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645" windowHeight="1138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PODACI'!$A$1:$I$63</definedName>
    <definedName name="_xlnm.Print_Area" localSheetId="4">'PK'!$A$1:$H$25</definedName>
  </definedNames>
  <calcPr fullCalcOnLoad="1"/>
</workbook>
</file>

<file path=xl/sharedStrings.xml><?xml version="1.0" encoding="utf-8"?>
<sst xmlns="http://schemas.openxmlformats.org/spreadsheetml/2006/main" count="338" uniqueCount="308">
  <si>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</si>
  <si>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</si>
  <si>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</si>
  <si>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</si>
  <si>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</si>
  <si>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</si>
  <si>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</si>
  <si>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</si>
  <si>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</si>
  <si>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</si>
  <si>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</si>
  <si>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</si>
  <si>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</si>
  <si>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</si>
  <si>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</si>
  <si>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</si>
  <si>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</si>
  <si>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</si>
  <si>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</si>
  <si>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</si>
  <si>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</si>
  <si>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</si>
  <si>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</si>
  <si>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</si>
  <si>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</si>
  <si>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</si>
  <si>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</si>
  <si>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</si>
  <si>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</si>
  <si>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</si>
  <si>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</si>
  <si>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</si>
  <si>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</si>
  <si>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</si>
  <si>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</si>
  <si>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</si>
  <si>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</si>
  <si>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</si>
  <si>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</si>
  <si>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</si>
  <si>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</si>
  <si>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</si>
  <si>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</si>
  <si>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</si>
  <si>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</si>
  <si>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</si>
  <si>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</si>
  <si>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</si>
  <si>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</si>
  <si>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</si>
  <si>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</si>
  <si>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</si>
  <si>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</si>
  <si>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</si>
  <si>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</si>
  <si>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</si>
  <si>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</si>
  <si>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</si>
  <si>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</si>
  <si>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</si>
  <si>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</si>
  <si>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</si>
  <si>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</si>
  <si>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</si>
  <si>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</si>
  <si>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</si>
  <si>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</si>
  <si>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</si>
  <si>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</si>
  <si>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</si>
  <si>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</si>
  <si>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</si>
  <si>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</si>
  <si>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</si>
  <si>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</si>
  <si>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</si>
  <si>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</si>
  <si>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</si>
  <si>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</si>
  <si>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</si>
  <si>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</si>
  <si>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</si>
  <si>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</si>
  <si>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</si>
  <si>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</si>
  <si>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</si>
  <si>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</si>
  <si>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</si>
  <si>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</si>
  <si>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</si>
  <si>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</si>
  <si>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</si>
  <si>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</si>
  <si>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</si>
  <si>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</si>
  <si>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</si>
  <si>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</si>
  <si>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</si>
  <si>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</si>
  <si>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</si>
  <si>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</si>
  <si>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</si>
  <si>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</si>
  <si>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</si>
  <si>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</si>
  <si>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</si>
  <si>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</si>
  <si>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</si>
  <si>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</si>
  <si>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</si>
  <si>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</si>
  <si>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</si>
  <si>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</si>
  <si>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</si>
  <si>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</si>
  <si>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</si>
  <si>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</si>
  <si>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</si>
  <si>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</si>
  <si>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</si>
  <si>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</si>
  <si>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</si>
  <si>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</si>
  <si>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</si>
  <si>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</si>
  <si>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</si>
  <si>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</si>
  <si>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</si>
  <si>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</si>
  <si>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</si>
  <si>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</si>
  <si>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</si>
  <si>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</si>
  <si>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</si>
  <si>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</si>
  <si>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</si>
  <si>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</si>
  <si>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</si>
  <si>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</si>
  <si>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</si>
  <si>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</si>
  <si>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</si>
  <si>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</si>
  <si>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</si>
  <si>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</si>
  <si>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</si>
  <si>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</si>
  <si>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</si>
  <si>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</si>
  <si>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</si>
  <si>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</si>
  <si>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</si>
  <si>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</si>
  <si>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</si>
  <si>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</si>
  <si>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</si>
  <si>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</si>
  <si>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</si>
  <si>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</si>
  <si>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</si>
  <si>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</si>
  <si>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</si>
  <si>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</si>
  <si>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</si>
  <si>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</si>
  <si>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</si>
  <si>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</si>
  <si>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</si>
  <si>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</si>
  <si>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</si>
  <si>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</si>
  <si>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</si>
  <si>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</si>
  <si>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</si>
  <si>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</si>
  <si>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</si>
  <si>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</si>
  <si>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</si>
  <si>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</si>
  <si>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</si>
  <si>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</si>
  <si>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</si>
  <si>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</si>
  <si>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</si>
  <si>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</si>
  <si>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</si>
  <si>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</si>
  <si>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</si>
  <si>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</si>
  <si>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</si>
  <si>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</si>
  <si>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</si>
  <si>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</si>
  <si>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</si>
  <si>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</si>
  <si>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</si>
  <si>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</si>
  <si>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</si>
  <si>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</si>
  <si>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</si>
  <si>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</si>
  <si>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</si>
  <si>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</si>
  <si>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</si>
  <si>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</si>
  <si>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</si>
  <si>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</si>
  <si>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</si>
  <si>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</si>
  <si>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</si>
  <si>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</si>
  <si>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</si>
  <si>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</si>
  <si>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</si>
  <si>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</si>
  <si>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</si>
  <si>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</si>
  <si>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</si>
  <si>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</si>
  <si>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</si>
  <si>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</si>
  <si>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</si>
  <si>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</si>
  <si>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</si>
  <si>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</si>
  <si>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</si>
  <si>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</si>
  <si>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</si>
  <si>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</si>
  <si>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</si>
  <si>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</si>
  <si>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</si>
  <si>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</si>
  <si>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</si>
  <si>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</si>
  <si>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</si>
  <si>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</si>
  <si>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</si>
  <si>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</si>
  <si>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</si>
  <si>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</si>
  <si>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</si>
  <si>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</si>
  <si>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</si>
  <si>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</si>
  <si>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</si>
  <si>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</si>
  <si>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</si>
  <si>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</si>
  <si>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</si>
  <si>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</si>
  <si>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</si>
  <si>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</si>
  <si>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</si>
  <si>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</si>
  <si>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</si>
  <si>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</si>
  <si>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</si>
  <si>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</si>
  <si>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</si>
  <si>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</si>
  <si>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</si>
  <si>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</si>
  <si>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</si>
  <si>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</si>
  <si>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</si>
  <si>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</si>
  <si>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</si>
  <si>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</si>
  <si>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</si>
  <si>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</si>
  <si>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</si>
  <si>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</si>
  <si>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</si>
  <si>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</si>
  <si>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</si>
  <si>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</si>
  <si>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</si>
  <si>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 xml:space="preserve">     3. Novčani primici od kamata</t>
  </si>
  <si>
    <t xml:space="preserve">     4. Novčani primici od dividendi</t>
  </si>
  <si>
    <t>01.01.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</si>
  <si>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</si>
  <si>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</si>
  <si>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</si>
  <si>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</si>
  <si>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</si>
  <si>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</si>
  <si>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</si>
  <si>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www.hotelimaestral.com</t>
  </si>
  <si>
    <t>DUBROVAČKO-NERETVANSKA</t>
  </si>
  <si>
    <t>NE</t>
  </si>
  <si>
    <t>5510</t>
  </si>
  <si>
    <t>Zuanić Marijana</t>
  </si>
  <si>
    <t>020/433-600</t>
  </si>
  <si>
    <t>020/435-656</t>
  </si>
  <si>
    <t>Srgota Julijo</t>
  </si>
  <si>
    <t>Obveznik:  HOTELI MAESTRAL d.d.</t>
  </si>
  <si>
    <t>Obveznik: HOTELI MAESTRAL d.d.</t>
  </si>
  <si>
    <t>30.09.2018.</t>
  </si>
  <si>
    <t>stanje na dan 30.09.2018.</t>
  </si>
  <si>
    <t>u razdoblju 01.01.2018. do 30.09.2018.</t>
  </si>
  <si>
    <t>31.12.2017.</t>
  </si>
  <si>
    <t xml:space="preserve"> 01.01.-30.09.2017.</t>
  </si>
  <si>
    <t>01.01.-30.09.2018.</t>
  </si>
  <si>
    <t>1.1.-30.09.2018</t>
  </si>
  <si>
    <t>1.1.-30.09.2017.</t>
  </si>
  <si>
    <t>za razdoblje od 1.1. - 30.9. 2018.</t>
  </si>
  <si>
    <t>AOP
oznaka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</si>
</sst>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 Rounded MT Bold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Arial Rounded MT Bold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2" fillId="0" borderId="24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55" fillId="0" borderId="16" xfId="57" applyFont="1" applyBorder="1" applyAlignment="1" applyProtection="1">
      <alignment horizontal="center" vertical="center" wrapText="1"/>
      <protection hidden="1"/>
    </xf>
    <xf numFmtId="0" fontId="55" fillId="0" borderId="0" xfId="57" applyFont="1" applyBorder="1" applyAlignment="1" applyProtection="1">
      <alignment horizontal="center" vertical="center" wrapText="1"/>
      <protection hidden="1"/>
    </xf>
    <xf numFmtId="0" fontId="55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 applyProtection="1">
      <alignment horizontal="center" vertical="center" wrapText="1"/>
      <protection hidden="1"/>
    </xf>
    <xf numFmtId="0" fontId="5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5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56" fillId="0" borderId="0" xfId="62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57" fillId="0" borderId="27" xfId="62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876300</xdr:colOff>
      <xdr:row>57</xdr:row>
      <xdr:rowOff>95250</xdr:rowOff>
    </xdr:from>
    <xdr:to>
      <xdr:col>8</xdr:col>
      <xdr:colOff>47625</xdr:colOff>
      <xdr:row>60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391650"/>
          <a:ext cx="1466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.com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="110" zoomScaleSheetLayoutView="110" zoomScalePageLayoutView="0" workbookViewId="0" topLeftCell="A1">
      <selection activeCell="H61" sqref="H6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211</v>
      </c>
      <c r="B1" s="137"/>
      <c r="C1" s="137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174" t="s">
        <v>212</v>
      </c>
      <c r="B2" s="175"/>
      <c r="C2" s="175"/>
      <c r="D2" s="176"/>
      <c r="E2" s="108" t="s">
        <v>280</v>
      </c>
      <c r="F2" s="12"/>
      <c r="G2" s="13" t="s">
        <v>213</v>
      </c>
      <c r="H2" s="108" t="s">
        <v>298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177" t="s">
        <v>276</v>
      </c>
      <c r="B4" s="178"/>
      <c r="C4" s="178"/>
      <c r="D4" s="178"/>
      <c r="E4" s="178"/>
      <c r="F4" s="178"/>
      <c r="G4" s="178"/>
      <c r="H4" s="178"/>
      <c r="I4" s="179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27" t="s">
        <v>214</v>
      </c>
      <c r="B6" s="128"/>
      <c r="C6" s="142" t="s">
        <v>281</v>
      </c>
      <c r="D6" s="143"/>
      <c r="E6" s="29"/>
      <c r="F6" s="29"/>
      <c r="G6" s="29"/>
      <c r="H6" s="29"/>
      <c r="I6" s="81"/>
      <c r="J6" s="10"/>
      <c r="K6" s="10"/>
      <c r="L6" s="10"/>
    </row>
    <row r="7" spans="1:12" ht="12.75">
      <c r="A7" s="82"/>
      <c r="B7" s="22"/>
      <c r="C7" s="16"/>
      <c r="D7" s="16"/>
      <c r="E7" s="29"/>
      <c r="F7" s="29"/>
      <c r="G7" s="29"/>
      <c r="H7" s="29"/>
      <c r="I7" s="81"/>
      <c r="J7" s="10"/>
      <c r="K7" s="10"/>
      <c r="L7" s="10"/>
    </row>
    <row r="8" spans="1:12" ht="12.75">
      <c r="A8" s="180" t="s">
        <v>215</v>
      </c>
      <c r="B8" s="181"/>
      <c r="C8" s="142" t="s">
        <v>282</v>
      </c>
      <c r="D8" s="143"/>
      <c r="E8" s="29"/>
      <c r="F8" s="29"/>
      <c r="G8" s="29"/>
      <c r="H8" s="29"/>
      <c r="I8" s="83"/>
      <c r="J8" s="10"/>
      <c r="K8" s="10"/>
      <c r="L8" s="10"/>
    </row>
    <row r="9" spans="1:12" ht="12.75">
      <c r="A9" s="84"/>
      <c r="B9" s="45"/>
      <c r="C9" s="20"/>
      <c r="D9" s="26"/>
      <c r="E9" s="16"/>
      <c r="F9" s="16"/>
      <c r="G9" s="16"/>
      <c r="H9" s="16"/>
      <c r="I9" s="83"/>
      <c r="J9" s="10"/>
      <c r="K9" s="10"/>
      <c r="L9" s="10"/>
    </row>
    <row r="10" spans="1:12" ht="12.75">
      <c r="A10" s="122" t="s">
        <v>216</v>
      </c>
      <c r="B10" s="172"/>
      <c r="C10" s="142" t="s">
        <v>283</v>
      </c>
      <c r="D10" s="143"/>
      <c r="E10" s="16"/>
      <c r="F10" s="16"/>
      <c r="G10" s="16"/>
      <c r="H10" s="16"/>
      <c r="I10" s="83"/>
      <c r="J10" s="10"/>
      <c r="K10" s="10"/>
      <c r="L10" s="10"/>
    </row>
    <row r="11" spans="1:12" ht="12.75">
      <c r="A11" s="173"/>
      <c r="B11" s="172"/>
      <c r="C11" s="16"/>
      <c r="D11" s="16"/>
      <c r="E11" s="16"/>
      <c r="F11" s="16"/>
      <c r="G11" s="16"/>
      <c r="H11" s="16"/>
      <c r="I11" s="83"/>
      <c r="J11" s="10"/>
      <c r="K11" s="10"/>
      <c r="L11" s="10"/>
    </row>
    <row r="12" spans="1:12" ht="12.75">
      <c r="A12" s="127" t="s">
        <v>217</v>
      </c>
      <c r="B12" s="128"/>
      <c r="C12" s="144" t="s">
        <v>284</v>
      </c>
      <c r="D12" s="169"/>
      <c r="E12" s="169"/>
      <c r="F12" s="169"/>
      <c r="G12" s="169"/>
      <c r="H12" s="169"/>
      <c r="I12" s="130"/>
      <c r="J12" s="10"/>
      <c r="K12" s="10"/>
      <c r="L12" s="10"/>
    </row>
    <row r="13" spans="1:12" ht="12.75">
      <c r="A13" s="82"/>
      <c r="B13" s="22"/>
      <c r="C13" s="21"/>
      <c r="D13" s="16"/>
      <c r="E13" s="16"/>
      <c r="F13" s="16"/>
      <c r="G13" s="16"/>
      <c r="H13" s="16"/>
      <c r="I13" s="83"/>
      <c r="J13" s="10"/>
      <c r="K13" s="10"/>
      <c r="L13" s="10"/>
    </row>
    <row r="14" spans="1:12" ht="12.75">
      <c r="A14" s="127" t="s">
        <v>218</v>
      </c>
      <c r="B14" s="128"/>
      <c r="C14" s="170">
        <v>20000</v>
      </c>
      <c r="D14" s="171"/>
      <c r="E14" s="16"/>
      <c r="F14" s="144" t="s">
        <v>285</v>
      </c>
      <c r="G14" s="169"/>
      <c r="H14" s="169"/>
      <c r="I14" s="130"/>
      <c r="J14" s="10"/>
      <c r="K14" s="10"/>
      <c r="L14" s="10"/>
    </row>
    <row r="15" spans="1:12" ht="12.75">
      <c r="A15" s="82"/>
      <c r="B15" s="22"/>
      <c r="C15" s="16"/>
      <c r="D15" s="16"/>
      <c r="E15" s="16"/>
      <c r="F15" s="16"/>
      <c r="G15" s="16"/>
      <c r="H15" s="16"/>
      <c r="I15" s="83"/>
      <c r="J15" s="10"/>
      <c r="K15" s="10"/>
      <c r="L15" s="10"/>
    </row>
    <row r="16" spans="1:12" ht="12.75">
      <c r="A16" s="127" t="s">
        <v>219</v>
      </c>
      <c r="B16" s="128"/>
      <c r="C16" s="144" t="s">
        <v>286</v>
      </c>
      <c r="D16" s="169"/>
      <c r="E16" s="169"/>
      <c r="F16" s="169"/>
      <c r="G16" s="169"/>
      <c r="H16" s="169"/>
      <c r="I16" s="130"/>
      <c r="J16" s="10"/>
      <c r="K16" s="10"/>
      <c r="L16" s="10"/>
    </row>
    <row r="17" spans="1:12" ht="12.75">
      <c r="A17" s="82"/>
      <c r="B17" s="22"/>
      <c r="C17" s="16"/>
      <c r="D17" s="16"/>
      <c r="E17" s="16"/>
      <c r="F17" s="16"/>
      <c r="G17" s="16"/>
      <c r="H17" s="16"/>
      <c r="I17" s="83"/>
      <c r="J17" s="10"/>
      <c r="K17" s="10"/>
      <c r="L17" s="10"/>
    </row>
    <row r="18" spans="1:12" ht="12.75">
      <c r="A18" s="127" t="s">
        <v>220</v>
      </c>
      <c r="B18" s="128"/>
      <c r="C18" s="165" t="s">
        <v>287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ht="12.75">
      <c r="A19" s="82"/>
      <c r="B19" s="22"/>
      <c r="C19" s="21"/>
      <c r="D19" s="16"/>
      <c r="E19" s="16"/>
      <c r="F19" s="16"/>
      <c r="G19" s="16"/>
      <c r="H19" s="16"/>
      <c r="I19" s="83"/>
      <c r="J19" s="10"/>
      <c r="K19" s="10"/>
      <c r="L19" s="10"/>
    </row>
    <row r="20" spans="1:12" ht="12.75">
      <c r="A20" s="127" t="s">
        <v>221</v>
      </c>
      <c r="B20" s="128"/>
      <c r="C20" s="165" t="s">
        <v>288</v>
      </c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ht="12.75">
      <c r="A21" s="82"/>
      <c r="B21" s="22"/>
      <c r="C21" s="21"/>
      <c r="D21" s="16"/>
      <c r="E21" s="16"/>
      <c r="F21" s="16"/>
      <c r="G21" s="16"/>
      <c r="H21" s="16"/>
      <c r="I21" s="83"/>
      <c r="J21" s="10"/>
      <c r="K21" s="10"/>
      <c r="L21" s="10"/>
    </row>
    <row r="22" spans="1:12" ht="12.75">
      <c r="A22" s="127" t="s">
        <v>222</v>
      </c>
      <c r="B22" s="128"/>
      <c r="C22" s="109">
        <v>98</v>
      </c>
      <c r="D22" s="144" t="s">
        <v>285</v>
      </c>
      <c r="E22" s="155"/>
      <c r="F22" s="156"/>
      <c r="G22" s="127"/>
      <c r="H22" s="168"/>
      <c r="I22" s="85"/>
      <c r="J22" s="10"/>
      <c r="K22" s="10"/>
      <c r="L22" s="10"/>
    </row>
    <row r="23" spans="1:12" ht="12.75">
      <c r="A23" s="82"/>
      <c r="B23" s="22"/>
      <c r="C23" s="16"/>
      <c r="D23" s="24"/>
      <c r="E23" s="24"/>
      <c r="F23" s="24"/>
      <c r="G23" s="24"/>
      <c r="H23" s="16"/>
      <c r="I23" s="83"/>
      <c r="J23" s="10"/>
      <c r="K23" s="10"/>
      <c r="L23" s="10"/>
    </row>
    <row r="24" spans="1:12" ht="12.75">
      <c r="A24" s="127" t="s">
        <v>223</v>
      </c>
      <c r="B24" s="128"/>
      <c r="C24" s="109">
        <v>19</v>
      </c>
      <c r="D24" s="144" t="s">
        <v>289</v>
      </c>
      <c r="E24" s="155"/>
      <c r="F24" s="155"/>
      <c r="G24" s="156"/>
      <c r="H24" s="46" t="s">
        <v>224</v>
      </c>
      <c r="I24" s="110">
        <v>171</v>
      </c>
      <c r="J24" s="10"/>
      <c r="K24" s="10"/>
      <c r="L24" s="10"/>
    </row>
    <row r="25" spans="1:12" ht="12.75">
      <c r="A25" s="82"/>
      <c r="B25" s="22"/>
      <c r="C25" s="16"/>
      <c r="D25" s="24"/>
      <c r="E25" s="24"/>
      <c r="F25" s="24"/>
      <c r="G25" s="22"/>
      <c r="H25" s="22" t="s">
        <v>277</v>
      </c>
      <c r="I25" s="86"/>
      <c r="J25" s="10"/>
      <c r="K25" s="10"/>
      <c r="L25" s="10"/>
    </row>
    <row r="26" spans="1:12" ht="12.75">
      <c r="A26" s="127" t="s">
        <v>225</v>
      </c>
      <c r="B26" s="128"/>
      <c r="C26" s="111" t="s">
        <v>290</v>
      </c>
      <c r="D26" s="25"/>
      <c r="E26" s="33"/>
      <c r="F26" s="24"/>
      <c r="G26" s="157" t="s">
        <v>226</v>
      </c>
      <c r="H26" s="128"/>
      <c r="I26" s="112" t="s">
        <v>291</v>
      </c>
      <c r="J26" s="10"/>
      <c r="K26" s="10"/>
      <c r="L26" s="10"/>
    </row>
    <row r="27" spans="1:12" ht="12.75">
      <c r="A27" s="82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 ht="12.75">
      <c r="A28" s="158" t="s">
        <v>227</v>
      </c>
      <c r="B28" s="159"/>
      <c r="C28" s="160"/>
      <c r="D28" s="160"/>
      <c r="E28" s="161" t="s">
        <v>228</v>
      </c>
      <c r="F28" s="162"/>
      <c r="G28" s="162"/>
      <c r="H28" s="163" t="s">
        <v>229</v>
      </c>
      <c r="I28" s="164"/>
      <c r="J28" s="10"/>
      <c r="K28" s="10"/>
      <c r="L28" s="10"/>
    </row>
    <row r="29" spans="1:12" ht="12.75">
      <c r="A29" s="88"/>
      <c r="B29" s="33"/>
      <c r="C29" s="33"/>
      <c r="D29" s="26"/>
      <c r="E29" s="16"/>
      <c r="F29" s="16"/>
      <c r="G29" s="16"/>
      <c r="H29" s="27"/>
      <c r="I29" s="87"/>
      <c r="J29" s="10"/>
      <c r="K29" s="10"/>
      <c r="L29" s="10"/>
    </row>
    <row r="30" spans="1:12" ht="12.75">
      <c r="A30" s="152"/>
      <c r="B30" s="145"/>
      <c r="C30" s="145"/>
      <c r="D30" s="146"/>
      <c r="E30" s="152"/>
      <c r="F30" s="145"/>
      <c r="G30" s="145"/>
      <c r="H30" s="142"/>
      <c r="I30" s="143"/>
      <c r="J30" s="10"/>
      <c r="K30" s="10"/>
      <c r="L30" s="10"/>
    </row>
    <row r="31" spans="1:12" ht="12.75">
      <c r="A31" s="82"/>
      <c r="B31" s="22"/>
      <c r="C31" s="21"/>
      <c r="D31" s="153"/>
      <c r="E31" s="153"/>
      <c r="F31" s="153"/>
      <c r="G31" s="154"/>
      <c r="H31" s="16"/>
      <c r="I31" s="89"/>
      <c r="J31" s="10"/>
      <c r="K31" s="10"/>
      <c r="L31" s="10"/>
    </row>
    <row r="32" spans="1:12" ht="12.75">
      <c r="A32" s="152"/>
      <c r="B32" s="145"/>
      <c r="C32" s="145"/>
      <c r="D32" s="146"/>
      <c r="E32" s="152"/>
      <c r="F32" s="145"/>
      <c r="G32" s="145"/>
      <c r="H32" s="142"/>
      <c r="I32" s="143"/>
      <c r="J32" s="10"/>
      <c r="K32" s="10"/>
      <c r="L32" s="10"/>
    </row>
    <row r="33" spans="1:12" ht="12.75">
      <c r="A33" s="82"/>
      <c r="B33" s="22"/>
      <c r="C33" s="21"/>
      <c r="D33" s="28"/>
      <c r="E33" s="28"/>
      <c r="F33" s="28"/>
      <c r="G33" s="29"/>
      <c r="H33" s="16"/>
      <c r="I33" s="90"/>
      <c r="J33" s="10"/>
      <c r="K33" s="10"/>
      <c r="L33" s="10"/>
    </row>
    <row r="34" spans="1:12" ht="12.75">
      <c r="A34" s="152"/>
      <c r="B34" s="145"/>
      <c r="C34" s="145"/>
      <c r="D34" s="146"/>
      <c r="E34" s="152"/>
      <c r="F34" s="145"/>
      <c r="G34" s="145"/>
      <c r="H34" s="142"/>
      <c r="I34" s="143"/>
      <c r="J34" s="10"/>
      <c r="K34" s="10"/>
      <c r="L34" s="10"/>
    </row>
    <row r="35" spans="1:12" ht="12.75">
      <c r="A35" s="82"/>
      <c r="B35" s="22"/>
      <c r="C35" s="21"/>
      <c r="D35" s="28"/>
      <c r="E35" s="28"/>
      <c r="F35" s="28"/>
      <c r="G35" s="29"/>
      <c r="H35" s="16"/>
      <c r="I35" s="90"/>
      <c r="J35" s="10"/>
      <c r="K35" s="10"/>
      <c r="L35" s="10"/>
    </row>
    <row r="36" spans="1:12" ht="12.75">
      <c r="A36" s="152"/>
      <c r="B36" s="145"/>
      <c r="C36" s="145"/>
      <c r="D36" s="146"/>
      <c r="E36" s="152"/>
      <c r="F36" s="145"/>
      <c r="G36" s="145"/>
      <c r="H36" s="142"/>
      <c r="I36" s="143"/>
      <c r="J36" s="10"/>
      <c r="K36" s="10"/>
      <c r="L36" s="10"/>
    </row>
    <row r="37" spans="1:12" ht="12.75">
      <c r="A37" s="91"/>
      <c r="B37" s="30"/>
      <c r="C37" s="147"/>
      <c r="D37" s="148"/>
      <c r="E37" s="16"/>
      <c r="F37" s="147"/>
      <c r="G37" s="148"/>
      <c r="H37" s="16"/>
      <c r="I37" s="83"/>
      <c r="J37" s="10"/>
      <c r="K37" s="10"/>
      <c r="L37" s="10"/>
    </row>
    <row r="38" spans="1:12" ht="12.75">
      <c r="A38" s="152"/>
      <c r="B38" s="145"/>
      <c r="C38" s="145"/>
      <c r="D38" s="146"/>
      <c r="E38" s="152"/>
      <c r="F38" s="145"/>
      <c r="G38" s="145"/>
      <c r="H38" s="142"/>
      <c r="I38" s="143"/>
      <c r="J38" s="10"/>
      <c r="K38" s="10"/>
      <c r="L38" s="10"/>
    </row>
    <row r="39" spans="1:12" ht="12.75">
      <c r="A39" s="91"/>
      <c r="B39" s="30"/>
      <c r="C39" s="31"/>
      <c r="D39" s="32"/>
      <c r="E39" s="16"/>
      <c r="F39" s="31"/>
      <c r="G39" s="32"/>
      <c r="H39" s="16"/>
      <c r="I39" s="83"/>
      <c r="J39" s="10"/>
      <c r="K39" s="10"/>
      <c r="L39" s="10"/>
    </row>
    <row r="40" spans="1:12" ht="12.75">
      <c r="A40" s="152"/>
      <c r="B40" s="145"/>
      <c r="C40" s="145"/>
      <c r="D40" s="146"/>
      <c r="E40" s="152"/>
      <c r="F40" s="145"/>
      <c r="G40" s="145"/>
      <c r="H40" s="142"/>
      <c r="I40" s="143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2"/>
      <c r="J41" s="10"/>
      <c r="K41" s="10"/>
      <c r="L41" s="10"/>
    </row>
    <row r="42" spans="1:12" ht="12.75">
      <c r="A42" s="91"/>
      <c r="B42" s="30"/>
      <c r="C42" s="31"/>
      <c r="D42" s="32"/>
      <c r="E42" s="16"/>
      <c r="F42" s="31"/>
      <c r="G42" s="32"/>
      <c r="H42" s="16"/>
      <c r="I42" s="83"/>
      <c r="J42" s="10"/>
      <c r="K42" s="10"/>
      <c r="L42" s="10"/>
    </row>
    <row r="43" spans="1:12" ht="12.75">
      <c r="A43" s="93"/>
      <c r="B43" s="34"/>
      <c r="C43" s="34"/>
      <c r="D43" s="20"/>
      <c r="E43" s="20"/>
      <c r="F43" s="34"/>
      <c r="G43" s="20"/>
      <c r="H43" s="20"/>
      <c r="I43" s="94"/>
      <c r="J43" s="10"/>
      <c r="K43" s="10"/>
      <c r="L43" s="10"/>
    </row>
    <row r="44" spans="1:12" ht="12.75">
      <c r="A44" s="122" t="s">
        <v>230</v>
      </c>
      <c r="B44" s="123"/>
      <c r="C44" s="142"/>
      <c r="D44" s="143"/>
      <c r="E44" s="26"/>
      <c r="F44" s="144"/>
      <c r="G44" s="145"/>
      <c r="H44" s="145"/>
      <c r="I44" s="146"/>
      <c r="J44" s="10"/>
      <c r="K44" s="10"/>
      <c r="L44" s="10"/>
    </row>
    <row r="45" spans="1:12" ht="12.75">
      <c r="A45" s="91"/>
      <c r="B45" s="30"/>
      <c r="C45" s="147"/>
      <c r="D45" s="148"/>
      <c r="E45" s="16"/>
      <c r="F45" s="147"/>
      <c r="G45" s="149"/>
      <c r="H45" s="35"/>
      <c r="I45" s="95"/>
      <c r="J45" s="10"/>
      <c r="K45" s="10"/>
      <c r="L45" s="10"/>
    </row>
    <row r="46" spans="1:12" ht="12.75">
      <c r="A46" s="122" t="s">
        <v>231</v>
      </c>
      <c r="B46" s="123"/>
      <c r="C46" s="144" t="s">
        <v>292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.75">
      <c r="A47" s="82"/>
      <c r="B47" s="22"/>
      <c r="C47" s="21" t="s">
        <v>232</v>
      </c>
      <c r="D47" s="16"/>
      <c r="E47" s="16"/>
      <c r="F47" s="16"/>
      <c r="G47" s="16"/>
      <c r="H47" s="16"/>
      <c r="I47" s="83"/>
      <c r="J47" s="10"/>
      <c r="K47" s="10"/>
      <c r="L47" s="10"/>
    </row>
    <row r="48" spans="1:12" ht="12.75">
      <c r="A48" s="122" t="s">
        <v>233</v>
      </c>
      <c r="B48" s="123"/>
      <c r="C48" s="129" t="s">
        <v>293</v>
      </c>
      <c r="D48" s="125"/>
      <c r="E48" s="126"/>
      <c r="F48" s="16"/>
      <c r="G48" s="46" t="s">
        <v>234</v>
      </c>
      <c r="H48" s="129" t="s">
        <v>294</v>
      </c>
      <c r="I48" s="126"/>
      <c r="J48" s="10"/>
      <c r="K48" s="10"/>
      <c r="L48" s="10"/>
    </row>
    <row r="49" spans="1:12" ht="12.75">
      <c r="A49" s="82"/>
      <c r="B49" s="22"/>
      <c r="C49" s="21"/>
      <c r="D49" s="16"/>
      <c r="E49" s="16"/>
      <c r="F49" s="16"/>
      <c r="G49" s="16"/>
      <c r="H49" s="16"/>
      <c r="I49" s="83"/>
      <c r="J49" s="10"/>
      <c r="K49" s="10"/>
      <c r="L49" s="10"/>
    </row>
    <row r="50" spans="1:12" ht="12.75">
      <c r="A50" s="122" t="s">
        <v>220</v>
      </c>
      <c r="B50" s="123"/>
      <c r="C50" s="124" t="s">
        <v>287</v>
      </c>
      <c r="D50" s="125"/>
      <c r="E50" s="125"/>
      <c r="F50" s="125"/>
      <c r="G50" s="125"/>
      <c r="H50" s="125"/>
      <c r="I50" s="126"/>
      <c r="J50" s="10"/>
      <c r="K50" s="10"/>
      <c r="L50" s="10"/>
    </row>
    <row r="51" spans="1:12" ht="12.75">
      <c r="A51" s="82"/>
      <c r="B51" s="22"/>
      <c r="C51" s="16"/>
      <c r="D51" s="16"/>
      <c r="E51" s="16"/>
      <c r="F51" s="16"/>
      <c r="G51" s="16"/>
      <c r="H51" s="16"/>
      <c r="I51" s="83"/>
      <c r="J51" s="10"/>
      <c r="K51" s="10"/>
      <c r="L51" s="10"/>
    </row>
    <row r="52" spans="1:12" ht="12.75">
      <c r="A52" s="127" t="s">
        <v>235</v>
      </c>
      <c r="B52" s="128"/>
      <c r="C52" s="129" t="s">
        <v>295</v>
      </c>
      <c r="D52" s="125"/>
      <c r="E52" s="125"/>
      <c r="F52" s="125"/>
      <c r="G52" s="125"/>
      <c r="H52" s="125"/>
      <c r="I52" s="130"/>
      <c r="J52" s="10"/>
      <c r="K52" s="10"/>
      <c r="L52" s="10"/>
    </row>
    <row r="53" spans="1:12" ht="12.75">
      <c r="A53" s="96"/>
      <c r="B53" s="20"/>
      <c r="C53" s="138" t="s">
        <v>236</v>
      </c>
      <c r="D53" s="138"/>
      <c r="E53" s="138"/>
      <c r="F53" s="138"/>
      <c r="G53" s="138"/>
      <c r="H53" s="138"/>
      <c r="I53" s="97"/>
      <c r="J53" s="10"/>
      <c r="K53" s="10"/>
      <c r="L53" s="10"/>
    </row>
    <row r="54" spans="1:12" ht="12.75">
      <c r="A54" s="96"/>
      <c r="B54" s="20"/>
      <c r="C54" s="36"/>
      <c r="D54" s="36"/>
      <c r="E54" s="36"/>
      <c r="F54" s="36"/>
      <c r="G54" s="36"/>
      <c r="H54" s="36"/>
      <c r="I54" s="97"/>
      <c r="J54" s="10"/>
      <c r="K54" s="10"/>
      <c r="L54" s="10"/>
    </row>
    <row r="55" spans="1:12" ht="12.75">
      <c r="A55" s="96"/>
      <c r="B55" s="131" t="s">
        <v>237</v>
      </c>
      <c r="C55" s="132"/>
      <c r="D55" s="132"/>
      <c r="E55" s="132"/>
      <c r="F55" s="44"/>
      <c r="G55" s="44"/>
      <c r="H55" s="44"/>
      <c r="I55" s="98"/>
      <c r="J55" s="10"/>
      <c r="K55" s="10"/>
      <c r="L55" s="10"/>
    </row>
    <row r="56" spans="1:12" ht="12.75">
      <c r="A56" s="96"/>
      <c r="B56" s="133" t="s">
        <v>266</v>
      </c>
      <c r="C56" s="134"/>
      <c r="D56" s="134"/>
      <c r="E56" s="134"/>
      <c r="F56" s="134"/>
      <c r="G56" s="134"/>
      <c r="H56" s="134"/>
      <c r="I56" s="135"/>
      <c r="J56" s="10"/>
      <c r="K56" s="10"/>
      <c r="L56" s="10"/>
    </row>
    <row r="57" spans="1:12" ht="12.75">
      <c r="A57" s="96"/>
      <c r="B57" s="133" t="s">
        <v>267</v>
      </c>
      <c r="C57" s="134"/>
      <c r="D57" s="134"/>
      <c r="E57" s="134"/>
      <c r="F57" s="134"/>
      <c r="G57" s="134"/>
      <c r="H57" s="134"/>
      <c r="I57" s="98"/>
      <c r="J57" s="10"/>
      <c r="K57" s="10"/>
      <c r="L57" s="10"/>
    </row>
    <row r="58" spans="1:12" ht="12.75">
      <c r="A58" s="96"/>
      <c r="B58" s="133" t="s">
        <v>268</v>
      </c>
      <c r="C58" s="134"/>
      <c r="D58" s="134"/>
      <c r="E58" s="134"/>
      <c r="F58" s="134"/>
      <c r="G58" s="134"/>
      <c r="H58" s="134"/>
      <c r="I58" s="135"/>
      <c r="J58" s="10"/>
      <c r="K58" s="10"/>
      <c r="L58" s="10"/>
    </row>
    <row r="59" spans="1:12" ht="12.75">
      <c r="A59" s="96"/>
      <c r="B59" s="133" t="s">
        <v>269</v>
      </c>
      <c r="C59" s="134"/>
      <c r="D59" s="134"/>
      <c r="E59" s="134"/>
      <c r="F59" s="134"/>
      <c r="G59" s="134"/>
      <c r="H59" s="134"/>
      <c r="I59" s="135"/>
      <c r="J59" s="10"/>
      <c r="K59" s="10"/>
      <c r="L59" s="10"/>
    </row>
    <row r="60" spans="1:12" ht="12.75">
      <c r="A60" s="96"/>
      <c r="B60" s="99"/>
      <c r="C60" s="100"/>
      <c r="D60" s="100"/>
      <c r="E60" s="100"/>
      <c r="F60" s="100"/>
      <c r="G60" s="100"/>
      <c r="H60"/>
      <c r="I60" s="101"/>
      <c r="J60" s="10"/>
      <c r="K60" s="10"/>
      <c r="L60" s="10"/>
    </row>
    <row r="61" spans="1:12" ht="13.5" thickBot="1">
      <c r="A61" s="102" t="s">
        <v>238</v>
      </c>
      <c r="B61" s="16"/>
      <c r="C61" s="16"/>
      <c r="D61" s="16"/>
      <c r="E61" s="16"/>
      <c r="F61" s="16"/>
      <c r="G61" s="37"/>
      <c r="H61" s="38"/>
      <c r="I61" s="103"/>
      <c r="J61" s="10"/>
      <c r="K61" s="10"/>
      <c r="L61" s="10"/>
    </row>
    <row r="62" spans="1:12" ht="12.75">
      <c r="A62" s="78"/>
      <c r="B62" s="16"/>
      <c r="C62" s="16"/>
      <c r="D62" s="16"/>
      <c r="E62" s="20" t="s">
        <v>239</v>
      </c>
      <c r="F62" s="33"/>
      <c r="G62" s="139" t="s">
        <v>240</v>
      </c>
      <c r="H62" s="140"/>
      <c r="I62" s="141"/>
      <c r="J62" s="10"/>
      <c r="K62" s="10"/>
      <c r="L62" s="10"/>
    </row>
    <row r="63" spans="1:12" ht="12.75">
      <c r="A63" s="104"/>
      <c r="B63" s="105"/>
      <c r="C63" s="106"/>
      <c r="D63" s="106"/>
      <c r="E63" s="106"/>
      <c r="F63" s="106"/>
      <c r="G63" s="120"/>
      <c r="H63" s="121"/>
      <c r="I63" s="107"/>
      <c r="J63" s="10"/>
      <c r="K63" s="10"/>
      <c r="L63" s="10"/>
    </row>
  </sheetData>
  <sheetProtection/>
  <protectedRanges>
    <protectedRange sqref="E2 H2 I24 A30:I30 A32:I32 A34:D3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" name="Range1_10"/>
    <protectedRange sqref="D22:F22" name="Range1_11"/>
    <protectedRange sqref="C24" name="Range1_12"/>
    <protectedRange sqref="D24:G24" name="Range1_13"/>
    <protectedRange sqref="C26" name="Range1_14"/>
    <protectedRange sqref="I26" name="Range1_15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otelimaestral@hotelimaestral.com"/>
    <hyperlink ref="C20" r:id="rId2" display="www.hotelimaestral.com"/>
    <hyperlink ref="C50" r:id="rId3" display="hotelimaestral@hotelimaestral.com"/>
  </hyperlinks>
  <printOptions/>
  <pageMargins left="0.75" right="0.75" top="1" bottom="1" header="0.5" footer="0.5"/>
  <pageSetup horizontalDpi="300" verticalDpi="300" orientation="portrait" paperSize="9" scale="7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showGridLines="0" view="pageBreakPreview" zoomScale="110" zoomScaleSheetLayoutView="110" zoomScalePageLayoutView="0" workbookViewId="0" topLeftCell="A88">
      <selection activeCell="A1" sqref="A1:J2"/>
    </sheetView>
  </sheetViews>
  <sheetFormatPr defaultColWidth="9.140625" defaultRowHeight="12.75"/>
  <cols>
    <col min="1" max="7" width="9.140625" style="47" customWidth="1"/>
    <col min="8" max="8" width="7.57421875" style="47" customWidth="1"/>
    <col min="9" max="9" width="9.7109375" style="47" customWidth="1"/>
    <col min="10" max="10" width="9.8515625" style="47" bestFit="1" customWidth="1"/>
    <col min="11" max="16384" width="9.140625" style="47" customWidth="1"/>
  </cols>
  <sheetData>
    <row r="1" spans="1:10" ht="12.75" customHeight="1">
      <c r="A1" s="190" t="s">
        <v>125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.75" customHeight="1">
      <c r="A2" s="191" t="s">
        <v>299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.75">
      <c r="A3" s="192" t="s">
        <v>296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0" ht="21">
      <c r="A4" s="195" t="s">
        <v>39</v>
      </c>
      <c r="B4" s="196"/>
      <c r="C4" s="196"/>
      <c r="D4" s="196"/>
      <c r="E4" s="196"/>
      <c r="F4" s="196"/>
      <c r="G4" s="196"/>
      <c r="H4" s="53" t="s">
        <v>241</v>
      </c>
      <c r="I4" s="116" t="s">
        <v>301</v>
      </c>
      <c r="J4" s="117" t="s">
        <v>298</v>
      </c>
    </row>
    <row r="5" spans="1:10" ht="12.75">
      <c r="A5" s="182">
        <v>1</v>
      </c>
      <c r="B5" s="182"/>
      <c r="C5" s="182"/>
      <c r="D5" s="182"/>
      <c r="E5" s="182"/>
      <c r="F5" s="182"/>
      <c r="G5" s="182"/>
      <c r="H5" s="52">
        <v>2</v>
      </c>
      <c r="I5" s="51">
        <v>3</v>
      </c>
      <c r="J5" s="51">
        <v>4</v>
      </c>
    </row>
    <row r="6" spans="1:10" ht="12.75">
      <c r="A6" s="183"/>
      <c r="B6" s="184"/>
      <c r="C6" s="184"/>
      <c r="D6" s="184"/>
      <c r="E6" s="184"/>
      <c r="F6" s="184"/>
      <c r="G6" s="184"/>
      <c r="H6" s="184"/>
      <c r="I6" s="184"/>
      <c r="J6" s="185"/>
    </row>
    <row r="7" spans="1:10" ht="12.75">
      <c r="A7" s="186" t="s">
        <v>40</v>
      </c>
      <c r="B7" s="187"/>
      <c r="C7" s="187"/>
      <c r="D7" s="187"/>
      <c r="E7" s="187"/>
      <c r="F7" s="187"/>
      <c r="G7" s="187"/>
      <c r="H7" s="3">
        <v>1</v>
      </c>
      <c r="I7" s="6"/>
      <c r="J7" s="6"/>
    </row>
    <row r="8" spans="1:10" ht="12.75">
      <c r="A8" s="188" t="s">
        <v>10</v>
      </c>
      <c r="B8" s="189"/>
      <c r="C8" s="189"/>
      <c r="D8" s="189"/>
      <c r="E8" s="189"/>
      <c r="F8" s="189"/>
      <c r="G8" s="189"/>
      <c r="H8" s="1">
        <v>2</v>
      </c>
      <c r="I8" s="48">
        <f>I9+I16+I26+I35+I39</f>
        <v>187944184</v>
      </c>
      <c r="J8" s="48">
        <f>J9+J16+J26+J35+J39</f>
        <v>187712466</v>
      </c>
    </row>
    <row r="9" spans="1:10" ht="12.75">
      <c r="A9" s="197" t="s">
        <v>168</v>
      </c>
      <c r="B9" s="198"/>
      <c r="C9" s="198"/>
      <c r="D9" s="198"/>
      <c r="E9" s="198"/>
      <c r="F9" s="198"/>
      <c r="G9" s="198"/>
      <c r="H9" s="1">
        <v>3</v>
      </c>
      <c r="I9" s="48">
        <f>SUM(I10:I15)</f>
        <v>309409</v>
      </c>
      <c r="J9" s="48">
        <f>SUM(J10:J15)</f>
        <v>233408</v>
      </c>
    </row>
    <row r="10" spans="1:10" ht="12.75">
      <c r="A10" s="197" t="s">
        <v>88</v>
      </c>
      <c r="B10" s="198"/>
      <c r="C10" s="198"/>
      <c r="D10" s="198"/>
      <c r="E10" s="198"/>
      <c r="F10" s="198"/>
      <c r="G10" s="198"/>
      <c r="H10" s="1">
        <v>4</v>
      </c>
      <c r="I10" s="7"/>
      <c r="J10" s="7"/>
    </row>
    <row r="11" spans="1:10" ht="12.75">
      <c r="A11" s="197" t="s">
        <v>11</v>
      </c>
      <c r="B11" s="198"/>
      <c r="C11" s="198"/>
      <c r="D11" s="198"/>
      <c r="E11" s="198"/>
      <c r="F11" s="198"/>
      <c r="G11" s="198"/>
      <c r="H11" s="1">
        <v>5</v>
      </c>
      <c r="I11" s="7">
        <v>309409</v>
      </c>
      <c r="J11" s="7">
        <v>233408</v>
      </c>
    </row>
    <row r="12" spans="1:10" ht="12.75">
      <c r="A12" s="197" t="s">
        <v>89</v>
      </c>
      <c r="B12" s="198"/>
      <c r="C12" s="198"/>
      <c r="D12" s="198"/>
      <c r="E12" s="198"/>
      <c r="F12" s="198"/>
      <c r="G12" s="198"/>
      <c r="H12" s="1">
        <v>6</v>
      </c>
      <c r="I12" s="7"/>
      <c r="J12" s="7"/>
    </row>
    <row r="13" spans="1:10" ht="12.75">
      <c r="A13" s="197" t="s">
        <v>171</v>
      </c>
      <c r="B13" s="198"/>
      <c r="C13" s="198"/>
      <c r="D13" s="198"/>
      <c r="E13" s="198"/>
      <c r="F13" s="198"/>
      <c r="G13" s="198"/>
      <c r="H13" s="1">
        <v>7</v>
      </c>
      <c r="I13" s="7"/>
      <c r="J13" s="7"/>
    </row>
    <row r="14" spans="1:10" ht="12.75">
      <c r="A14" s="197" t="s">
        <v>172</v>
      </c>
      <c r="B14" s="198"/>
      <c r="C14" s="198"/>
      <c r="D14" s="198"/>
      <c r="E14" s="198"/>
      <c r="F14" s="198"/>
      <c r="G14" s="198"/>
      <c r="H14" s="1">
        <v>8</v>
      </c>
      <c r="I14" s="7"/>
      <c r="J14" s="7"/>
    </row>
    <row r="15" spans="1:10" ht="12.75">
      <c r="A15" s="197" t="s">
        <v>173</v>
      </c>
      <c r="B15" s="198"/>
      <c r="C15" s="198"/>
      <c r="D15" s="198"/>
      <c r="E15" s="198"/>
      <c r="F15" s="198"/>
      <c r="G15" s="198"/>
      <c r="H15" s="1">
        <v>9</v>
      </c>
      <c r="I15" s="7"/>
      <c r="J15" s="7"/>
    </row>
    <row r="16" spans="1:10" ht="12.75">
      <c r="A16" s="197" t="s">
        <v>169</v>
      </c>
      <c r="B16" s="198"/>
      <c r="C16" s="198"/>
      <c r="D16" s="198"/>
      <c r="E16" s="198"/>
      <c r="F16" s="198"/>
      <c r="G16" s="198"/>
      <c r="H16" s="1">
        <v>10</v>
      </c>
      <c r="I16" s="48">
        <f>SUM(I17:I25)</f>
        <v>187304571</v>
      </c>
      <c r="J16" s="48">
        <f>SUM(J17:J25)</f>
        <v>187148024</v>
      </c>
    </row>
    <row r="17" spans="1:10" ht="12.75">
      <c r="A17" s="197" t="s">
        <v>174</v>
      </c>
      <c r="B17" s="198"/>
      <c r="C17" s="198"/>
      <c r="D17" s="198"/>
      <c r="E17" s="198"/>
      <c r="F17" s="198"/>
      <c r="G17" s="198"/>
      <c r="H17" s="1">
        <v>11</v>
      </c>
      <c r="I17" s="7">
        <v>138784620</v>
      </c>
      <c r="J17" s="7">
        <v>138784620</v>
      </c>
    </row>
    <row r="18" spans="1:10" ht="12.75">
      <c r="A18" s="197" t="s">
        <v>210</v>
      </c>
      <c r="B18" s="198"/>
      <c r="C18" s="198"/>
      <c r="D18" s="198"/>
      <c r="E18" s="198"/>
      <c r="F18" s="198"/>
      <c r="G18" s="198"/>
      <c r="H18" s="1">
        <v>12</v>
      </c>
      <c r="I18" s="7">
        <v>41213130</v>
      </c>
      <c r="J18" s="7">
        <f>154354153-108748894-1521600-1499764-2825909</f>
        <v>39757986</v>
      </c>
    </row>
    <row r="19" spans="1:10" ht="12.75">
      <c r="A19" s="197" t="s">
        <v>175</v>
      </c>
      <c r="B19" s="198"/>
      <c r="C19" s="198"/>
      <c r="D19" s="198"/>
      <c r="E19" s="198"/>
      <c r="F19" s="198"/>
      <c r="G19" s="198"/>
      <c r="H19" s="1">
        <v>13</v>
      </c>
      <c r="I19" s="7">
        <v>5436508</v>
      </c>
      <c r="J19" s="7">
        <f>29252130-1874351-102955-4819883-1545064-8119816-5611036-743400</f>
        <v>6435625</v>
      </c>
    </row>
    <row r="20" spans="1:10" ht="12.75">
      <c r="A20" s="197" t="s">
        <v>21</v>
      </c>
      <c r="B20" s="198"/>
      <c r="C20" s="198"/>
      <c r="D20" s="198"/>
      <c r="E20" s="198"/>
      <c r="F20" s="198"/>
      <c r="G20" s="198"/>
      <c r="H20" s="1">
        <v>14</v>
      </c>
      <c r="I20" s="7">
        <v>1274781</v>
      </c>
      <c r="J20" s="7">
        <f>19094882-1386433-31645-13785443-1706812-333325-468358</f>
        <v>1382866</v>
      </c>
    </row>
    <row r="21" spans="1:10" ht="12.75">
      <c r="A21" s="197" t="s">
        <v>22</v>
      </c>
      <c r="B21" s="198"/>
      <c r="C21" s="198"/>
      <c r="D21" s="198"/>
      <c r="E21" s="198"/>
      <c r="F21" s="198"/>
      <c r="G21" s="198"/>
      <c r="H21" s="1">
        <v>15</v>
      </c>
      <c r="I21" s="7"/>
      <c r="J21" s="7"/>
    </row>
    <row r="22" spans="1:10" ht="12.75">
      <c r="A22" s="197" t="s">
        <v>48</v>
      </c>
      <c r="B22" s="198"/>
      <c r="C22" s="198"/>
      <c r="D22" s="198"/>
      <c r="E22" s="198"/>
      <c r="F22" s="198"/>
      <c r="G22" s="198"/>
      <c r="H22" s="1">
        <v>16</v>
      </c>
      <c r="I22" s="7"/>
      <c r="J22" s="7"/>
    </row>
    <row r="23" spans="1:10" ht="12.75">
      <c r="A23" s="197" t="s">
        <v>49</v>
      </c>
      <c r="B23" s="198"/>
      <c r="C23" s="198"/>
      <c r="D23" s="198"/>
      <c r="E23" s="198"/>
      <c r="F23" s="198"/>
      <c r="G23" s="198"/>
      <c r="H23" s="1">
        <v>17</v>
      </c>
      <c r="I23" s="7">
        <v>221699</v>
      </c>
      <c r="J23" s="7">
        <v>413094</v>
      </c>
    </row>
    <row r="24" spans="1:10" ht="12.75">
      <c r="A24" s="197" t="s">
        <v>50</v>
      </c>
      <c r="B24" s="198"/>
      <c r="C24" s="198"/>
      <c r="D24" s="198"/>
      <c r="E24" s="198"/>
      <c r="F24" s="198"/>
      <c r="G24" s="198"/>
      <c r="H24" s="1">
        <v>18</v>
      </c>
      <c r="I24" s="7">
        <v>373833</v>
      </c>
      <c r="J24" s="7">
        <v>373833</v>
      </c>
    </row>
    <row r="25" spans="1:10" ht="12.75">
      <c r="A25" s="197" t="s">
        <v>51</v>
      </c>
      <c r="B25" s="198"/>
      <c r="C25" s="198"/>
      <c r="D25" s="198"/>
      <c r="E25" s="198"/>
      <c r="F25" s="198"/>
      <c r="G25" s="198"/>
      <c r="H25" s="1">
        <v>19</v>
      </c>
      <c r="I25" s="7"/>
      <c r="J25" s="7"/>
    </row>
    <row r="26" spans="1:10" ht="12.75">
      <c r="A26" s="197" t="s">
        <v>153</v>
      </c>
      <c r="B26" s="198"/>
      <c r="C26" s="198"/>
      <c r="D26" s="198"/>
      <c r="E26" s="198"/>
      <c r="F26" s="198"/>
      <c r="G26" s="198"/>
      <c r="H26" s="1">
        <v>20</v>
      </c>
      <c r="I26" s="48">
        <f>SUM(I27:I34)</f>
        <v>330204</v>
      </c>
      <c r="J26" s="48">
        <f>SUM(J27:J34)</f>
        <v>331034</v>
      </c>
    </row>
    <row r="27" spans="1:10" ht="12.75">
      <c r="A27" s="197" t="s">
        <v>52</v>
      </c>
      <c r="B27" s="198"/>
      <c r="C27" s="198"/>
      <c r="D27" s="198"/>
      <c r="E27" s="198"/>
      <c r="F27" s="198"/>
      <c r="G27" s="198"/>
      <c r="H27" s="1">
        <v>21</v>
      </c>
      <c r="I27" s="7"/>
      <c r="J27" s="7"/>
    </row>
    <row r="28" spans="1:10" ht="12.75">
      <c r="A28" s="197" t="s">
        <v>53</v>
      </c>
      <c r="B28" s="198"/>
      <c r="C28" s="198"/>
      <c r="D28" s="198"/>
      <c r="E28" s="198"/>
      <c r="F28" s="198"/>
      <c r="G28" s="198"/>
      <c r="H28" s="1">
        <v>22</v>
      </c>
      <c r="I28" s="7"/>
      <c r="J28" s="7"/>
    </row>
    <row r="29" spans="1:10" ht="12.75">
      <c r="A29" s="197" t="s">
        <v>54</v>
      </c>
      <c r="B29" s="198"/>
      <c r="C29" s="198"/>
      <c r="D29" s="198"/>
      <c r="E29" s="198"/>
      <c r="F29" s="198"/>
      <c r="G29" s="198"/>
      <c r="H29" s="1">
        <v>23</v>
      </c>
      <c r="I29" s="7">
        <v>330204</v>
      </c>
      <c r="J29" s="7">
        <v>331034</v>
      </c>
    </row>
    <row r="30" spans="1:10" ht="12.75">
      <c r="A30" s="197" t="s">
        <v>59</v>
      </c>
      <c r="B30" s="198"/>
      <c r="C30" s="198"/>
      <c r="D30" s="198"/>
      <c r="E30" s="198"/>
      <c r="F30" s="198"/>
      <c r="G30" s="198"/>
      <c r="H30" s="1">
        <v>24</v>
      </c>
      <c r="I30" s="7"/>
      <c r="J30" s="7"/>
    </row>
    <row r="31" spans="1:10" ht="12.75">
      <c r="A31" s="197" t="s">
        <v>60</v>
      </c>
      <c r="B31" s="198"/>
      <c r="C31" s="198"/>
      <c r="D31" s="198"/>
      <c r="E31" s="198"/>
      <c r="F31" s="198"/>
      <c r="G31" s="198"/>
      <c r="H31" s="1">
        <v>25</v>
      </c>
      <c r="I31" s="7"/>
      <c r="J31" s="7"/>
    </row>
    <row r="32" spans="1:10" ht="12.75">
      <c r="A32" s="197" t="s">
        <v>61</v>
      </c>
      <c r="B32" s="198"/>
      <c r="C32" s="198"/>
      <c r="D32" s="198"/>
      <c r="E32" s="198"/>
      <c r="F32" s="198"/>
      <c r="G32" s="198"/>
      <c r="H32" s="1">
        <v>26</v>
      </c>
      <c r="I32" s="7"/>
      <c r="J32" s="7"/>
    </row>
    <row r="33" spans="1:10" ht="12.75">
      <c r="A33" s="197" t="s">
        <v>55</v>
      </c>
      <c r="B33" s="198"/>
      <c r="C33" s="198"/>
      <c r="D33" s="198"/>
      <c r="E33" s="198"/>
      <c r="F33" s="198"/>
      <c r="G33" s="198"/>
      <c r="H33" s="1">
        <v>27</v>
      </c>
      <c r="I33" s="7"/>
      <c r="J33" s="7"/>
    </row>
    <row r="34" spans="1:10" ht="12.75">
      <c r="A34" s="197" t="s">
        <v>146</v>
      </c>
      <c r="B34" s="198"/>
      <c r="C34" s="198"/>
      <c r="D34" s="198"/>
      <c r="E34" s="198"/>
      <c r="F34" s="198"/>
      <c r="G34" s="198"/>
      <c r="H34" s="1">
        <v>28</v>
      </c>
      <c r="I34" s="7"/>
      <c r="J34" s="7"/>
    </row>
    <row r="35" spans="1:10" ht="12.75">
      <c r="A35" s="197" t="s">
        <v>147</v>
      </c>
      <c r="B35" s="198"/>
      <c r="C35" s="198"/>
      <c r="D35" s="198"/>
      <c r="E35" s="198"/>
      <c r="F35" s="198"/>
      <c r="G35" s="198"/>
      <c r="H35" s="1">
        <v>29</v>
      </c>
      <c r="I35" s="48">
        <f>SUM(I36:I38)</f>
        <v>0</v>
      </c>
      <c r="J35" s="48">
        <f>SUM(J36:J38)</f>
        <v>0</v>
      </c>
    </row>
    <row r="36" spans="1:10" ht="12.75">
      <c r="A36" s="197" t="s">
        <v>56</v>
      </c>
      <c r="B36" s="198"/>
      <c r="C36" s="198"/>
      <c r="D36" s="198"/>
      <c r="E36" s="198"/>
      <c r="F36" s="198"/>
      <c r="G36" s="198"/>
      <c r="H36" s="1">
        <v>30</v>
      </c>
      <c r="I36" s="7"/>
      <c r="J36" s="7"/>
    </row>
    <row r="37" spans="1:10" ht="12.75">
      <c r="A37" s="197" t="s">
        <v>57</v>
      </c>
      <c r="B37" s="198"/>
      <c r="C37" s="198"/>
      <c r="D37" s="198"/>
      <c r="E37" s="198"/>
      <c r="F37" s="198"/>
      <c r="G37" s="198"/>
      <c r="H37" s="1">
        <v>31</v>
      </c>
      <c r="I37" s="7"/>
      <c r="J37" s="7"/>
    </row>
    <row r="38" spans="1:10" ht="12.75">
      <c r="A38" s="197" t="s">
        <v>58</v>
      </c>
      <c r="B38" s="198"/>
      <c r="C38" s="198"/>
      <c r="D38" s="198"/>
      <c r="E38" s="198"/>
      <c r="F38" s="198"/>
      <c r="G38" s="198"/>
      <c r="H38" s="1">
        <v>32</v>
      </c>
      <c r="I38" s="7"/>
      <c r="J38" s="7"/>
    </row>
    <row r="39" spans="1:10" ht="12.75">
      <c r="A39" s="197" t="s">
        <v>148</v>
      </c>
      <c r="B39" s="198"/>
      <c r="C39" s="198"/>
      <c r="D39" s="198"/>
      <c r="E39" s="198"/>
      <c r="F39" s="198"/>
      <c r="G39" s="198"/>
      <c r="H39" s="1">
        <v>33</v>
      </c>
      <c r="I39" s="7"/>
      <c r="J39" s="7"/>
    </row>
    <row r="40" spans="1:10" ht="12.75">
      <c r="A40" s="188" t="s">
        <v>203</v>
      </c>
      <c r="B40" s="189"/>
      <c r="C40" s="189"/>
      <c r="D40" s="189"/>
      <c r="E40" s="189"/>
      <c r="F40" s="189"/>
      <c r="G40" s="189"/>
      <c r="H40" s="1">
        <v>34</v>
      </c>
      <c r="I40" s="48">
        <f>I41+I49+I56+I64</f>
        <v>6650113</v>
      </c>
      <c r="J40" s="48">
        <f>J41+J49+J56+J64</f>
        <v>28799147.21</v>
      </c>
    </row>
    <row r="41" spans="1:10" ht="12.75">
      <c r="A41" s="197" t="s">
        <v>76</v>
      </c>
      <c r="B41" s="198"/>
      <c r="C41" s="198"/>
      <c r="D41" s="198"/>
      <c r="E41" s="198"/>
      <c r="F41" s="198"/>
      <c r="G41" s="198"/>
      <c r="H41" s="1">
        <v>35</v>
      </c>
      <c r="I41" s="48">
        <f>SUM(I42:I48)</f>
        <v>770368</v>
      </c>
      <c r="J41" s="48">
        <f>SUM(J42:J48)</f>
        <v>1175939</v>
      </c>
    </row>
    <row r="42" spans="1:10" ht="12.75">
      <c r="A42" s="197" t="s">
        <v>91</v>
      </c>
      <c r="B42" s="198"/>
      <c r="C42" s="198"/>
      <c r="D42" s="198"/>
      <c r="E42" s="198"/>
      <c r="F42" s="198"/>
      <c r="G42" s="198"/>
      <c r="H42" s="1">
        <v>36</v>
      </c>
      <c r="I42" s="7">
        <v>755377</v>
      </c>
      <c r="J42" s="7">
        <f>1173312-5245</f>
        <v>1168067</v>
      </c>
    </row>
    <row r="43" spans="1:10" ht="12.75">
      <c r="A43" s="197" t="s">
        <v>92</v>
      </c>
      <c r="B43" s="198"/>
      <c r="C43" s="198"/>
      <c r="D43" s="198"/>
      <c r="E43" s="198"/>
      <c r="F43" s="198"/>
      <c r="G43" s="198"/>
      <c r="H43" s="1">
        <v>37</v>
      </c>
      <c r="I43" s="7"/>
      <c r="J43" s="7"/>
    </row>
    <row r="44" spans="1:10" ht="12.75">
      <c r="A44" s="197" t="s">
        <v>62</v>
      </c>
      <c r="B44" s="198"/>
      <c r="C44" s="198"/>
      <c r="D44" s="198"/>
      <c r="E44" s="198"/>
      <c r="F44" s="198"/>
      <c r="G44" s="198"/>
      <c r="H44" s="1">
        <v>38</v>
      </c>
      <c r="I44" s="7"/>
      <c r="J44" s="7"/>
    </row>
    <row r="45" spans="1:10" ht="12.75">
      <c r="A45" s="197" t="s">
        <v>63</v>
      </c>
      <c r="B45" s="198"/>
      <c r="C45" s="198"/>
      <c r="D45" s="198"/>
      <c r="E45" s="198"/>
      <c r="F45" s="198"/>
      <c r="G45" s="198"/>
      <c r="H45" s="1">
        <v>39</v>
      </c>
      <c r="I45" s="7">
        <v>170</v>
      </c>
      <c r="J45" s="7">
        <v>2627</v>
      </c>
    </row>
    <row r="46" spans="1:10" ht="12.75">
      <c r="A46" s="197" t="s">
        <v>64</v>
      </c>
      <c r="B46" s="198"/>
      <c r="C46" s="198"/>
      <c r="D46" s="198"/>
      <c r="E46" s="198"/>
      <c r="F46" s="198"/>
      <c r="G46" s="198"/>
      <c r="H46" s="1">
        <v>40</v>
      </c>
      <c r="I46" s="7">
        <v>14821</v>
      </c>
      <c r="J46" s="7">
        <v>5245</v>
      </c>
    </row>
    <row r="47" spans="1:10" ht="12.75">
      <c r="A47" s="197" t="s">
        <v>65</v>
      </c>
      <c r="B47" s="198"/>
      <c r="C47" s="198"/>
      <c r="D47" s="198"/>
      <c r="E47" s="198"/>
      <c r="F47" s="198"/>
      <c r="G47" s="198"/>
      <c r="H47" s="1">
        <v>41</v>
      </c>
      <c r="I47" s="7"/>
      <c r="J47" s="7"/>
    </row>
    <row r="48" spans="1:10" ht="12.75">
      <c r="A48" s="197" t="s">
        <v>66</v>
      </c>
      <c r="B48" s="198"/>
      <c r="C48" s="198"/>
      <c r="D48" s="198"/>
      <c r="E48" s="198"/>
      <c r="F48" s="198"/>
      <c r="G48" s="198"/>
      <c r="H48" s="1">
        <v>42</v>
      </c>
      <c r="I48" s="7"/>
      <c r="J48" s="7"/>
    </row>
    <row r="49" spans="1:10" ht="12.75">
      <c r="A49" s="197" t="s">
        <v>77</v>
      </c>
      <c r="B49" s="198"/>
      <c r="C49" s="198"/>
      <c r="D49" s="198"/>
      <c r="E49" s="198"/>
      <c r="F49" s="198"/>
      <c r="G49" s="198"/>
      <c r="H49" s="1">
        <v>43</v>
      </c>
      <c r="I49" s="48">
        <f>SUM(I50:I55)</f>
        <v>1305752</v>
      </c>
      <c r="J49" s="48">
        <f>SUM(J50:J55)</f>
        <v>11968049</v>
      </c>
    </row>
    <row r="50" spans="1:10" ht="12.75">
      <c r="A50" s="197" t="s">
        <v>163</v>
      </c>
      <c r="B50" s="198"/>
      <c r="C50" s="198"/>
      <c r="D50" s="198"/>
      <c r="E50" s="198"/>
      <c r="F50" s="198"/>
      <c r="G50" s="198"/>
      <c r="H50" s="1">
        <v>44</v>
      </c>
      <c r="I50" s="7"/>
      <c r="J50" s="7"/>
    </row>
    <row r="51" spans="1:10" ht="12.75">
      <c r="A51" s="197" t="s">
        <v>164</v>
      </c>
      <c r="B51" s="198"/>
      <c r="C51" s="198"/>
      <c r="D51" s="198"/>
      <c r="E51" s="198"/>
      <c r="F51" s="198"/>
      <c r="G51" s="198"/>
      <c r="H51" s="1">
        <v>45</v>
      </c>
      <c r="I51" s="7">
        <v>933236</v>
      </c>
      <c r="J51" s="7">
        <v>10798150</v>
      </c>
    </row>
    <row r="52" spans="1:10" ht="12.75">
      <c r="A52" s="197" t="s">
        <v>165</v>
      </c>
      <c r="B52" s="198"/>
      <c r="C52" s="198"/>
      <c r="D52" s="198"/>
      <c r="E52" s="198"/>
      <c r="F52" s="198"/>
      <c r="G52" s="198"/>
      <c r="H52" s="1">
        <v>46</v>
      </c>
      <c r="I52" s="7"/>
      <c r="J52" s="7"/>
    </row>
    <row r="53" spans="1:10" ht="12.75">
      <c r="A53" s="197" t="s">
        <v>166</v>
      </c>
      <c r="B53" s="198"/>
      <c r="C53" s="198"/>
      <c r="D53" s="198"/>
      <c r="E53" s="198"/>
      <c r="F53" s="198"/>
      <c r="G53" s="198"/>
      <c r="H53" s="1">
        <v>47</v>
      </c>
      <c r="I53" s="7">
        <v>5086</v>
      </c>
      <c r="J53" s="7">
        <v>25047</v>
      </c>
    </row>
    <row r="54" spans="1:10" ht="12.75">
      <c r="A54" s="197" t="s">
        <v>7</v>
      </c>
      <c r="B54" s="198"/>
      <c r="C54" s="198"/>
      <c r="D54" s="198"/>
      <c r="E54" s="198"/>
      <c r="F54" s="198"/>
      <c r="G54" s="198"/>
      <c r="H54" s="1">
        <v>48</v>
      </c>
      <c r="I54" s="7">
        <v>274055</v>
      </c>
      <c r="J54" s="7">
        <f>865636+101379+173052-5167</f>
        <v>1134900</v>
      </c>
    </row>
    <row r="55" spans="1:10" ht="12.75">
      <c r="A55" s="197" t="s">
        <v>8</v>
      </c>
      <c r="B55" s="198"/>
      <c r="C55" s="198"/>
      <c r="D55" s="198"/>
      <c r="E55" s="198"/>
      <c r="F55" s="198"/>
      <c r="G55" s="198"/>
      <c r="H55" s="1">
        <v>49</v>
      </c>
      <c r="I55" s="7">
        <v>93375</v>
      </c>
      <c r="J55" s="7">
        <f>6222+48716-44986</f>
        <v>9952</v>
      </c>
    </row>
    <row r="56" spans="1:10" ht="12.75">
      <c r="A56" s="197" t="s">
        <v>78</v>
      </c>
      <c r="B56" s="198"/>
      <c r="C56" s="198"/>
      <c r="D56" s="198"/>
      <c r="E56" s="198"/>
      <c r="F56" s="198"/>
      <c r="G56" s="198"/>
      <c r="H56" s="1">
        <v>50</v>
      </c>
      <c r="I56" s="48">
        <f>SUM(I57:I63)</f>
        <v>0</v>
      </c>
      <c r="J56" s="48">
        <f>SUM(J57:J63)</f>
        <v>0</v>
      </c>
    </row>
    <row r="57" spans="1:10" ht="12.75">
      <c r="A57" s="197" t="s">
        <v>52</v>
      </c>
      <c r="B57" s="198"/>
      <c r="C57" s="198"/>
      <c r="D57" s="198"/>
      <c r="E57" s="198"/>
      <c r="F57" s="198"/>
      <c r="G57" s="198"/>
      <c r="H57" s="1">
        <v>51</v>
      </c>
      <c r="I57" s="7"/>
      <c r="J57" s="7"/>
    </row>
    <row r="58" spans="1:10" ht="12.75">
      <c r="A58" s="197" t="s">
        <v>53</v>
      </c>
      <c r="B58" s="198"/>
      <c r="C58" s="198"/>
      <c r="D58" s="198"/>
      <c r="E58" s="198"/>
      <c r="F58" s="198"/>
      <c r="G58" s="198"/>
      <c r="H58" s="1">
        <v>52</v>
      </c>
      <c r="I58" s="7"/>
      <c r="J58" s="7"/>
    </row>
    <row r="59" spans="1:10" ht="12.75">
      <c r="A59" s="197" t="s">
        <v>205</v>
      </c>
      <c r="B59" s="198"/>
      <c r="C59" s="198"/>
      <c r="D59" s="198"/>
      <c r="E59" s="198"/>
      <c r="F59" s="198"/>
      <c r="G59" s="198"/>
      <c r="H59" s="1">
        <v>53</v>
      </c>
      <c r="I59" s="7"/>
      <c r="J59" s="7"/>
    </row>
    <row r="60" spans="1:10" ht="12.75">
      <c r="A60" s="197" t="s">
        <v>59</v>
      </c>
      <c r="B60" s="198"/>
      <c r="C60" s="198"/>
      <c r="D60" s="198"/>
      <c r="E60" s="198"/>
      <c r="F60" s="198"/>
      <c r="G60" s="198"/>
      <c r="H60" s="1">
        <v>54</v>
      </c>
      <c r="I60" s="7"/>
      <c r="J60" s="7"/>
    </row>
    <row r="61" spans="1:10" ht="12.75">
      <c r="A61" s="197" t="s">
        <v>60</v>
      </c>
      <c r="B61" s="198"/>
      <c r="C61" s="198"/>
      <c r="D61" s="198"/>
      <c r="E61" s="198"/>
      <c r="F61" s="198"/>
      <c r="G61" s="198"/>
      <c r="H61" s="1">
        <v>55</v>
      </c>
      <c r="I61" s="7"/>
      <c r="J61" s="7"/>
    </row>
    <row r="62" spans="1:10" ht="12.75">
      <c r="A62" s="197" t="s">
        <v>61</v>
      </c>
      <c r="B62" s="198"/>
      <c r="C62" s="198"/>
      <c r="D62" s="198"/>
      <c r="E62" s="198"/>
      <c r="F62" s="198"/>
      <c r="G62" s="198"/>
      <c r="H62" s="1">
        <v>56</v>
      </c>
      <c r="I62" s="7"/>
      <c r="J62" s="7"/>
    </row>
    <row r="63" spans="1:10" ht="12.75">
      <c r="A63" s="197" t="s">
        <v>31</v>
      </c>
      <c r="B63" s="198"/>
      <c r="C63" s="198"/>
      <c r="D63" s="198"/>
      <c r="E63" s="198"/>
      <c r="F63" s="198"/>
      <c r="G63" s="198"/>
      <c r="H63" s="1">
        <v>57</v>
      </c>
      <c r="I63" s="7"/>
      <c r="J63" s="7"/>
    </row>
    <row r="64" spans="1:10" ht="12.75">
      <c r="A64" s="197" t="s">
        <v>170</v>
      </c>
      <c r="B64" s="198"/>
      <c r="C64" s="198"/>
      <c r="D64" s="198"/>
      <c r="E64" s="198"/>
      <c r="F64" s="198"/>
      <c r="G64" s="198"/>
      <c r="H64" s="1">
        <v>58</v>
      </c>
      <c r="I64" s="7">
        <v>4573993</v>
      </c>
      <c r="J64" s="7">
        <v>15655159.21</v>
      </c>
    </row>
    <row r="65" spans="1:10" ht="12.75">
      <c r="A65" s="188" t="s">
        <v>36</v>
      </c>
      <c r="B65" s="189"/>
      <c r="C65" s="189"/>
      <c r="D65" s="189"/>
      <c r="E65" s="189"/>
      <c r="F65" s="189"/>
      <c r="G65" s="189"/>
      <c r="H65" s="1">
        <v>59</v>
      </c>
      <c r="I65" s="7">
        <v>710317</v>
      </c>
      <c r="J65" s="7">
        <v>1133001</v>
      </c>
    </row>
    <row r="66" spans="1:10" ht="12.75">
      <c r="A66" s="188" t="s">
        <v>204</v>
      </c>
      <c r="B66" s="189"/>
      <c r="C66" s="189"/>
      <c r="D66" s="189"/>
      <c r="E66" s="189"/>
      <c r="F66" s="189"/>
      <c r="G66" s="189"/>
      <c r="H66" s="1">
        <v>60</v>
      </c>
      <c r="I66" s="48">
        <f>I7+I8+I40+I65</f>
        <v>195304614</v>
      </c>
      <c r="J66" s="48">
        <f>J7+J8+J40+J65</f>
        <v>217644614.21</v>
      </c>
    </row>
    <row r="67" spans="1:10" ht="12.75">
      <c r="A67" s="199" t="s">
        <v>67</v>
      </c>
      <c r="B67" s="200"/>
      <c r="C67" s="200"/>
      <c r="D67" s="200"/>
      <c r="E67" s="200"/>
      <c r="F67" s="200"/>
      <c r="G67" s="200"/>
      <c r="H67" s="4">
        <v>61</v>
      </c>
      <c r="I67" s="8">
        <v>108026196</v>
      </c>
      <c r="J67" s="8">
        <v>108026196</v>
      </c>
    </row>
    <row r="68" spans="1:10" ht="12.75">
      <c r="A68" s="201" t="s">
        <v>38</v>
      </c>
      <c r="B68" s="202"/>
      <c r="C68" s="202"/>
      <c r="D68" s="202"/>
      <c r="E68" s="202"/>
      <c r="F68" s="202"/>
      <c r="G68" s="202"/>
      <c r="H68" s="202"/>
      <c r="I68" s="202"/>
      <c r="J68" s="203"/>
    </row>
    <row r="69" spans="1:10" ht="12.75">
      <c r="A69" s="186" t="s">
        <v>154</v>
      </c>
      <c r="B69" s="187"/>
      <c r="C69" s="187"/>
      <c r="D69" s="187"/>
      <c r="E69" s="187"/>
      <c r="F69" s="187"/>
      <c r="G69" s="187"/>
      <c r="H69" s="3">
        <v>62</v>
      </c>
      <c r="I69" s="49">
        <f>I70+I71+I72+I78+I79+I82+I85</f>
        <v>131050848</v>
      </c>
      <c r="J69" s="49">
        <f>J70+J71+J72+J78+J79+J82+J85</f>
        <v>142635602</v>
      </c>
    </row>
    <row r="70" spans="1:10" ht="12.75">
      <c r="A70" s="197" t="s">
        <v>115</v>
      </c>
      <c r="B70" s="198"/>
      <c r="C70" s="198"/>
      <c r="D70" s="198"/>
      <c r="E70" s="198"/>
      <c r="F70" s="198"/>
      <c r="G70" s="198"/>
      <c r="H70" s="1">
        <v>63</v>
      </c>
      <c r="I70" s="7">
        <v>103144000</v>
      </c>
      <c r="J70" s="7">
        <v>103144000</v>
      </c>
    </row>
    <row r="71" spans="1:10" ht="12.75">
      <c r="A71" s="197" t="s">
        <v>116</v>
      </c>
      <c r="B71" s="198"/>
      <c r="C71" s="198"/>
      <c r="D71" s="198"/>
      <c r="E71" s="198"/>
      <c r="F71" s="198"/>
      <c r="G71" s="198"/>
      <c r="H71" s="1">
        <v>64</v>
      </c>
      <c r="I71" s="7"/>
      <c r="J71" s="7"/>
    </row>
    <row r="72" spans="1:10" ht="12.75">
      <c r="A72" s="197" t="s">
        <v>117</v>
      </c>
      <c r="B72" s="198"/>
      <c r="C72" s="198"/>
      <c r="D72" s="198"/>
      <c r="E72" s="198"/>
      <c r="F72" s="198"/>
      <c r="G72" s="198"/>
      <c r="H72" s="1">
        <v>65</v>
      </c>
      <c r="I72" s="48">
        <f>I73+I74-I75+I76+I77</f>
        <v>9808842</v>
      </c>
      <c r="J72" s="48">
        <f>J73+J74-J75+J76+J77</f>
        <v>9808842</v>
      </c>
    </row>
    <row r="73" spans="1:10" ht="12.75">
      <c r="A73" s="197" t="s">
        <v>118</v>
      </c>
      <c r="B73" s="198"/>
      <c r="C73" s="198"/>
      <c r="D73" s="198"/>
      <c r="E73" s="198"/>
      <c r="F73" s="198"/>
      <c r="G73" s="198"/>
      <c r="H73" s="1">
        <v>66</v>
      </c>
      <c r="I73" s="7">
        <v>216263</v>
      </c>
      <c r="J73" s="7">
        <v>216263</v>
      </c>
    </row>
    <row r="74" spans="1:10" ht="12.75">
      <c r="A74" s="197" t="s">
        <v>119</v>
      </c>
      <c r="B74" s="198"/>
      <c r="C74" s="198"/>
      <c r="D74" s="198"/>
      <c r="E74" s="198"/>
      <c r="F74" s="198"/>
      <c r="G74" s="198"/>
      <c r="H74" s="1">
        <v>67</v>
      </c>
      <c r="I74" s="7"/>
      <c r="J74" s="7"/>
    </row>
    <row r="75" spans="1:10" ht="12.75">
      <c r="A75" s="197" t="s">
        <v>107</v>
      </c>
      <c r="B75" s="198"/>
      <c r="C75" s="198"/>
      <c r="D75" s="198"/>
      <c r="E75" s="198"/>
      <c r="F75" s="198"/>
      <c r="G75" s="198"/>
      <c r="H75" s="1">
        <v>68</v>
      </c>
      <c r="I75" s="7"/>
      <c r="J75" s="7"/>
    </row>
    <row r="76" spans="1:10" ht="12.75">
      <c r="A76" s="197" t="s">
        <v>108</v>
      </c>
      <c r="B76" s="198"/>
      <c r="C76" s="198"/>
      <c r="D76" s="198"/>
      <c r="E76" s="198"/>
      <c r="F76" s="198"/>
      <c r="G76" s="198"/>
      <c r="H76" s="1">
        <v>69</v>
      </c>
      <c r="I76" s="7"/>
      <c r="J76" s="7"/>
    </row>
    <row r="77" spans="1:10" ht="12.75">
      <c r="A77" s="197" t="s">
        <v>109</v>
      </c>
      <c r="B77" s="198"/>
      <c r="C77" s="198"/>
      <c r="D77" s="198"/>
      <c r="E77" s="198"/>
      <c r="F77" s="198"/>
      <c r="G77" s="198"/>
      <c r="H77" s="1">
        <v>70</v>
      </c>
      <c r="I77" s="7">
        <v>9592579</v>
      </c>
      <c r="J77" s="7">
        <v>9592579</v>
      </c>
    </row>
    <row r="78" spans="1:10" ht="12.75">
      <c r="A78" s="197" t="s">
        <v>110</v>
      </c>
      <c r="B78" s="198"/>
      <c r="C78" s="198"/>
      <c r="D78" s="198"/>
      <c r="E78" s="198"/>
      <c r="F78" s="198"/>
      <c r="G78" s="198"/>
      <c r="H78" s="1">
        <v>71</v>
      </c>
      <c r="I78" s="7">
        <v>27164505</v>
      </c>
      <c r="J78" s="7">
        <v>27164505</v>
      </c>
    </row>
    <row r="79" spans="1:10" ht="12.75">
      <c r="A79" s="197" t="s">
        <v>201</v>
      </c>
      <c r="B79" s="198"/>
      <c r="C79" s="198"/>
      <c r="D79" s="198"/>
      <c r="E79" s="198"/>
      <c r="F79" s="198"/>
      <c r="G79" s="198"/>
      <c r="H79" s="1">
        <v>72</v>
      </c>
      <c r="I79" s="48">
        <f>I80-I81</f>
        <v>-13218851</v>
      </c>
      <c r="J79" s="48">
        <f>J80-J81</f>
        <v>-9066499</v>
      </c>
    </row>
    <row r="80" spans="1:10" ht="12.75">
      <c r="A80" s="204" t="s">
        <v>137</v>
      </c>
      <c r="B80" s="205"/>
      <c r="C80" s="205"/>
      <c r="D80" s="205"/>
      <c r="E80" s="205"/>
      <c r="F80" s="205"/>
      <c r="G80" s="205"/>
      <c r="H80" s="1">
        <v>73</v>
      </c>
      <c r="I80" s="7"/>
      <c r="J80" s="7"/>
    </row>
    <row r="81" spans="1:10" ht="12.75">
      <c r="A81" s="204" t="s">
        <v>138</v>
      </c>
      <c r="B81" s="205"/>
      <c r="C81" s="205"/>
      <c r="D81" s="205"/>
      <c r="E81" s="205"/>
      <c r="F81" s="205"/>
      <c r="G81" s="205"/>
      <c r="H81" s="1">
        <v>74</v>
      </c>
      <c r="I81" s="7">
        <v>13218851</v>
      </c>
      <c r="J81" s="7">
        <v>9066499</v>
      </c>
    </row>
    <row r="82" spans="1:10" ht="12.75">
      <c r="A82" s="197" t="s">
        <v>202</v>
      </c>
      <c r="B82" s="198"/>
      <c r="C82" s="198"/>
      <c r="D82" s="198"/>
      <c r="E82" s="198"/>
      <c r="F82" s="198"/>
      <c r="G82" s="198"/>
      <c r="H82" s="1">
        <v>75</v>
      </c>
      <c r="I82" s="48">
        <f>I83-I84</f>
        <v>4152352</v>
      </c>
      <c r="J82" s="48">
        <f>J83-J84</f>
        <v>11584754</v>
      </c>
    </row>
    <row r="83" spans="1:10" ht="12.75">
      <c r="A83" s="204" t="s">
        <v>139</v>
      </c>
      <c r="B83" s="205"/>
      <c r="C83" s="205"/>
      <c r="D83" s="205"/>
      <c r="E83" s="205"/>
      <c r="F83" s="205"/>
      <c r="G83" s="205"/>
      <c r="H83" s="1">
        <v>76</v>
      </c>
      <c r="I83" s="7">
        <v>4152352</v>
      </c>
      <c r="J83" s="7">
        <f>11901727-316973</f>
        <v>11584754</v>
      </c>
    </row>
    <row r="84" spans="1:10" ht="12.75">
      <c r="A84" s="204" t="s">
        <v>140</v>
      </c>
      <c r="B84" s="205"/>
      <c r="C84" s="205"/>
      <c r="D84" s="205"/>
      <c r="E84" s="205"/>
      <c r="F84" s="205"/>
      <c r="G84" s="205"/>
      <c r="H84" s="1">
        <v>77</v>
      </c>
      <c r="I84" s="7"/>
      <c r="J84" s="7"/>
    </row>
    <row r="85" spans="1:10" ht="12.75">
      <c r="A85" s="197" t="s">
        <v>141</v>
      </c>
      <c r="B85" s="198"/>
      <c r="C85" s="198"/>
      <c r="D85" s="198"/>
      <c r="E85" s="198"/>
      <c r="F85" s="198"/>
      <c r="G85" s="198"/>
      <c r="H85" s="1">
        <v>78</v>
      </c>
      <c r="I85" s="7"/>
      <c r="J85" s="7"/>
    </row>
    <row r="86" spans="1:10" ht="12.75">
      <c r="A86" s="188" t="s">
        <v>13</v>
      </c>
      <c r="B86" s="189"/>
      <c r="C86" s="189"/>
      <c r="D86" s="189"/>
      <c r="E86" s="189"/>
      <c r="F86" s="189"/>
      <c r="G86" s="189"/>
      <c r="H86" s="1">
        <v>79</v>
      </c>
      <c r="I86" s="48">
        <f>SUM(I87:I89)</f>
        <v>1354280</v>
      </c>
      <c r="J86" s="48">
        <f>SUM(J87:J89)</f>
        <v>1354280</v>
      </c>
    </row>
    <row r="87" spans="1:10" ht="12.75">
      <c r="A87" s="197" t="s">
        <v>103</v>
      </c>
      <c r="B87" s="198"/>
      <c r="C87" s="198"/>
      <c r="D87" s="198"/>
      <c r="E87" s="198"/>
      <c r="F87" s="198"/>
      <c r="G87" s="198"/>
      <c r="H87" s="1">
        <v>80</v>
      </c>
      <c r="I87" s="7"/>
      <c r="J87" s="7"/>
    </row>
    <row r="88" spans="1:10" ht="12.75">
      <c r="A88" s="197" t="s">
        <v>104</v>
      </c>
      <c r="B88" s="198"/>
      <c r="C88" s="198"/>
      <c r="D88" s="198"/>
      <c r="E88" s="198"/>
      <c r="F88" s="198"/>
      <c r="G88" s="198"/>
      <c r="H88" s="1">
        <v>81</v>
      </c>
      <c r="I88" s="7"/>
      <c r="J88" s="7"/>
    </row>
    <row r="89" spans="1:10" ht="12.75">
      <c r="A89" s="197" t="s">
        <v>105</v>
      </c>
      <c r="B89" s="198"/>
      <c r="C89" s="198"/>
      <c r="D89" s="198"/>
      <c r="E89" s="198"/>
      <c r="F89" s="198"/>
      <c r="G89" s="198"/>
      <c r="H89" s="1">
        <v>82</v>
      </c>
      <c r="I89" s="7">
        <v>1354280</v>
      </c>
      <c r="J89" s="7">
        <v>1354280</v>
      </c>
    </row>
    <row r="90" spans="1:10" ht="12.75">
      <c r="A90" s="188" t="s">
        <v>14</v>
      </c>
      <c r="B90" s="189"/>
      <c r="C90" s="189"/>
      <c r="D90" s="189"/>
      <c r="E90" s="189"/>
      <c r="F90" s="189"/>
      <c r="G90" s="189"/>
      <c r="H90" s="1">
        <v>83</v>
      </c>
      <c r="I90" s="48">
        <f>SUM(I91:I99)</f>
        <v>55072210</v>
      </c>
      <c r="J90" s="48">
        <f>SUM(J91:J99)</f>
        <v>54517824</v>
      </c>
    </row>
    <row r="91" spans="1:10" ht="12.75">
      <c r="A91" s="197" t="s">
        <v>106</v>
      </c>
      <c r="B91" s="198"/>
      <c r="C91" s="198"/>
      <c r="D91" s="198"/>
      <c r="E91" s="198"/>
      <c r="F91" s="198"/>
      <c r="G91" s="198"/>
      <c r="H91" s="1">
        <v>84</v>
      </c>
      <c r="I91" s="7">
        <v>50710095</v>
      </c>
      <c r="J91" s="7">
        <v>50105156</v>
      </c>
    </row>
    <row r="92" spans="1:10" ht="12.75">
      <c r="A92" s="197" t="s">
        <v>206</v>
      </c>
      <c r="B92" s="198"/>
      <c r="C92" s="198"/>
      <c r="D92" s="198"/>
      <c r="E92" s="198"/>
      <c r="F92" s="198"/>
      <c r="G92" s="198"/>
      <c r="H92" s="1">
        <v>85</v>
      </c>
      <c r="I92" s="7"/>
      <c r="J92" s="7"/>
    </row>
    <row r="93" spans="1:10" ht="12.75">
      <c r="A93" s="197" t="s">
        <v>0</v>
      </c>
      <c r="B93" s="198"/>
      <c r="C93" s="198"/>
      <c r="D93" s="198"/>
      <c r="E93" s="198"/>
      <c r="F93" s="198"/>
      <c r="G93" s="198"/>
      <c r="H93" s="1">
        <v>86</v>
      </c>
      <c r="I93" s="7">
        <v>4362115</v>
      </c>
      <c r="J93" s="7">
        <v>4412668</v>
      </c>
    </row>
    <row r="94" spans="1:10" ht="12.75">
      <c r="A94" s="197" t="s">
        <v>207</v>
      </c>
      <c r="B94" s="198"/>
      <c r="C94" s="198"/>
      <c r="D94" s="198"/>
      <c r="E94" s="198"/>
      <c r="F94" s="198"/>
      <c r="G94" s="198"/>
      <c r="H94" s="1">
        <v>87</v>
      </c>
      <c r="I94" s="7"/>
      <c r="J94" s="7"/>
    </row>
    <row r="95" spans="1:10" ht="12.75">
      <c r="A95" s="197" t="s">
        <v>208</v>
      </c>
      <c r="B95" s="198"/>
      <c r="C95" s="198"/>
      <c r="D95" s="198"/>
      <c r="E95" s="198"/>
      <c r="F95" s="198"/>
      <c r="G95" s="198"/>
      <c r="H95" s="1">
        <v>88</v>
      </c>
      <c r="I95" s="7"/>
      <c r="J95" s="7"/>
    </row>
    <row r="96" spans="1:10" ht="12.75">
      <c r="A96" s="197" t="s">
        <v>209</v>
      </c>
      <c r="B96" s="198"/>
      <c r="C96" s="198"/>
      <c r="D96" s="198"/>
      <c r="E96" s="198"/>
      <c r="F96" s="198"/>
      <c r="G96" s="198"/>
      <c r="H96" s="1">
        <v>89</v>
      </c>
      <c r="I96" s="7"/>
      <c r="J96" s="7"/>
    </row>
    <row r="97" spans="1:10" ht="12.75">
      <c r="A97" s="197" t="s">
        <v>70</v>
      </c>
      <c r="B97" s="198"/>
      <c r="C97" s="198"/>
      <c r="D97" s="198"/>
      <c r="E97" s="198"/>
      <c r="F97" s="198"/>
      <c r="G97" s="198"/>
      <c r="H97" s="1">
        <v>90</v>
      </c>
      <c r="I97" s="7"/>
      <c r="J97" s="7"/>
    </row>
    <row r="98" spans="1:10" ht="12.75">
      <c r="A98" s="197" t="s">
        <v>68</v>
      </c>
      <c r="B98" s="198"/>
      <c r="C98" s="198"/>
      <c r="D98" s="198"/>
      <c r="E98" s="198"/>
      <c r="F98" s="198"/>
      <c r="G98" s="198"/>
      <c r="H98" s="1">
        <v>91</v>
      </c>
      <c r="I98" s="7"/>
      <c r="J98" s="7"/>
    </row>
    <row r="99" spans="1:10" ht="12.75">
      <c r="A99" s="197" t="s">
        <v>69</v>
      </c>
      <c r="B99" s="198"/>
      <c r="C99" s="198"/>
      <c r="D99" s="198"/>
      <c r="E99" s="198"/>
      <c r="F99" s="198"/>
      <c r="G99" s="198"/>
      <c r="H99" s="1">
        <v>92</v>
      </c>
      <c r="I99" s="7"/>
      <c r="J99" s="7"/>
    </row>
    <row r="100" spans="1:10" ht="12.75">
      <c r="A100" s="188" t="s">
        <v>15</v>
      </c>
      <c r="B100" s="189"/>
      <c r="C100" s="189"/>
      <c r="D100" s="189"/>
      <c r="E100" s="189"/>
      <c r="F100" s="189"/>
      <c r="G100" s="189"/>
      <c r="H100" s="1">
        <v>93</v>
      </c>
      <c r="I100" s="48">
        <f>SUM(I101:I112)</f>
        <v>6709433</v>
      </c>
      <c r="J100" s="48">
        <f>SUM(J101:J112)</f>
        <v>16909375</v>
      </c>
    </row>
    <row r="101" spans="1:10" ht="12.75">
      <c r="A101" s="197" t="s">
        <v>106</v>
      </c>
      <c r="B101" s="198"/>
      <c r="C101" s="198"/>
      <c r="D101" s="198"/>
      <c r="E101" s="198"/>
      <c r="F101" s="198"/>
      <c r="G101" s="198"/>
      <c r="H101" s="1">
        <v>94</v>
      </c>
      <c r="I101" s="7"/>
      <c r="J101" s="7"/>
    </row>
    <row r="102" spans="1:10" ht="12.75">
      <c r="A102" s="197" t="s">
        <v>206</v>
      </c>
      <c r="B102" s="198"/>
      <c r="C102" s="198"/>
      <c r="D102" s="198"/>
      <c r="E102" s="198"/>
      <c r="F102" s="198"/>
      <c r="G102" s="198"/>
      <c r="H102" s="1">
        <v>95</v>
      </c>
      <c r="I102" s="7"/>
      <c r="J102" s="7"/>
    </row>
    <row r="103" spans="1:10" ht="12.75">
      <c r="A103" s="197" t="s">
        <v>0</v>
      </c>
      <c r="B103" s="198"/>
      <c r="C103" s="198"/>
      <c r="D103" s="198"/>
      <c r="E103" s="198"/>
      <c r="F103" s="198"/>
      <c r="G103" s="198"/>
      <c r="H103" s="1">
        <v>96</v>
      </c>
      <c r="I103" s="7">
        <v>2941664</v>
      </c>
      <c r="J103" s="7">
        <v>9124183</v>
      </c>
    </row>
    <row r="104" spans="1:10" ht="12.75">
      <c r="A104" s="197" t="s">
        <v>207</v>
      </c>
      <c r="B104" s="198"/>
      <c r="C104" s="198"/>
      <c r="D104" s="198"/>
      <c r="E104" s="198"/>
      <c r="F104" s="198"/>
      <c r="G104" s="198"/>
      <c r="H104" s="1">
        <v>97</v>
      </c>
      <c r="I104" s="7">
        <v>642074</v>
      </c>
      <c r="J104" s="7">
        <v>575797</v>
      </c>
    </row>
    <row r="105" spans="1:10" ht="12.75">
      <c r="A105" s="197" t="s">
        <v>208</v>
      </c>
      <c r="B105" s="198"/>
      <c r="C105" s="198"/>
      <c r="D105" s="198"/>
      <c r="E105" s="198"/>
      <c r="F105" s="198"/>
      <c r="G105" s="198"/>
      <c r="H105" s="1">
        <v>98</v>
      </c>
      <c r="I105" s="7">
        <v>425793</v>
      </c>
      <c r="J105" s="7">
        <v>4250682</v>
      </c>
    </row>
    <row r="106" spans="1:10" ht="12.75">
      <c r="A106" s="197" t="s">
        <v>209</v>
      </c>
      <c r="B106" s="198"/>
      <c r="C106" s="198"/>
      <c r="D106" s="198"/>
      <c r="E106" s="198"/>
      <c r="F106" s="198"/>
      <c r="G106" s="198"/>
      <c r="H106" s="1">
        <v>99</v>
      </c>
      <c r="I106" s="7"/>
      <c r="J106" s="7"/>
    </row>
    <row r="107" spans="1:10" ht="12.75">
      <c r="A107" s="197" t="s">
        <v>70</v>
      </c>
      <c r="B107" s="198"/>
      <c r="C107" s="198"/>
      <c r="D107" s="198"/>
      <c r="E107" s="198"/>
      <c r="F107" s="198"/>
      <c r="G107" s="198"/>
      <c r="H107" s="1">
        <v>100</v>
      </c>
      <c r="I107" s="7"/>
      <c r="J107" s="7"/>
    </row>
    <row r="108" spans="1:10" ht="12.75">
      <c r="A108" s="197" t="s">
        <v>71</v>
      </c>
      <c r="B108" s="198"/>
      <c r="C108" s="198"/>
      <c r="D108" s="198"/>
      <c r="E108" s="198"/>
      <c r="F108" s="198"/>
      <c r="G108" s="198"/>
      <c r="H108" s="1">
        <v>101</v>
      </c>
      <c r="I108" s="7">
        <v>1731192</v>
      </c>
      <c r="J108" s="7">
        <f>74526+1158678</f>
        <v>1233204</v>
      </c>
    </row>
    <row r="109" spans="1:10" ht="12.75">
      <c r="A109" s="197" t="s">
        <v>72</v>
      </c>
      <c r="B109" s="198"/>
      <c r="C109" s="198"/>
      <c r="D109" s="198"/>
      <c r="E109" s="198"/>
      <c r="F109" s="198"/>
      <c r="G109" s="198"/>
      <c r="H109" s="1">
        <v>102</v>
      </c>
      <c r="I109" s="7">
        <v>951710</v>
      </c>
      <c r="J109" s="7">
        <f>10157+269346+116886+18853+326629+153374+798764</f>
        <v>1694009</v>
      </c>
    </row>
    <row r="110" spans="1:10" ht="12.75">
      <c r="A110" s="197" t="s">
        <v>75</v>
      </c>
      <c r="B110" s="198"/>
      <c r="C110" s="198"/>
      <c r="D110" s="198"/>
      <c r="E110" s="198"/>
      <c r="F110" s="198"/>
      <c r="G110" s="198"/>
      <c r="H110" s="1">
        <v>103</v>
      </c>
      <c r="I110" s="7"/>
      <c r="J110" s="7"/>
    </row>
    <row r="111" spans="1:10" ht="12.75">
      <c r="A111" s="197" t="s">
        <v>73</v>
      </c>
      <c r="B111" s="198"/>
      <c r="C111" s="198"/>
      <c r="D111" s="198"/>
      <c r="E111" s="198"/>
      <c r="F111" s="198"/>
      <c r="G111" s="198"/>
      <c r="H111" s="1">
        <v>104</v>
      </c>
      <c r="I111" s="7"/>
      <c r="J111" s="7"/>
    </row>
    <row r="112" spans="1:10" ht="12.75">
      <c r="A112" s="197" t="s">
        <v>74</v>
      </c>
      <c r="B112" s="198"/>
      <c r="C112" s="198"/>
      <c r="D112" s="198"/>
      <c r="E112" s="198"/>
      <c r="F112" s="198"/>
      <c r="G112" s="198"/>
      <c r="H112" s="1">
        <v>105</v>
      </c>
      <c r="I112" s="7">
        <v>17000</v>
      </c>
      <c r="J112" s="7">
        <v>31500</v>
      </c>
    </row>
    <row r="113" spans="1:10" ht="12.75">
      <c r="A113" s="188" t="s">
        <v>1</v>
      </c>
      <c r="B113" s="189"/>
      <c r="C113" s="189"/>
      <c r="D113" s="189"/>
      <c r="E113" s="189"/>
      <c r="F113" s="189"/>
      <c r="G113" s="189"/>
      <c r="H113" s="1">
        <v>106</v>
      </c>
      <c r="I113" s="7">
        <v>1117843</v>
      </c>
      <c r="J113" s="7">
        <f>1910560+316973</f>
        <v>2227533</v>
      </c>
    </row>
    <row r="114" spans="1:10" ht="12.75">
      <c r="A114" s="188" t="s">
        <v>19</v>
      </c>
      <c r="B114" s="189"/>
      <c r="C114" s="189"/>
      <c r="D114" s="189"/>
      <c r="E114" s="189"/>
      <c r="F114" s="189"/>
      <c r="G114" s="189"/>
      <c r="H114" s="1">
        <v>107</v>
      </c>
      <c r="I114" s="48">
        <f>I69+I86+I90+I100+I113</f>
        <v>195304614</v>
      </c>
      <c r="J114" s="48">
        <f>J69+J86+J90+J100+J113</f>
        <v>217644614</v>
      </c>
    </row>
    <row r="115" spans="1:10" ht="12.75">
      <c r="A115" s="208" t="s">
        <v>37</v>
      </c>
      <c r="B115" s="209"/>
      <c r="C115" s="209"/>
      <c r="D115" s="209"/>
      <c r="E115" s="209"/>
      <c r="F115" s="209"/>
      <c r="G115" s="209"/>
      <c r="H115" s="2">
        <v>108</v>
      </c>
      <c r="I115" s="8">
        <v>108026196</v>
      </c>
      <c r="J115" s="8">
        <v>108026196</v>
      </c>
    </row>
    <row r="116" spans="1:10" ht="12.75">
      <c r="A116" s="201" t="s">
        <v>270</v>
      </c>
      <c r="B116" s="210"/>
      <c r="C116" s="210"/>
      <c r="D116" s="210"/>
      <c r="E116" s="210"/>
      <c r="F116" s="210"/>
      <c r="G116" s="210"/>
      <c r="H116" s="211"/>
      <c r="I116" s="211"/>
      <c r="J116" s="212"/>
    </row>
    <row r="117" spans="1:10" ht="12.75">
      <c r="A117" s="186" t="s">
        <v>149</v>
      </c>
      <c r="B117" s="187"/>
      <c r="C117" s="187"/>
      <c r="D117" s="187"/>
      <c r="E117" s="187"/>
      <c r="F117" s="187"/>
      <c r="G117" s="187"/>
      <c r="H117" s="213"/>
      <c r="I117" s="213"/>
      <c r="J117" s="214"/>
    </row>
    <row r="118" spans="1:10" ht="12.75">
      <c r="A118" s="197" t="s">
        <v>5</v>
      </c>
      <c r="B118" s="198"/>
      <c r="C118" s="198"/>
      <c r="D118" s="198"/>
      <c r="E118" s="198"/>
      <c r="F118" s="198"/>
      <c r="G118" s="198"/>
      <c r="H118" s="1">
        <v>109</v>
      </c>
      <c r="I118" s="7"/>
      <c r="J118" s="7"/>
    </row>
    <row r="119" spans="1:10" ht="12.75">
      <c r="A119" s="215" t="s">
        <v>6</v>
      </c>
      <c r="B119" s="216"/>
      <c r="C119" s="216"/>
      <c r="D119" s="216"/>
      <c r="E119" s="216"/>
      <c r="F119" s="216"/>
      <c r="G119" s="216"/>
      <c r="H119" s="4">
        <v>110</v>
      </c>
      <c r="I119" s="8"/>
      <c r="J119" s="8"/>
    </row>
    <row r="120" spans="1:10" ht="12.75">
      <c r="A120" s="217" t="s">
        <v>271</v>
      </c>
      <c r="B120" s="218"/>
      <c r="C120" s="218"/>
      <c r="D120" s="218"/>
      <c r="E120" s="218"/>
      <c r="F120" s="218"/>
      <c r="G120" s="218"/>
      <c r="H120" s="218"/>
      <c r="I120" s="218"/>
      <c r="J120" s="218"/>
    </row>
    <row r="121" spans="1:10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</row>
  </sheetData>
  <sheetProtection/>
  <mergeCells count="121">
    <mergeCell ref="A121:J121"/>
    <mergeCell ref="A115:G115"/>
    <mergeCell ref="A116:J116"/>
    <mergeCell ref="A117:J117"/>
    <mergeCell ref="A118:G118"/>
    <mergeCell ref="A113:G113"/>
    <mergeCell ref="A114:G114"/>
    <mergeCell ref="A119:G119"/>
    <mergeCell ref="A120:J120"/>
    <mergeCell ref="A109:G109"/>
    <mergeCell ref="A110:G110"/>
    <mergeCell ref="A111:G111"/>
    <mergeCell ref="A112:G112"/>
    <mergeCell ref="A105:G105"/>
    <mergeCell ref="A106:G106"/>
    <mergeCell ref="A107:G107"/>
    <mergeCell ref="A108:G108"/>
    <mergeCell ref="A101:G101"/>
    <mergeCell ref="A102:G102"/>
    <mergeCell ref="A103:G103"/>
    <mergeCell ref="A104:G104"/>
    <mergeCell ref="A97:G97"/>
    <mergeCell ref="A98:G98"/>
    <mergeCell ref="A99:G99"/>
    <mergeCell ref="A100:G100"/>
    <mergeCell ref="A93:G93"/>
    <mergeCell ref="A94:G94"/>
    <mergeCell ref="A95:G95"/>
    <mergeCell ref="A96:G96"/>
    <mergeCell ref="A89:G89"/>
    <mergeCell ref="A90:G90"/>
    <mergeCell ref="A91:G91"/>
    <mergeCell ref="A92:G92"/>
    <mergeCell ref="A85:G85"/>
    <mergeCell ref="A86:G86"/>
    <mergeCell ref="A87:G87"/>
    <mergeCell ref="A88:G88"/>
    <mergeCell ref="A81:G81"/>
    <mergeCell ref="A82:G82"/>
    <mergeCell ref="A83:G83"/>
    <mergeCell ref="A84:G84"/>
    <mergeCell ref="A77:G77"/>
    <mergeCell ref="A78:G78"/>
    <mergeCell ref="A79:G79"/>
    <mergeCell ref="A80:G80"/>
    <mergeCell ref="A73:G73"/>
    <mergeCell ref="A74:G74"/>
    <mergeCell ref="A75:G75"/>
    <mergeCell ref="A76:G76"/>
    <mergeCell ref="A69:G69"/>
    <mergeCell ref="A70:G70"/>
    <mergeCell ref="A71:G71"/>
    <mergeCell ref="A72:G72"/>
    <mergeCell ref="A65:G65"/>
    <mergeCell ref="A66:G66"/>
    <mergeCell ref="A67:G67"/>
    <mergeCell ref="A68:J68"/>
    <mergeCell ref="A61:G61"/>
    <mergeCell ref="A62:G62"/>
    <mergeCell ref="A63:G63"/>
    <mergeCell ref="A64:G64"/>
    <mergeCell ref="A57:G57"/>
    <mergeCell ref="A58:G58"/>
    <mergeCell ref="A59:G59"/>
    <mergeCell ref="A60:G60"/>
    <mergeCell ref="A53:G53"/>
    <mergeCell ref="A54:G54"/>
    <mergeCell ref="A55:G55"/>
    <mergeCell ref="A56:G56"/>
    <mergeCell ref="A49:G49"/>
    <mergeCell ref="A50:G50"/>
    <mergeCell ref="A51:G51"/>
    <mergeCell ref="A52:G52"/>
    <mergeCell ref="A45:G45"/>
    <mergeCell ref="A46:G46"/>
    <mergeCell ref="A47:G47"/>
    <mergeCell ref="A48:G48"/>
    <mergeCell ref="A41:G41"/>
    <mergeCell ref="A42:G42"/>
    <mergeCell ref="A43:G43"/>
    <mergeCell ref="A44:G44"/>
    <mergeCell ref="A37:G37"/>
    <mergeCell ref="A38:G38"/>
    <mergeCell ref="A39:G39"/>
    <mergeCell ref="A40:G40"/>
    <mergeCell ref="A33:G33"/>
    <mergeCell ref="A34:G34"/>
    <mergeCell ref="A35:G35"/>
    <mergeCell ref="A36:G36"/>
    <mergeCell ref="A29:G29"/>
    <mergeCell ref="A30:G30"/>
    <mergeCell ref="A31:G31"/>
    <mergeCell ref="A32:G32"/>
    <mergeCell ref="A25:G25"/>
    <mergeCell ref="A26:G26"/>
    <mergeCell ref="A27:G27"/>
    <mergeCell ref="A28:G28"/>
    <mergeCell ref="A21:G21"/>
    <mergeCell ref="A22:G22"/>
    <mergeCell ref="A23:G23"/>
    <mergeCell ref="A24:G24"/>
    <mergeCell ref="A17:G17"/>
    <mergeCell ref="A18:G18"/>
    <mergeCell ref="A19:G19"/>
    <mergeCell ref="A20:G20"/>
    <mergeCell ref="A13:G13"/>
    <mergeCell ref="A14:G14"/>
    <mergeCell ref="A15:G15"/>
    <mergeCell ref="A16:G16"/>
    <mergeCell ref="A9:G9"/>
    <mergeCell ref="A10:G10"/>
    <mergeCell ref="A11:G11"/>
    <mergeCell ref="A12:G12"/>
    <mergeCell ref="A5:G5"/>
    <mergeCell ref="A6:J6"/>
    <mergeCell ref="A7:G7"/>
    <mergeCell ref="A8:G8"/>
    <mergeCell ref="A1:J1"/>
    <mergeCell ref="A2:J2"/>
    <mergeCell ref="A3:J3"/>
    <mergeCell ref="A4:G4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showGridLines="0" view="pageBreakPreview" zoomScaleSheetLayoutView="100" zoomScalePageLayoutView="0" workbookViewId="0" topLeftCell="A40">
      <selection activeCell="N61" sqref="N61"/>
    </sheetView>
  </sheetViews>
  <sheetFormatPr defaultColWidth="9.140625" defaultRowHeight="12.75"/>
  <cols>
    <col min="1" max="6" width="9.140625" style="47" customWidth="1"/>
    <col min="7" max="7" width="6.7109375" style="47" customWidth="1"/>
    <col min="8" max="8" width="7.421875" style="47" customWidth="1"/>
    <col min="9" max="9" width="10.57421875" style="47" customWidth="1"/>
    <col min="10" max="10" width="11.00390625" style="47" customWidth="1"/>
    <col min="11" max="11" width="10.7109375" style="47" customWidth="1"/>
    <col min="12" max="12" width="11.8515625" style="47" customWidth="1"/>
    <col min="13" max="16384" width="9.140625" style="47" customWidth="1"/>
  </cols>
  <sheetData>
    <row r="1" spans="1:12" ht="12.75" customHeight="1">
      <c r="A1" s="190" t="s">
        <v>126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2.75" customHeight="1">
      <c r="A2" s="229" t="s">
        <v>300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2.75" customHeight="1">
      <c r="A3" s="219" t="s">
        <v>297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23.25" customHeight="1">
      <c r="A4" s="220" t="s">
        <v>39</v>
      </c>
      <c r="B4" s="220"/>
      <c r="C4" s="220"/>
      <c r="D4" s="220"/>
      <c r="E4" s="220"/>
      <c r="F4" s="220"/>
      <c r="G4" s="220"/>
      <c r="H4" s="53" t="s">
        <v>242</v>
      </c>
      <c r="I4" s="222" t="s">
        <v>302</v>
      </c>
      <c r="J4" s="222"/>
      <c r="K4" s="222" t="s">
        <v>303</v>
      </c>
      <c r="L4" s="222"/>
    </row>
    <row r="5" spans="1:12" ht="22.5">
      <c r="A5" s="220"/>
      <c r="B5" s="220"/>
      <c r="C5" s="220"/>
      <c r="D5" s="220"/>
      <c r="E5" s="220"/>
      <c r="F5" s="220"/>
      <c r="G5" s="220"/>
      <c r="H5" s="53"/>
      <c r="I5" s="54" t="s">
        <v>274</v>
      </c>
      <c r="J5" s="54" t="s">
        <v>275</v>
      </c>
      <c r="K5" s="54" t="s">
        <v>274</v>
      </c>
      <c r="L5" s="54" t="s">
        <v>275</v>
      </c>
    </row>
    <row r="6" spans="1:12" ht="12.75">
      <c r="A6" s="221">
        <v>1</v>
      </c>
      <c r="B6" s="221"/>
      <c r="C6" s="221"/>
      <c r="D6" s="221"/>
      <c r="E6" s="221"/>
      <c r="F6" s="221"/>
      <c r="G6" s="221"/>
      <c r="H6" s="57">
        <v>2</v>
      </c>
      <c r="I6" s="54">
        <v>3</v>
      </c>
      <c r="J6" s="54">
        <v>4</v>
      </c>
      <c r="K6" s="54">
        <v>5</v>
      </c>
      <c r="L6" s="54">
        <v>6</v>
      </c>
    </row>
    <row r="7" spans="1:12" ht="12.75">
      <c r="A7" s="186" t="s">
        <v>20</v>
      </c>
      <c r="B7" s="187"/>
      <c r="C7" s="187"/>
      <c r="D7" s="187"/>
      <c r="E7" s="187"/>
      <c r="F7" s="187"/>
      <c r="G7" s="187"/>
      <c r="H7" s="3">
        <v>111</v>
      </c>
      <c r="I7" s="49">
        <f>SUM(I8:I9)</f>
        <v>48779833</v>
      </c>
      <c r="J7" s="49">
        <f>SUM(J8:J9)</f>
        <v>32279492</v>
      </c>
      <c r="K7" s="49">
        <f>SUM(K8:K9)</f>
        <v>49355171</v>
      </c>
      <c r="L7" s="49">
        <f>SUM(L8:L9)</f>
        <v>31790345</v>
      </c>
    </row>
    <row r="8" spans="1:12" ht="12.75">
      <c r="A8" s="188" t="s">
        <v>124</v>
      </c>
      <c r="B8" s="189"/>
      <c r="C8" s="189"/>
      <c r="D8" s="189"/>
      <c r="E8" s="189"/>
      <c r="F8" s="189"/>
      <c r="G8" s="189"/>
      <c r="H8" s="1">
        <v>112</v>
      </c>
      <c r="I8" s="7">
        <v>47679442</v>
      </c>
      <c r="J8" s="7">
        <v>31689652</v>
      </c>
      <c r="K8" s="7">
        <f>8796656+39752292</f>
        <v>48548948</v>
      </c>
      <c r="L8" s="7">
        <f>48548948-17152082</f>
        <v>31396866</v>
      </c>
    </row>
    <row r="9" spans="1:12" ht="12.75">
      <c r="A9" s="188" t="s">
        <v>79</v>
      </c>
      <c r="B9" s="189"/>
      <c r="C9" s="189"/>
      <c r="D9" s="189"/>
      <c r="E9" s="189"/>
      <c r="F9" s="189"/>
      <c r="G9" s="189"/>
      <c r="H9" s="1">
        <v>113</v>
      </c>
      <c r="I9" s="7">
        <v>1100391</v>
      </c>
      <c r="J9" s="7">
        <v>589840</v>
      </c>
      <c r="K9" s="7">
        <f>13381+520518+159454+112870</f>
        <v>806223</v>
      </c>
      <c r="L9" s="7">
        <f>806223-412744</f>
        <v>393479</v>
      </c>
    </row>
    <row r="10" spans="1:12" ht="12.75">
      <c r="A10" s="188" t="s">
        <v>9</v>
      </c>
      <c r="B10" s="189"/>
      <c r="C10" s="189"/>
      <c r="D10" s="189"/>
      <c r="E10" s="189"/>
      <c r="F10" s="189"/>
      <c r="G10" s="189"/>
      <c r="H10" s="1">
        <v>114</v>
      </c>
      <c r="I10" s="48">
        <f>I11+I12+I16+I20+I21+I22+I25+I26</f>
        <v>35727427</v>
      </c>
      <c r="J10" s="48">
        <f>J11+J12+J16+J20+J21+J22+J25+J26</f>
        <v>14204422</v>
      </c>
      <c r="K10" s="48">
        <f>K11+K12+K16+K20+K21+K22+K25+K26</f>
        <v>38222873</v>
      </c>
      <c r="L10" s="48">
        <f>L11+L12+L16+L20+L21+L22+L25+L26</f>
        <v>15055019</v>
      </c>
    </row>
    <row r="11" spans="1:12" ht="12.75">
      <c r="A11" s="188" t="s">
        <v>80</v>
      </c>
      <c r="B11" s="189"/>
      <c r="C11" s="189"/>
      <c r="D11" s="189"/>
      <c r="E11" s="189"/>
      <c r="F11" s="189"/>
      <c r="G11" s="189"/>
      <c r="H11" s="1">
        <v>115</v>
      </c>
      <c r="I11" s="7"/>
      <c r="J11" s="7"/>
      <c r="K11" s="7"/>
      <c r="L11" s="7"/>
    </row>
    <row r="12" spans="1:12" ht="12.75">
      <c r="A12" s="188" t="s">
        <v>16</v>
      </c>
      <c r="B12" s="189"/>
      <c r="C12" s="189"/>
      <c r="D12" s="189"/>
      <c r="E12" s="189"/>
      <c r="F12" s="189"/>
      <c r="G12" s="189"/>
      <c r="H12" s="1">
        <v>116</v>
      </c>
      <c r="I12" s="48">
        <f>SUM(I13:I15)</f>
        <v>15688494</v>
      </c>
      <c r="J12" s="48">
        <f>SUM(J13:J15)</f>
        <v>7034811</v>
      </c>
      <c r="K12" s="48">
        <f>SUM(K13:K15)</f>
        <v>17779756</v>
      </c>
      <c r="L12" s="48">
        <f>SUM(L13:L15)</f>
        <v>7753887</v>
      </c>
    </row>
    <row r="13" spans="1:12" ht="12.75">
      <c r="A13" s="197" t="s">
        <v>120</v>
      </c>
      <c r="B13" s="198"/>
      <c r="C13" s="198"/>
      <c r="D13" s="198"/>
      <c r="E13" s="198"/>
      <c r="F13" s="198"/>
      <c r="G13" s="198"/>
      <c r="H13" s="1">
        <v>117</v>
      </c>
      <c r="I13" s="7">
        <v>6402468</v>
      </c>
      <c r="J13" s="7">
        <v>3243945</v>
      </c>
      <c r="K13" s="7">
        <v>7026261</v>
      </c>
      <c r="L13" s="7">
        <f>7026261-3521601</f>
        <v>3504660</v>
      </c>
    </row>
    <row r="14" spans="1:12" ht="12.75">
      <c r="A14" s="197" t="s">
        <v>121</v>
      </c>
      <c r="B14" s="198"/>
      <c r="C14" s="198"/>
      <c r="D14" s="198"/>
      <c r="E14" s="198"/>
      <c r="F14" s="198"/>
      <c r="G14" s="198"/>
      <c r="H14" s="1">
        <v>118</v>
      </c>
      <c r="I14" s="7">
        <v>110232</v>
      </c>
      <c r="J14" s="7">
        <v>77434</v>
      </c>
      <c r="K14" s="7">
        <v>91968</v>
      </c>
      <c r="L14" s="7">
        <f>91968-24894</f>
        <v>67074</v>
      </c>
    </row>
    <row r="15" spans="1:12" ht="12.75">
      <c r="A15" s="197" t="s">
        <v>41</v>
      </c>
      <c r="B15" s="198"/>
      <c r="C15" s="198"/>
      <c r="D15" s="198"/>
      <c r="E15" s="198"/>
      <c r="F15" s="198"/>
      <c r="G15" s="198"/>
      <c r="H15" s="1">
        <v>119</v>
      </c>
      <c r="I15" s="7">
        <v>9175794</v>
      </c>
      <c r="J15" s="7">
        <v>3713432</v>
      </c>
      <c r="K15" s="7">
        <f>7036612+3307942+316973</f>
        <v>10661527</v>
      </c>
      <c r="L15" s="7">
        <f>10661527-6479374</f>
        <v>4182153</v>
      </c>
    </row>
    <row r="16" spans="1:12" ht="12.75">
      <c r="A16" s="188" t="s">
        <v>17</v>
      </c>
      <c r="B16" s="189"/>
      <c r="C16" s="189"/>
      <c r="D16" s="189"/>
      <c r="E16" s="189"/>
      <c r="F16" s="189"/>
      <c r="G16" s="189"/>
      <c r="H16" s="1">
        <v>120</v>
      </c>
      <c r="I16" s="48">
        <f>SUM(I17:I19)</f>
        <v>16671720</v>
      </c>
      <c r="J16" s="48">
        <f>SUM(J17:J19)</f>
        <v>6044990</v>
      </c>
      <c r="K16" s="48">
        <f>SUM(K17:K19)</f>
        <v>16463537</v>
      </c>
      <c r="L16" s="48">
        <f>SUM(L17:L19)</f>
        <v>6161364</v>
      </c>
    </row>
    <row r="17" spans="1:12" ht="12.75">
      <c r="A17" s="197" t="s">
        <v>42</v>
      </c>
      <c r="B17" s="198"/>
      <c r="C17" s="198"/>
      <c r="D17" s="198"/>
      <c r="E17" s="198"/>
      <c r="F17" s="198"/>
      <c r="G17" s="198"/>
      <c r="H17" s="1">
        <v>121</v>
      </c>
      <c r="I17" s="7">
        <v>10005104</v>
      </c>
      <c r="J17" s="7">
        <v>3630362</v>
      </c>
      <c r="K17" s="7">
        <f>13691432+133239-4205745+204355</f>
        <v>9823281</v>
      </c>
      <c r="L17" s="7">
        <f>9823281-6170782</f>
        <v>3652499</v>
      </c>
    </row>
    <row r="18" spans="1:12" ht="12.75">
      <c r="A18" s="197" t="s">
        <v>43</v>
      </c>
      <c r="B18" s="198"/>
      <c r="C18" s="198"/>
      <c r="D18" s="198"/>
      <c r="E18" s="198"/>
      <c r="F18" s="198"/>
      <c r="G18" s="198"/>
      <c r="H18" s="1">
        <v>122</v>
      </c>
      <c r="I18" s="7">
        <v>4204901</v>
      </c>
      <c r="J18" s="7">
        <v>1520199</v>
      </c>
      <c r="K18" s="7">
        <v>4205746</v>
      </c>
      <c r="L18" s="7">
        <f>4205746-2609867</f>
        <v>1595879</v>
      </c>
    </row>
    <row r="19" spans="1:12" ht="12.75">
      <c r="A19" s="197" t="s">
        <v>44</v>
      </c>
      <c r="B19" s="198"/>
      <c r="C19" s="198"/>
      <c r="D19" s="198"/>
      <c r="E19" s="198"/>
      <c r="F19" s="198"/>
      <c r="G19" s="198"/>
      <c r="H19" s="1">
        <v>123</v>
      </c>
      <c r="I19" s="7">
        <v>2461715</v>
      </c>
      <c r="J19" s="7">
        <v>894429</v>
      </c>
      <c r="K19" s="7">
        <v>2434510</v>
      </c>
      <c r="L19" s="7">
        <f>2434510-1521524</f>
        <v>912986</v>
      </c>
    </row>
    <row r="20" spans="1:12" ht="12.75">
      <c r="A20" s="188" t="s">
        <v>81</v>
      </c>
      <c r="B20" s="189"/>
      <c r="C20" s="189"/>
      <c r="D20" s="189"/>
      <c r="E20" s="189"/>
      <c r="F20" s="189"/>
      <c r="G20" s="189"/>
      <c r="H20" s="1">
        <v>124</v>
      </c>
      <c r="I20" s="7">
        <v>2295936</v>
      </c>
      <c r="J20" s="7">
        <v>818437</v>
      </c>
      <c r="K20" s="7">
        <v>2418647</v>
      </c>
      <c r="L20" s="7">
        <f>2418647-1589519</f>
        <v>829128</v>
      </c>
    </row>
    <row r="21" spans="1:12" ht="12.75">
      <c r="A21" s="188" t="s">
        <v>82</v>
      </c>
      <c r="B21" s="189"/>
      <c r="C21" s="189"/>
      <c r="D21" s="189"/>
      <c r="E21" s="189"/>
      <c r="F21" s="189"/>
      <c r="G21" s="189"/>
      <c r="H21" s="1">
        <v>125</v>
      </c>
      <c r="I21" s="7">
        <v>996758</v>
      </c>
      <c r="J21" s="7">
        <v>272257</v>
      </c>
      <c r="K21" s="7">
        <f>1301919+317479-204355</f>
        <v>1415043</v>
      </c>
      <c r="L21" s="7">
        <f>1415043-1132879</f>
        <v>282164</v>
      </c>
    </row>
    <row r="22" spans="1:12" ht="12.75">
      <c r="A22" s="188" t="s">
        <v>18</v>
      </c>
      <c r="B22" s="189"/>
      <c r="C22" s="189"/>
      <c r="D22" s="189"/>
      <c r="E22" s="189"/>
      <c r="F22" s="189"/>
      <c r="G22" s="189"/>
      <c r="H22" s="1">
        <v>126</v>
      </c>
      <c r="I22" s="48">
        <f>SUM(I23:I24)</f>
        <v>0</v>
      </c>
      <c r="J22" s="48">
        <f>SUM(J23:J24)</f>
        <v>0</v>
      </c>
      <c r="K22" s="48">
        <f>SUM(K23:K24)</f>
        <v>0</v>
      </c>
      <c r="L22" s="48">
        <f>SUM(L23:L24)</f>
        <v>0</v>
      </c>
    </row>
    <row r="23" spans="1:12" ht="12.75">
      <c r="A23" s="197" t="s">
        <v>111</v>
      </c>
      <c r="B23" s="198"/>
      <c r="C23" s="198"/>
      <c r="D23" s="198"/>
      <c r="E23" s="198"/>
      <c r="F23" s="198"/>
      <c r="G23" s="198"/>
      <c r="H23" s="1">
        <v>127</v>
      </c>
      <c r="I23" s="7"/>
      <c r="J23" s="7"/>
      <c r="K23" s="7"/>
      <c r="L23" s="7"/>
    </row>
    <row r="24" spans="1:12" ht="12.75">
      <c r="A24" s="197" t="s">
        <v>112</v>
      </c>
      <c r="B24" s="198"/>
      <c r="C24" s="198"/>
      <c r="D24" s="198"/>
      <c r="E24" s="198"/>
      <c r="F24" s="198"/>
      <c r="G24" s="198"/>
      <c r="H24" s="1">
        <v>128</v>
      </c>
      <c r="I24" s="7"/>
      <c r="J24" s="7"/>
      <c r="K24" s="7"/>
      <c r="L24" s="7"/>
    </row>
    <row r="25" spans="1:12" ht="12.75">
      <c r="A25" s="188" t="s">
        <v>83</v>
      </c>
      <c r="B25" s="189"/>
      <c r="C25" s="189"/>
      <c r="D25" s="189"/>
      <c r="E25" s="189"/>
      <c r="F25" s="189"/>
      <c r="G25" s="189"/>
      <c r="H25" s="1">
        <v>129</v>
      </c>
      <c r="I25" s="7"/>
      <c r="J25" s="7"/>
      <c r="K25" s="7"/>
      <c r="L25" s="7"/>
    </row>
    <row r="26" spans="1:12" ht="12.75">
      <c r="A26" s="188" t="s">
        <v>35</v>
      </c>
      <c r="B26" s="189"/>
      <c r="C26" s="189"/>
      <c r="D26" s="189"/>
      <c r="E26" s="189"/>
      <c r="F26" s="189"/>
      <c r="G26" s="189"/>
      <c r="H26" s="1">
        <v>130</v>
      </c>
      <c r="I26" s="7">
        <v>74519</v>
      </c>
      <c r="J26" s="7">
        <v>33927</v>
      </c>
      <c r="K26" s="7">
        <v>145890</v>
      </c>
      <c r="L26" s="7">
        <f>145890-117414</f>
        <v>28476</v>
      </c>
    </row>
    <row r="27" spans="1:12" ht="12.75">
      <c r="A27" s="188" t="s">
        <v>176</v>
      </c>
      <c r="B27" s="189"/>
      <c r="C27" s="189"/>
      <c r="D27" s="189"/>
      <c r="E27" s="189"/>
      <c r="F27" s="189"/>
      <c r="G27" s="189"/>
      <c r="H27" s="1">
        <v>131</v>
      </c>
      <c r="I27" s="48">
        <f>SUM(I28:I32)</f>
        <v>536626</v>
      </c>
      <c r="J27" s="48">
        <f>SUM(J28:J32)</f>
        <v>58331</v>
      </c>
      <c r="K27" s="48">
        <f>SUM(K28:K32)</f>
        <v>783093</v>
      </c>
      <c r="L27" s="48">
        <f>SUM(L28:L32)</f>
        <v>-268281</v>
      </c>
    </row>
    <row r="28" spans="1:12" ht="31.5" customHeight="1">
      <c r="A28" s="188" t="s">
        <v>190</v>
      </c>
      <c r="B28" s="189"/>
      <c r="C28" s="189"/>
      <c r="D28" s="189"/>
      <c r="E28" s="189"/>
      <c r="F28" s="189"/>
      <c r="G28" s="189"/>
      <c r="H28" s="1">
        <v>132</v>
      </c>
      <c r="I28" s="7">
        <v>323967</v>
      </c>
      <c r="J28" s="7">
        <v>0</v>
      </c>
      <c r="K28" s="7">
        <v>550872</v>
      </c>
      <c r="L28" s="7">
        <f>550872-1012833</f>
        <v>-461961</v>
      </c>
    </row>
    <row r="29" spans="1:12" ht="22.5" customHeight="1">
      <c r="A29" s="188" t="s">
        <v>127</v>
      </c>
      <c r="B29" s="189"/>
      <c r="C29" s="189"/>
      <c r="D29" s="189"/>
      <c r="E29" s="189"/>
      <c r="F29" s="189"/>
      <c r="G29" s="189"/>
      <c r="H29" s="1">
        <v>133</v>
      </c>
      <c r="I29" s="7">
        <v>119154</v>
      </c>
      <c r="J29" s="7">
        <v>0</v>
      </c>
      <c r="K29" s="7">
        <f>783093-830-95793-550872</f>
        <v>135598</v>
      </c>
      <c r="L29" s="7">
        <f>135598-2620-252</f>
        <v>132726</v>
      </c>
    </row>
    <row r="30" spans="1:12" ht="12.75">
      <c r="A30" s="188" t="s">
        <v>113</v>
      </c>
      <c r="B30" s="189"/>
      <c r="C30" s="189"/>
      <c r="D30" s="189"/>
      <c r="E30" s="189"/>
      <c r="F30" s="189"/>
      <c r="G30" s="189"/>
      <c r="H30" s="1">
        <v>134</v>
      </c>
      <c r="I30" s="7"/>
      <c r="J30" s="7"/>
      <c r="K30" s="7"/>
      <c r="L30" s="7"/>
    </row>
    <row r="31" spans="1:12" ht="12.75">
      <c r="A31" s="188" t="s">
        <v>186</v>
      </c>
      <c r="B31" s="189"/>
      <c r="C31" s="189"/>
      <c r="D31" s="189"/>
      <c r="E31" s="189"/>
      <c r="F31" s="189"/>
      <c r="G31" s="189"/>
      <c r="H31" s="1">
        <v>135</v>
      </c>
      <c r="I31" s="7"/>
      <c r="J31" s="7"/>
      <c r="K31" s="7">
        <v>830</v>
      </c>
      <c r="L31" s="7">
        <v>0</v>
      </c>
    </row>
    <row r="32" spans="1:12" ht="12.75">
      <c r="A32" s="188" t="s">
        <v>114</v>
      </c>
      <c r="B32" s="189"/>
      <c r="C32" s="189"/>
      <c r="D32" s="189"/>
      <c r="E32" s="189"/>
      <c r="F32" s="189"/>
      <c r="G32" s="189"/>
      <c r="H32" s="1">
        <v>136</v>
      </c>
      <c r="I32" s="7">
        <v>93505</v>
      </c>
      <c r="J32" s="7">
        <v>58331</v>
      </c>
      <c r="K32" s="7">
        <v>95793</v>
      </c>
      <c r="L32" s="7">
        <f>95793-34839</f>
        <v>60954</v>
      </c>
    </row>
    <row r="33" spans="1:12" ht="12.75">
      <c r="A33" s="188" t="s">
        <v>177</v>
      </c>
      <c r="B33" s="189"/>
      <c r="C33" s="189"/>
      <c r="D33" s="189"/>
      <c r="E33" s="189"/>
      <c r="F33" s="189"/>
      <c r="G33" s="189"/>
      <c r="H33" s="1">
        <v>137</v>
      </c>
      <c r="I33" s="48">
        <f>SUM(I34:I37)</f>
        <v>1657772</v>
      </c>
      <c r="J33" s="48">
        <f>SUM(J34:J37)</f>
        <v>1255474</v>
      </c>
      <c r="K33" s="48">
        <f>SUM(K34:K37)</f>
        <v>330637</v>
      </c>
      <c r="L33" s="48">
        <f>SUM(L34:L37)</f>
        <v>97008</v>
      </c>
    </row>
    <row r="34" spans="1:12" ht="12.75">
      <c r="A34" s="188" t="s">
        <v>46</v>
      </c>
      <c r="B34" s="189"/>
      <c r="C34" s="189"/>
      <c r="D34" s="189"/>
      <c r="E34" s="189"/>
      <c r="F34" s="189"/>
      <c r="G34" s="189"/>
      <c r="H34" s="1">
        <v>138</v>
      </c>
      <c r="I34" s="7">
        <v>1211588</v>
      </c>
      <c r="J34" s="7">
        <v>1063879</v>
      </c>
      <c r="K34" s="7"/>
      <c r="L34" s="7"/>
    </row>
    <row r="35" spans="1:12" ht="12.75">
      <c r="A35" s="188" t="s">
        <v>45</v>
      </c>
      <c r="B35" s="189"/>
      <c r="C35" s="189"/>
      <c r="D35" s="189"/>
      <c r="E35" s="189"/>
      <c r="F35" s="189"/>
      <c r="G35" s="189"/>
      <c r="H35" s="1">
        <v>139</v>
      </c>
      <c r="I35" s="7">
        <v>404240</v>
      </c>
      <c r="J35" s="7">
        <v>191595</v>
      </c>
      <c r="K35" s="7">
        <f>330637-44053</f>
        <v>286584</v>
      </c>
      <c r="L35" s="7">
        <f>286584-189576</f>
        <v>97008</v>
      </c>
    </row>
    <row r="36" spans="1:12" ht="12.75">
      <c r="A36" s="188" t="s">
        <v>187</v>
      </c>
      <c r="B36" s="189"/>
      <c r="C36" s="189"/>
      <c r="D36" s="189"/>
      <c r="E36" s="189"/>
      <c r="F36" s="189"/>
      <c r="G36" s="189"/>
      <c r="H36" s="1">
        <v>140</v>
      </c>
      <c r="I36" s="7"/>
      <c r="J36" s="7"/>
      <c r="K36" s="7"/>
      <c r="L36" s="7"/>
    </row>
    <row r="37" spans="1:12" ht="12.75">
      <c r="A37" s="188" t="s">
        <v>47</v>
      </c>
      <c r="B37" s="189"/>
      <c r="C37" s="189"/>
      <c r="D37" s="189"/>
      <c r="E37" s="189"/>
      <c r="F37" s="189"/>
      <c r="G37" s="189"/>
      <c r="H37" s="1">
        <v>141</v>
      </c>
      <c r="I37" s="7">
        <v>41944</v>
      </c>
      <c r="J37" s="7">
        <v>0</v>
      </c>
      <c r="K37" s="7">
        <v>44053</v>
      </c>
      <c r="L37" s="7">
        <f>44053-44053</f>
        <v>0</v>
      </c>
    </row>
    <row r="38" spans="1:12" ht="12.75">
      <c r="A38" s="188" t="s">
        <v>158</v>
      </c>
      <c r="B38" s="189"/>
      <c r="C38" s="189"/>
      <c r="D38" s="189"/>
      <c r="E38" s="189"/>
      <c r="F38" s="189"/>
      <c r="G38" s="189"/>
      <c r="H38" s="1">
        <v>142</v>
      </c>
      <c r="I38" s="7"/>
      <c r="J38" s="7"/>
      <c r="K38" s="7"/>
      <c r="L38" s="7"/>
    </row>
    <row r="39" spans="1:12" ht="12.75">
      <c r="A39" s="188" t="s">
        <v>159</v>
      </c>
      <c r="B39" s="189"/>
      <c r="C39" s="189"/>
      <c r="D39" s="189"/>
      <c r="E39" s="189"/>
      <c r="F39" s="189"/>
      <c r="G39" s="189"/>
      <c r="H39" s="1">
        <v>143</v>
      </c>
      <c r="I39" s="7"/>
      <c r="J39" s="7"/>
      <c r="K39" s="7"/>
      <c r="L39" s="7"/>
    </row>
    <row r="40" spans="1:12" ht="12.75">
      <c r="A40" s="188" t="s">
        <v>188</v>
      </c>
      <c r="B40" s="189"/>
      <c r="C40" s="189"/>
      <c r="D40" s="189"/>
      <c r="E40" s="189"/>
      <c r="F40" s="189"/>
      <c r="G40" s="189"/>
      <c r="H40" s="1">
        <v>144</v>
      </c>
      <c r="I40" s="7"/>
      <c r="J40" s="7"/>
      <c r="K40" s="7"/>
      <c r="L40" s="7"/>
    </row>
    <row r="41" spans="1:12" ht="12.75">
      <c r="A41" s="188" t="s">
        <v>189</v>
      </c>
      <c r="B41" s="189"/>
      <c r="C41" s="189"/>
      <c r="D41" s="189"/>
      <c r="E41" s="189"/>
      <c r="F41" s="189"/>
      <c r="G41" s="189"/>
      <c r="H41" s="1">
        <v>145</v>
      </c>
      <c r="I41" s="7"/>
      <c r="J41" s="7"/>
      <c r="K41" s="7"/>
      <c r="L41" s="7"/>
    </row>
    <row r="42" spans="1:12" ht="12.75">
      <c r="A42" s="188" t="s">
        <v>178</v>
      </c>
      <c r="B42" s="189"/>
      <c r="C42" s="189"/>
      <c r="D42" s="189"/>
      <c r="E42" s="189"/>
      <c r="F42" s="189"/>
      <c r="G42" s="189"/>
      <c r="H42" s="1">
        <v>146</v>
      </c>
      <c r="I42" s="48">
        <f>I7+I27+I38+I40</f>
        <v>49316459</v>
      </c>
      <c r="J42" s="48">
        <f>J7+J27+J38+J40</f>
        <v>32337823</v>
      </c>
      <c r="K42" s="48">
        <f>K7+K27+K38+K40</f>
        <v>50138264</v>
      </c>
      <c r="L42" s="48">
        <f>L7+L27+L38+L40</f>
        <v>31522064</v>
      </c>
    </row>
    <row r="43" spans="1:12" ht="12.75">
      <c r="A43" s="188" t="s">
        <v>179</v>
      </c>
      <c r="B43" s="189"/>
      <c r="C43" s="189"/>
      <c r="D43" s="189"/>
      <c r="E43" s="189"/>
      <c r="F43" s="189"/>
      <c r="G43" s="189"/>
      <c r="H43" s="1">
        <v>147</v>
      </c>
      <c r="I43" s="48">
        <f>I10+I33+I39+I41</f>
        <v>37385199</v>
      </c>
      <c r="J43" s="48">
        <f>J10+J33+J39+J41</f>
        <v>15459896</v>
      </c>
      <c r="K43" s="48">
        <f>K10+K33+K39+K41</f>
        <v>38553510</v>
      </c>
      <c r="L43" s="48">
        <f>L10+L33+L39+L41</f>
        <v>15152027</v>
      </c>
    </row>
    <row r="44" spans="1:12" ht="12.75">
      <c r="A44" s="188" t="s">
        <v>199</v>
      </c>
      <c r="B44" s="189"/>
      <c r="C44" s="189"/>
      <c r="D44" s="189"/>
      <c r="E44" s="189"/>
      <c r="F44" s="189"/>
      <c r="G44" s="189"/>
      <c r="H44" s="1">
        <v>148</v>
      </c>
      <c r="I44" s="48">
        <f>I42-I43</f>
        <v>11931260</v>
      </c>
      <c r="J44" s="48">
        <f>J42-J43</f>
        <v>16877927</v>
      </c>
      <c r="K44" s="48">
        <f>K42-K43</f>
        <v>11584754</v>
      </c>
      <c r="L44" s="48">
        <f>L42-L43</f>
        <v>16370037</v>
      </c>
    </row>
    <row r="45" spans="1:12" ht="12.75">
      <c r="A45" s="204" t="s">
        <v>181</v>
      </c>
      <c r="B45" s="205"/>
      <c r="C45" s="205"/>
      <c r="D45" s="205"/>
      <c r="E45" s="205"/>
      <c r="F45" s="205"/>
      <c r="G45" s="205"/>
      <c r="H45" s="1">
        <v>149</v>
      </c>
      <c r="I45" s="48">
        <f>IF(I42&gt;I43,I42-I43,0)</f>
        <v>11931260</v>
      </c>
      <c r="J45" s="48">
        <f>IF(J42&gt;J43,J42-J43,0)</f>
        <v>16877927</v>
      </c>
      <c r="K45" s="48">
        <f>IF(K42&gt;K43,K42-K43,0)</f>
        <v>11584754</v>
      </c>
      <c r="L45" s="48">
        <f>IF(L42&gt;L43,L42-L43,0)</f>
        <v>16370037</v>
      </c>
    </row>
    <row r="46" spans="1:12" ht="12.75">
      <c r="A46" s="223" t="s">
        <v>182</v>
      </c>
      <c r="B46" s="224"/>
      <c r="C46" s="224"/>
      <c r="D46" s="224"/>
      <c r="E46" s="224"/>
      <c r="F46" s="224"/>
      <c r="G46" s="224"/>
      <c r="H46" s="4">
        <v>150</v>
      </c>
      <c r="I46" s="55">
        <f>IF(I43&gt;I42,I43-I42,0)</f>
        <v>0</v>
      </c>
      <c r="J46" s="55">
        <f>IF(J43&gt;J42,J43-J42,0)</f>
        <v>0</v>
      </c>
      <c r="K46" s="55">
        <f>IF(K43&gt;K42,K43-K42,0)</f>
        <v>0</v>
      </c>
      <c r="L46" s="55">
        <f>IF(L43&gt;L42,L43-L42,0)</f>
        <v>0</v>
      </c>
    </row>
    <row r="47" spans="1:12" ht="12.75">
      <c r="A47" s="225" t="s">
        <v>180</v>
      </c>
      <c r="B47" s="226"/>
      <c r="C47" s="226"/>
      <c r="D47" s="226"/>
      <c r="E47" s="226"/>
      <c r="F47" s="226"/>
      <c r="G47" s="226"/>
      <c r="H47" s="3">
        <v>151</v>
      </c>
      <c r="I47" s="119"/>
      <c r="J47" s="119"/>
      <c r="K47" s="119"/>
      <c r="L47" s="119"/>
    </row>
    <row r="48" spans="1:12" ht="12.75">
      <c r="A48" s="188" t="s">
        <v>200</v>
      </c>
      <c r="B48" s="189"/>
      <c r="C48" s="189"/>
      <c r="D48" s="189"/>
      <c r="E48" s="189"/>
      <c r="F48" s="189"/>
      <c r="G48" s="189"/>
      <c r="H48" s="1">
        <v>152</v>
      </c>
      <c r="I48" s="48">
        <f>I44-I47</f>
        <v>11931260</v>
      </c>
      <c r="J48" s="48">
        <f>J44-J47</f>
        <v>16877927</v>
      </c>
      <c r="K48" s="48">
        <f>K44-K47</f>
        <v>11584754</v>
      </c>
      <c r="L48" s="48">
        <f>L44-L47</f>
        <v>16370037</v>
      </c>
    </row>
    <row r="49" spans="1:12" ht="12.75">
      <c r="A49" s="204" t="s">
        <v>155</v>
      </c>
      <c r="B49" s="205"/>
      <c r="C49" s="205"/>
      <c r="D49" s="205"/>
      <c r="E49" s="205"/>
      <c r="F49" s="205"/>
      <c r="G49" s="205"/>
      <c r="H49" s="1">
        <v>153</v>
      </c>
      <c r="I49" s="48">
        <f>IF(I48&gt;0,I48,0)</f>
        <v>11931260</v>
      </c>
      <c r="J49" s="48">
        <f>IF(J48&gt;0,J48,0)</f>
        <v>16877927</v>
      </c>
      <c r="K49" s="48">
        <f>IF(K48&gt;0,K48,0)</f>
        <v>11584754</v>
      </c>
      <c r="L49" s="48">
        <f>IF(L48&gt;0,L48,0)</f>
        <v>16370037</v>
      </c>
    </row>
    <row r="50" spans="1:12" ht="12.75">
      <c r="A50" s="223" t="s">
        <v>183</v>
      </c>
      <c r="B50" s="224"/>
      <c r="C50" s="224"/>
      <c r="D50" s="224"/>
      <c r="E50" s="224"/>
      <c r="F50" s="224"/>
      <c r="G50" s="224"/>
      <c r="H50" s="4">
        <v>154</v>
      </c>
      <c r="I50" s="55">
        <f>IF(I48&lt;0,-I48,0)</f>
        <v>0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</row>
    <row r="51" spans="1:12" ht="12.75" customHeight="1">
      <c r="A51" s="201" t="s">
        <v>272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</row>
    <row r="52" spans="1:12" ht="12.75" customHeight="1">
      <c r="A52" s="186" t="s">
        <v>150</v>
      </c>
      <c r="B52" s="187"/>
      <c r="C52" s="187"/>
      <c r="D52" s="187"/>
      <c r="E52" s="187"/>
      <c r="F52" s="187"/>
      <c r="G52" s="187"/>
      <c r="H52" s="50"/>
      <c r="I52" s="50"/>
      <c r="J52" s="50"/>
      <c r="K52" s="50"/>
      <c r="L52" s="56"/>
    </row>
    <row r="53" spans="1:12" ht="12.75">
      <c r="A53" s="227" t="s">
        <v>197</v>
      </c>
      <c r="B53" s="228"/>
      <c r="C53" s="228"/>
      <c r="D53" s="228"/>
      <c r="E53" s="228"/>
      <c r="F53" s="228"/>
      <c r="G53" s="228"/>
      <c r="H53" s="1">
        <v>155</v>
      </c>
      <c r="I53" s="7"/>
      <c r="J53" s="7"/>
      <c r="K53" s="7"/>
      <c r="L53" s="7"/>
    </row>
    <row r="54" spans="1:12" ht="12.75">
      <c r="A54" s="227" t="s">
        <v>198</v>
      </c>
      <c r="B54" s="228"/>
      <c r="C54" s="228"/>
      <c r="D54" s="228"/>
      <c r="E54" s="228"/>
      <c r="F54" s="228"/>
      <c r="G54" s="228"/>
      <c r="H54" s="1">
        <v>156</v>
      </c>
      <c r="I54" s="8"/>
      <c r="J54" s="8"/>
      <c r="K54" s="8"/>
      <c r="L54" s="8"/>
    </row>
    <row r="55" spans="1:12" ht="12.75" customHeight="1">
      <c r="A55" s="201" t="s">
        <v>152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</row>
    <row r="56" spans="1:12" ht="12.75">
      <c r="A56" s="186" t="s">
        <v>167</v>
      </c>
      <c r="B56" s="187"/>
      <c r="C56" s="187"/>
      <c r="D56" s="187"/>
      <c r="E56" s="187"/>
      <c r="F56" s="187"/>
      <c r="G56" s="187"/>
      <c r="H56" s="9">
        <v>157</v>
      </c>
      <c r="I56" s="6">
        <f>+I48</f>
        <v>11931260</v>
      </c>
      <c r="J56" s="6">
        <f>+J48</f>
        <v>16877927</v>
      </c>
      <c r="K56" s="6">
        <f>+K48</f>
        <v>11584754</v>
      </c>
      <c r="L56" s="6">
        <f>+L48</f>
        <v>16370037</v>
      </c>
    </row>
    <row r="57" spans="1:12" ht="12.75">
      <c r="A57" s="188" t="s">
        <v>184</v>
      </c>
      <c r="B57" s="189"/>
      <c r="C57" s="189"/>
      <c r="D57" s="189"/>
      <c r="E57" s="189"/>
      <c r="F57" s="189"/>
      <c r="G57" s="189"/>
      <c r="H57" s="1">
        <v>158</v>
      </c>
      <c r="I57" s="48">
        <f>SUM(I58:I64)</f>
        <v>0</v>
      </c>
      <c r="J57" s="48">
        <f>SUM(J58:J64)</f>
        <v>0</v>
      </c>
      <c r="K57" s="48">
        <f>SUM(K58:K64)</f>
        <v>0</v>
      </c>
      <c r="L57" s="48">
        <f>SUM(L58:L64)</f>
        <v>0</v>
      </c>
    </row>
    <row r="58" spans="1:12" ht="12.75">
      <c r="A58" s="188" t="s">
        <v>191</v>
      </c>
      <c r="B58" s="189"/>
      <c r="C58" s="189"/>
      <c r="D58" s="189"/>
      <c r="E58" s="189"/>
      <c r="F58" s="189"/>
      <c r="G58" s="189"/>
      <c r="H58" s="1">
        <v>159</v>
      </c>
      <c r="I58" s="7"/>
      <c r="J58" s="7"/>
      <c r="K58" s="7"/>
      <c r="L58" s="7"/>
    </row>
    <row r="59" spans="1:12" ht="12.75">
      <c r="A59" s="188" t="s">
        <v>192</v>
      </c>
      <c r="B59" s="189"/>
      <c r="C59" s="189"/>
      <c r="D59" s="189"/>
      <c r="E59" s="189"/>
      <c r="F59" s="189"/>
      <c r="G59" s="189"/>
      <c r="H59" s="1">
        <v>160</v>
      </c>
      <c r="I59" s="7"/>
      <c r="J59" s="7"/>
      <c r="K59" s="7"/>
      <c r="L59" s="7"/>
    </row>
    <row r="60" spans="1:12" ht="12.75">
      <c r="A60" s="188" t="s">
        <v>30</v>
      </c>
      <c r="B60" s="189"/>
      <c r="C60" s="189"/>
      <c r="D60" s="189"/>
      <c r="E60" s="189"/>
      <c r="F60" s="189"/>
      <c r="G60" s="189"/>
      <c r="H60" s="1">
        <v>161</v>
      </c>
      <c r="I60" s="7"/>
      <c r="J60" s="7"/>
      <c r="K60" s="7"/>
      <c r="L60" s="7"/>
    </row>
    <row r="61" spans="1:12" ht="12.75">
      <c r="A61" s="188" t="s">
        <v>193</v>
      </c>
      <c r="B61" s="189"/>
      <c r="C61" s="189"/>
      <c r="D61" s="189"/>
      <c r="E61" s="189"/>
      <c r="F61" s="189"/>
      <c r="G61" s="189"/>
      <c r="H61" s="1">
        <v>162</v>
      </c>
      <c r="I61" s="7"/>
      <c r="J61" s="7"/>
      <c r="K61" s="7"/>
      <c r="L61" s="7"/>
    </row>
    <row r="62" spans="1:12" ht="12.75">
      <c r="A62" s="188" t="s">
        <v>194</v>
      </c>
      <c r="B62" s="189"/>
      <c r="C62" s="189"/>
      <c r="D62" s="189"/>
      <c r="E62" s="189"/>
      <c r="F62" s="189"/>
      <c r="G62" s="189"/>
      <c r="H62" s="1">
        <v>163</v>
      </c>
      <c r="I62" s="7"/>
      <c r="J62" s="7"/>
      <c r="K62" s="7"/>
      <c r="L62" s="7"/>
    </row>
    <row r="63" spans="1:12" ht="12.75">
      <c r="A63" s="188" t="s">
        <v>195</v>
      </c>
      <c r="B63" s="189"/>
      <c r="C63" s="189"/>
      <c r="D63" s="189"/>
      <c r="E63" s="189"/>
      <c r="F63" s="189"/>
      <c r="G63" s="189"/>
      <c r="H63" s="1">
        <v>164</v>
      </c>
      <c r="I63" s="7"/>
      <c r="J63" s="7"/>
      <c r="K63" s="7"/>
      <c r="L63" s="7"/>
    </row>
    <row r="64" spans="1:12" ht="12.75">
      <c r="A64" s="188" t="s">
        <v>196</v>
      </c>
      <c r="B64" s="189"/>
      <c r="C64" s="189"/>
      <c r="D64" s="189"/>
      <c r="E64" s="189"/>
      <c r="F64" s="189"/>
      <c r="G64" s="189"/>
      <c r="H64" s="1">
        <v>165</v>
      </c>
      <c r="I64" s="7"/>
      <c r="J64" s="7"/>
      <c r="K64" s="7"/>
      <c r="L64" s="7"/>
    </row>
    <row r="65" spans="1:12" ht="12.75">
      <c r="A65" s="188" t="s">
        <v>185</v>
      </c>
      <c r="B65" s="189"/>
      <c r="C65" s="189"/>
      <c r="D65" s="189"/>
      <c r="E65" s="189"/>
      <c r="F65" s="189"/>
      <c r="G65" s="189"/>
      <c r="H65" s="1">
        <v>166</v>
      </c>
      <c r="I65" s="7"/>
      <c r="J65" s="7"/>
      <c r="K65" s="7"/>
      <c r="L65" s="7"/>
    </row>
    <row r="66" spans="1:12" ht="12.75">
      <c r="A66" s="188" t="s">
        <v>156</v>
      </c>
      <c r="B66" s="189"/>
      <c r="C66" s="189"/>
      <c r="D66" s="189"/>
      <c r="E66" s="189"/>
      <c r="F66" s="189"/>
      <c r="G66" s="189"/>
      <c r="H66" s="1">
        <v>167</v>
      </c>
      <c r="I66" s="48">
        <f>I57-I65</f>
        <v>0</v>
      </c>
      <c r="J66" s="48">
        <f>J57-J65</f>
        <v>0</v>
      </c>
      <c r="K66" s="48">
        <f>K57-K65</f>
        <v>0</v>
      </c>
      <c r="L66" s="48">
        <f>L57-L65</f>
        <v>0</v>
      </c>
    </row>
    <row r="67" spans="1:12" ht="12.75">
      <c r="A67" s="188" t="s">
        <v>157</v>
      </c>
      <c r="B67" s="189"/>
      <c r="C67" s="189"/>
      <c r="D67" s="189"/>
      <c r="E67" s="189"/>
      <c r="F67" s="189"/>
      <c r="G67" s="189"/>
      <c r="H67" s="1">
        <v>168</v>
      </c>
      <c r="I67" s="55">
        <f>I56+I66</f>
        <v>11931260</v>
      </c>
      <c r="J67" s="55">
        <f>J56+J66</f>
        <v>16877927</v>
      </c>
      <c r="K67" s="55">
        <f>K56+K66</f>
        <v>11584754</v>
      </c>
      <c r="L67" s="55">
        <f>L56+L66</f>
        <v>16370037</v>
      </c>
    </row>
    <row r="68" spans="1:12" ht="12.75" customHeight="1">
      <c r="A68" s="232" t="s">
        <v>273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</row>
    <row r="69" spans="1:12" ht="12.75" customHeight="1">
      <c r="A69" s="225" t="s">
        <v>151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</row>
    <row r="70" spans="1:12" ht="12.75">
      <c r="A70" s="227" t="s">
        <v>197</v>
      </c>
      <c r="B70" s="228"/>
      <c r="C70" s="228"/>
      <c r="D70" s="228"/>
      <c r="E70" s="228"/>
      <c r="F70" s="228"/>
      <c r="G70" s="228"/>
      <c r="H70" s="1">
        <v>169</v>
      </c>
      <c r="I70" s="7"/>
      <c r="J70" s="7"/>
      <c r="K70" s="7"/>
      <c r="L70" s="7"/>
    </row>
    <row r="71" spans="1:12" ht="12.75">
      <c r="A71" s="230" t="s">
        <v>198</v>
      </c>
      <c r="B71" s="231"/>
      <c r="C71" s="231"/>
      <c r="D71" s="231"/>
      <c r="E71" s="231"/>
      <c r="F71" s="231"/>
      <c r="G71" s="231"/>
      <c r="H71" s="4">
        <v>170</v>
      </c>
      <c r="I71" s="8"/>
      <c r="J71" s="8"/>
      <c r="K71" s="8"/>
      <c r="L71" s="8"/>
    </row>
  </sheetData>
  <sheetProtection/>
  <mergeCells count="73">
    <mergeCell ref="A2:L2"/>
    <mergeCell ref="A1:L1"/>
    <mergeCell ref="A71:G71"/>
    <mergeCell ref="A65:G65"/>
    <mergeCell ref="A66:G66"/>
    <mergeCell ref="A67:G67"/>
    <mergeCell ref="A68:L68"/>
    <mergeCell ref="A69:L69"/>
    <mergeCell ref="A62:G62"/>
    <mergeCell ref="A63:G63"/>
    <mergeCell ref="A64:G64"/>
    <mergeCell ref="A70:G70"/>
    <mergeCell ref="A58:G58"/>
    <mergeCell ref="A59:G59"/>
    <mergeCell ref="A60:G60"/>
    <mergeCell ref="A61:G61"/>
    <mergeCell ref="A54:G54"/>
    <mergeCell ref="A56:G56"/>
    <mergeCell ref="A55:L55"/>
    <mergeCell ref="A57:G57"/>
    <mergeCell ref="A50:G50"/>
    <mergeCell ref="A51:L51"/>
    <mergeCell ref="A52:G52"/>
    <mergeCell ref="A53:G53"/>
    <mergeCell ref="A46:G46"/>
    <mergeCell ref="A47:G47"/>
    <mergeCell ref="A48:G48"/>
    <mergeCell ref="A49:G49"/>
    <mergeCell ref="A42:G42"/>
    <mergeCell ref="A43:G43"/>
    <mergeCell ref="A44:G44"/>
    <mergeCell ref="A45:G45"/>
    <mergeCell ref="A38:G38"/>
    <mergeCell ref="A39:G39"/>
    <mergeCell ref="A40:G40"/>
    <mergeCell ref="A41:G41"/>
    <mergeCell ref="A34:G34"/>
    <mergeCell ref="A35:G35"/>
    <mergeCell ref="A36:G36"/>
    <mergeCell ref="A37:G37"/>
    <mergeCell ref="A30:G30"/>
    <mergeCell ref="A31:G31"/>
    <mergeCell ref="A32:G32"/>
    <mergeCell ref="A33:G33"/>
    <mergeCell ref="A26:G26"/>
    <mergeCell ref="A27:G27"/>
    <mergeCell ref="A28:G28"/>
    <mergeCell ref="A29:G29"/>
    <mergeCell ref="A22:G22"/>
    <mergeCell ref="A23:G23"/>
    <mergeCell ref="A24:G24"/>
    <mergeCell ref="A25:G25"/>
    <mergeCell ref="A18:G18"/>
    <mergeCell ref="A19:G19"/>
    <mergeCell ref="A20:G20"/>
    <mergeCell ref="A21:G21"/>
    <mergeCell ref="A14:G14"/>
    <mergeCell ref="A15:G15"/>
    <mergeCell ref="A16:G16"/>
    <mergeCell ref="A17:G17"/>
    <mergeCell ref="A10:G10"/>
    <mergeCell ref="A11:G11"/>
    <mergeCell ref="A12:G12"/>
    <mergeCell ref="A13:G13"/>
    <mergeCell ref="A3:L3"/>
    <mergeCell ref="A4:G4"/>
    <mergeCell ref="A6:G6"/>
    <mergeCell ref="A7:G7"/>
    <mergeCell ref="A8:G8"/>
    <mergeCell ref="A9:G9"/>
    <mergeCell ref="I4:J4"/>
    <mergeCell ref="K4:L4"/>
    <mergeCell ref="A5:G5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showGridLines="0" view="pageBreakPreview" zoomScale="110" zoomScaleSheetLayoutView="110" zoomScalePageLayoutView="0" workbookViewId="0" topLeftCell="A1">
      <selection activeCell="A3" sqref="A3:J53"/>
    </sheetView>
  </sheetViews>
  <sheetFormatPr defaultColWidth="9.140625" defaultRowHeight="12.75"/>
  <cols>
    <col min="1" max="6" width="9.140625" style="47" customWidth="1"/>
    <col min="7" max="7" width="7.140625" style="47" customWidth="1"/>
    <col min="8" max="8" width="7.57421875" style="47" customWidth="1"/>
    <col min="9" max="10" width="12.140625" style="47" customWidth="1"/>
    <col min="11" max="16384" width="9.140625" style="47" customWidth="1"/>
  </cols>
  <sheetData>
    <row r="1" spans="1:10" ht="12.75" customHeight="1">
      <c r="A1" s="235" t="s">
        <v>160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2.75" customHeight="1">
      <c r="A2" s="236" t="s">
        <v>300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2.75">
      <c r="A3" s="234" t="s">
        <v>297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ht="23.25">
      <c r="A4" s="237" t="s">
        <v>39</v>
      </c>
      <c r="B4" s="237"/>
      <c r="C4" s="237"/>
      <c r="D4" s="237"/>
      <c r="E4" s="237"/>
      <c r="F4" s="237"/>
      <c r="G4" s="237"/>
      <c r="H4" s="60" t="s">
        <v>242</v>
      </c>
      <c r="I4" s="118" t="s">
        <v>305</v>
      </c>
      <c r="J4" s="118" t="s">
        <v>304</v>
      </c>
    </row>
    <row r="5" spans="1:10" ht="12.75">
      <c r="A5" s="238">
        <v>1</v>
      </c>
      <c r="B5" s="238"/>
      <c r="C5" s="238"/>
      <c r="D5" s="238"/>
      <c r="E5" s="238"/>
      <c r="F5" s="238"/>
      <c r="G5" s="238"/>
      <c r="H5" s="64">
        <v>2</v>
      </c>
      <c r="I5" s="65" t="s">
        <v>244</v>
      </c>
      <c r="J5" s="65" t="s">
        <v>245</v>
      </c>
    </row>
    <row r="6" spans="1:10" ht="12.75">
      <c r="A6" s="201" t="s">
        <v>128</v>
      </c>
      <c r="B6" s="210"/>
      <c r="C6" s="210"/>
      <c r="D6" s="210"/>
      <c r="E6" s="210"/>
      <c r="F6" s="210"/>
      <c r="G6" s="210"/>
      <c r="H6" s="239"/>
      <c r="I6" s="239"/>
      <c r="J6" s="240"/>
    </row>
    <row r="7" spans="1:10" ht="12.75">
      <c r="A7" s="197" t="s">
        <v>162</v>
      </c>
      <c r="B7" s="198"/>
      <c r="C7" s="198"/>
      <c r="D7" s="198"/>
      <c r="E7" s="198"/>
      <c r="F7" s="198"/>
      <c r="G7" s="198"/>
      <c r="H7" s="1">
        <v>1</v>
      </c>
      <c r="I7" s="5">
        <v>51808914</v>
      </c>
      <c r="J7" s="7">
        <f>7571021+35727179+7833282-335314</f>
        <v>50796168</v>
      </c>
    </row>
    <row r="8" spans="1:10" ht="12.75">
      <c r="A8" s="197" t="s">
        <v>93</v>
      </c>
      <c r="B8" s="198"/>
      <c r="C8" s="198"/>
      <c r="D8" s="198"/>
      <c r="E8" s="198"/>
      <c r="F8" s="198"/>
      <c r="G8" s="198"/>
      <c r="H8" s="1">
        <v>2</v>
      </c>
      <c r="I8" s="5"/>
      <c r="J8" s="7"/>
    </row>
    <row r="9" spans="1:10" ht="12.75">
      <c r="A9" s="197" t="s">
        <v>94</v>
      </c>
      <c r="B9" s="198"/>
      <c r="C9" s="198"/>
      <c r="D9" s="198"/>
      <c r="E9" s="198"/>
      <c r="F9" s="198"/>
      <c r="G9" s="198"/>
      <c r="H9" s="1">
        <v>3</v>
      </c>
      <c r="I9" s="5">
        <v>152285</v>
      </c>
      <c r="J9" s="7">
        <v>66255</v>
      </c>
    </row>
    <row r="10" spans="1:10" ht="12.75">
      <c r="A10" s="197" t="s">
        <v>95</v>
      </c>
      <c r="B10" s="198"/>
      <c r="C10" s="198"/>
      <c r="D10" s="198"/>
      <c r="E10" s="198"/>
      <c r="F10" s="198"/>
      <c r="G10" s="198"/>
      <c r="H10" s="1">
        <v>4</v>
      </c>
      <c r="I10" s="5">
        <v>110350</v>
      </c>
      <c r="J10" s="7">
        <v>265043</v>
      </c>
    </row>
    <row r="11" spans="1:10" ht="12.75">
      <c r="A11" s="197" t="s">
        <v>96</v>
      </c>
      <c r="B11" s="198"/>
      <c r="C11" s="198"/>
      <c r="D11" s="198"/>
      <c r="E11" s="198"/>
      <c r="F11" s="198"/>
      <c r="G11" s="198"/>
      <c r="H11" s="1">
        <v>5</v>
      </c>
      <c r="I11" s="5">
        <v>312318</v>
      </c>
      <c r="J11" s="7">
        <f>112889+152970-66255</f>
        <v>199604</v>
      </c>
    </row>
    <row r="12" spans="1:10" ht="12.75">
      <c r="A12" s="188" t="s">
        <v>161</v>
      </c>
      <c r="B12" s="189"/>
      <c r="C12" s="189"/>
      <c r="D12" s="189"/>
      <c r="E12" s="189"/>
      <c r="F12" s="189"/>
      <c r="G12" s="189"/>
      <c r="H12" s="1">
        <v>6</v>
      </c>
      <c r="I12" s="58">
        <f>SUM(I7:I11)</f>
        <v>52383867</v>
      </c>
      <c r="J12" s="48">
        <f>SUM(J7:J11)</f>
        <v>51327070</v>
      </c>
    </row>
    <row r="13" spans="1:10" ht="12.75">
      <c r="A13" s="197" t="s">
        <v>97</v>
      </c>
      <c r="B13" s="198"/>
      <c r="C13" s="198"/>
      <c r="D13" s="198"/>
      <c r="E13" s="198"/>
      <c r="F13" s="198"/>
      <c r="G13" s="198"/>
      <c r="H13" s="1">
        <v>7</v>
      </c>
      <c r="I13" s="5">
        <v>18763618</v>
      </c>
      <c r="J13" s="7">
        <f>5884050+14570042+63738+442429-502429</f>
        <v>20457830</v>
      </c>
    </row>
    <row r="14" spans="1:10" ht="12.75">
      <c r="A14" s="197" t="s">
        <v>98</v>
      </c>
      <c r="B14" s="198"/>
      <c r="C14" s="198"/>
      <c r="D14" s="198"/>
      <c r="E14" s="198"/>
      <c r="F14" s="198"/>
      <c r="G14" s="198"/>
      <c r="H14" s="1">
        <v>8</v>
      </c>
      <c r="I14" s="5">
        <v>18097572</v>
      </c>
      <c r="J14" s="7">
        <f>16499439+173185+1087957</f>
        <v>17760581</v>
      </c>
    </row>
    <row r="15" spans="1:10" ht="12.75">
      <c r="A15" s="197" t="s">
        <v>99</v>
      </c>
      <c r="B15" s="198"/>
      <c r="C15" s="198"/>
      <c r="D15" s="198"/>
      <c r="E15" s="198"/>
      <c r="F15" s="198"/>
      <c r="G15" s="198"/>
      <c r="H15" s="1">
        <v>9</v>
      </c>
      <c r="I15" s="5">
        <v>422486</v>
      </c>
      <c r="J15" s="7">
        <f>248694+216313+37422</f>
        <v>502429</v>
      </c>
    </row>
    <row r="16" spans="1:10" ht="12.75">
      <c r="A16" s="197" t="s">
        <v>100</v>
      </c>
      <c r="B16" s="198"/>
      <c r="C16" s="198"/>
      <c r="D16" s="198"/>
      <c r="E16" s="198"/>
      <c r="F16" s="198"/>
      <c r="G16" s="198"/>
      <c r="H16" s="1">
        <v>10</v>
      </c>
      <c r="I16" s="5"/>
      <c r="J16" s="7"/>
    </row>
    <row r="17" spans="1:10" ht="12.75">
      <c r="A17" s="197" t="s">
        <v>101</v>
      </c>
      <c r="B17" s="198"/>
      <c r="C17" s="198"/>
      <c r="D17" s="198"/>
      <c r="E17" s="198"/>
      <c r="F17" s="198"/>
      <c r="G17" s="198"/>
      <c r="H17" s="1">
        <v>11</v>
      </c>
      <c r="I17" s="5">
        <v>5081298</v>
      </c>
      <c r="J17" s="7">
        <f>3451737+980152+1246648</f>
        <v>5678537</v>
      </c>
    </row>
    <row r="18" spans="1:10" ht="12.75">
      <c r="A18" s="197" t="s">
        <v>102</v>
      </c>
      <c r="B18" s="198"/>
      <c r="C18" s="198"/>
      <c r="D18" s="198"/>
      <c r="E18" s="198"/>
      <c r="F18" s="198"/>
      <c r="G18" s="198"/>
      <c r="H18" s="1">
        <v>12</v>
      </c>
      <c r="I18" s="5">
        <v>885978</v>
      </c>
      <c r="J18" s="7">
        <f>36154+69262+437379</f>
        <v>542795</v>
      </c>
    </row>
    <row r="19" spans="1:10" ht="12.75">
      <c r="A19" s="188" t="s">
        <v>32</v>
      </c>
      <c r="B19" s="189"/>
      <c r="C19" s="189"/>
      <c r="D19" s="189"/>
      <c r="E19" s="189"/>
      <c r="F19" s="189"/>
      <c r="G19" s="189"/>
      <c r="H19" s="1">
        <v>13</v>
      </c>
      <c r="I19" s="58">
        <f>SUM(I13:I18)</f>
        <v>43250952</v>
      </c>
      <c r="J19" s="48">
        <f>SUM(J13:J18)</f>
        <v>44942172</v>
      </c>
    </row>
    <row r="20" spans="1:10" ht="12.75">
      <c r="A20" s="188" t="s">
        <v>84</v>
      </c>
      <c r="B20" s="241"/>
      <c r="C20" s="241"/>
      <c r="D20" s="241"/>
      <c r="E20" s="241"/>
      <c r="F20" s="241"/>
      <c r="G20" s="241"/>
      <c r="H20" s="1">
        <v>14</v>
      </c>
      <c r="I20" s="58">
        <f>IF(I12&gt;I19,I12-I19,0)</f>
        <v>9132915</v>
      </c>
      <c r="J20" s="48">
        <f>IF(J12&gt;J19,J12-J19,0)</f>
        <v>6384898</v>
      </c>
    </row>
    <row r="21" spans="1:10" ht="12.75">
      <c r="A21" s="199" t="s">
        <v>85</v>
      </c>
      <c r="B21" s="242"/>
      <c r="C21" s="242"/>
      <c r="D21" s="242"/>
      <c r="E21" s="242"/>
      <c r="F21" s="242"/>
      <c r="G21" s="242"/>
      <c r="H21" s="1">
        <v>15</v>
      </c>
      <c r="I21" s="58">
        <f>IF(I19&gt;I12,I19-I12,0)</f>
        <v>0</v>
      </c>
      <c r="J21" s="48">
        <f>IF(J19&gt;J12,J19-J12,0)</f>
        <v>0</v>
      </c>
    </row>
    <row r="22" spans="1:10" ht="12.75">
      <c r="A22" s="201" t="s">
        <v>129</v>
      </c>
      <c r="B22" s="210"/>
      <c r="C22" s="210"/>
      <c r="D22" s="210"/>
      <c r="E22" s="210"/>
      <c r="F22" s="210"/>
      <c r="G22" s="210"/>
      <c r="H22" s="239"/>
      <c r="I22" s="239"/>
      <c r="J22" s="240"/>
    </row>
    <row r="23" spans="1:10" ht="12.75">
      <c r="A23" s="197" t="s">
        <v>134</v>
      </c>
      <c r="B23" s="198"/>
      <c r="C23" s="198"/>
      <c r="D23" s="198"/>
      <c r="E23" s="198"/>
      <c r="F23" s="198"/>
      <c r="G23" s="198"/>
      <c r="H23" s="1">
        <v>16</v>
      </c>
      <c r="I23" s="5"/>
      <c r="J23" s="7"/>
    </row>
    <row r="24" spans="1:10" ht="12.75">
      <c r="A24" s="197" t="s">
        <v>135</v>
      </c>
      <c r="B24" s="198"/>
      <c r="C24" s="198"/>
      <c r="D24" s="198"/>
      <c r="E24" s="198"/>
      <c r="F24" s="198"/>
      <c r="G24" s="198"/>
      <c r="H24" s="1">
        <v>17</v>
      </c>
      <c r="I24" s="5"/>
      <c r="J24" s="7"/>
    </row>
    <row r="25" spans="1:10" ht="12.75">
      <c r="A25" s="197" t="s">
        <v>278</v>
      </c>
      <c r="B25" s="198"/>
      <c r="C25" s="198"/>
      <c r="D25" s="198"/>
      <c r="E25" s="198"/>
      <c r="F25" s="198"/>
      <c r="G25" s="198"/>
      <c r="H25" s="1">
        <v>18</v>
      </c>
      <c r="I25" s="5"/>
      <c r="J25" s="7"/>
    </row>
    <row r="26" spans="1:10" ht="12.75">
      <c r="A26" s="197" t="s">
        <v>279</v>
      </c>
      <c r="B26" s="198"/>
      <c r="C26" s="198"/>
      <c r="D26" s="198"/>
      <c r="E26" s="198"/>
      <c r="F26" s="198"/>
      <c r="G26" s="198"/>
      <c r="H26" s="1">
        <v>19</v>
      </c>
      <c r="I26" s="5"/>
      <c r="J26" s="7"/>
    </row>
    <row r="27" spans="1:10" ht="12.75">
      <c r="A27" s="197" t="s">
        <v>136</v>
      </c>
      <c r="B27" s="198"/>
      <c r="C27" s="198"/>
      <c r="D27" s="198"/>
      <c r="E27" s="198"/>
      <c r="F27" s="198"/>
      <c r="G27" s="198"/>
      <c r="H27" s="1">
        <v>20</v>
      </c>
      <c r="I27" s="5"/>
      <c r="J27" s="7"/>
    </row>
    <row r="28" spans="1:10" ht="12.75">
      <c r="A28" s="188" t="s">
        <v>90</v>
      </c>
      <c r="B28" s="189"/>
      <c r="C28" s="189"/>
      <c r="D28" s="189"/>
      <c r="E28" s="189"/>
      <c r="F28" s="189"/>
      <c r="G28" s="189"/>
      <c r="H28" s="1">
        <v>21</v>
      </c>
      <c r="I28" s="58">
        <f>SUM(I23:I27)</f>
        <v>0</v>
      </c>
      <c r="J28" s="48">
        <f>SUM(J23:J27)</f>
        <v>0</v>
      </c>
    </row>
    <row r="29" spans="1:10" ht="12.75">
      <c r="A29" s="197" t="s">
        <v>2</v>
      </c>
      <c r="B29" s="198"/>
      <c r="C29" s="198"/>
      <c r="D29" s="198"/>
      <c r="E29" s="198"/>
      <c r="F29" s="198"/>
      <c r="G29" s="198"/>
      <c r="H29" s="1">
        <v>22</v>
      </c>
      <c r="I29" s="5">
        <v>3848809</v>
      </c>
      <c r="J29" s="7">
        <f>277914+890756</f>
        <v>1168670</v>
      </c>
    </row>
    <row r="30" spans="1:10" ht="12.75">
      <c r="A30" s="197" t="s">
        <v>3</v>
      </c>
      <c r="B30" s="198"/>
      <c r="C30" s="198"/>
      <c r="D30" s="198"/>
      <c r="E30" s="198"/>
      <c r="F30" s="198"/>
      <c r="G30" s="198"/>
      <c r="H30" s="1">
        <v>23</v>
      </c>
      <c r="I30" s="5"/>
      <c r="J30" s="7"/>
    </row>
    <row r="31" spans="1:10" ht="12.75">
      <c r="A31" s="197" t="s">
        <v>4</v>
      </c>
      <c r="B31" s="198"/>
      <c r="C31" s="198"/>
      <c r="D31" s="198"/>
      <c r="E31" s="198"/>
      <c r="F31" s="198"/>
      <c r="G31" s="198"/>
      <c r="H31" s="1">
        <v>24</v>
      </c>
      <c r="I31" s="5">
        <v>2169499</v>
      </c>
      <c r="J31" s="7">
        <f>2082738+36194+42997</f>
        <v>2161929</v>
      </c>
    </row>
    <row r="32" spans="1:10" ht="12.75">
      <c r="A32" s="188" t="s">
        <v>33</v>
      </c>
      <c r="B32" s="189"/>
      <c r="C32" s="189"/>
      <c r="D32" s="189"/>
      <c r="E32" s="189"/>
      <c r="F32" s="189"/>
      <c r="G32" s="189"/>
      <c r="H32" s="1">
        <v>25</v>
      </c>
      <c r="I32" s="58">
        <f>SUM(I29:I31)</f>
        <v>6018308</v>
      </c>
      <c r="J32" s="48">
        <f>SUM(J29:J31)</f>
        <v>3330599</v>
      </c>
    </row>
    <row r="33" spans="1:10" ht="12.75">
      <c r="A33" s="188" t="s">
        <v>86</v>
      </c>
      <c r="B33" s="189"/>
      <c r="C33" s="189"/>
      <c r="D33" s="189"/>
      <c r="E33" s="189"/>
      <c r="F33" s="189"/>
      <c r="G33" s="189"/>
      <c r="H33" s="1">
        <v>26</v>
      </c>
      <c r="I33" s="58">
        <f>IF(I28&gt;I32,I28-I32,0)</f>
        <v>0</v>
      </c>
      <c r="J33" s="48">
        <f>IF(J28&gt;J32,J28-J32,0)</f>
        <v>0</v>
      </c>
    </row>
    <row r="34" spans="1:10" ht="12.75">
      <c r="A34" s="188" t="s">
        <v>87</v>
      </c>
      <c r="B34" s="189"/>
      <c r="C34" s="189"/>
      <c r="D34" s="189"/>
      <c r="E34" s="189"/>
      <c r="F34" s="189"/>
      <c r="G34" s="189"/>
      <c r="H34" s="1">
        <v>27</v>
      </c>
      <c r="I34" s="58">
        <f>IF(I32&gt;I28,I32-I28,0)</f>
        <v>6018308</v>
      </c>
      <c r="J34" s="48">
        <f>IF(J32&gt;J28,J32-J28,0)</f>
        <v>3330599</v>
      </c>
    </row>
    <row r="35" spans="1:10" ht="12.75">
      <c r="A35" s="201" t="s">
        <v>130</v>
      </c>
      <c r="B35" s="210"/>
      <c r="C35" s="210"/>
      <c r="D35" s="210"/>
      <c r="E35" s="210"/>
      <c r="F35" s="210"/>
      <c r="G35" s="210"/>
      <c r="H35" s="239">
        <v>0</v>
      </c>
      <c r="I35" s="239"/>
      <c r="J35" s="240"/>
    </row>
    <row r="36" spans="1:10" ht="12.75">
      <c r="A36" s="197" t="s">
        <v>142</v>
      </c>
      <c r="B36" s="198"/>
      <c r="C36" s="198"/>
      <c r="D36" s="198"/>
      <c r="E36" s="198"/>
      <c r="F36" s="198"/>
      <c r="G36" s="198"/>
      <c r="H36" s="1">
        <v>28</v>
      </c>
      <c r="I36" s="5"/>
      <c r="J36" s="7"/>
    </row>
    <row r="37" spans="1:10" ht="12.75">
      <c r="A37" s="197" t="s">
        <v>23</v>
      </c>
      <c r="B37" s="198"/>
      <c r="C37" s="198"/>
      <c r="D37" s="198"/>
      <c r="E37" s="198"/>
      <c r="F37" s="198"/>
      <c r="G37" s="198"/>
      <c r="H37" s="1">
        <v>29</v>
      </c>
      <c r="I37" s="5">
        <v>7000000</v>
      </c>
      <c r="J37" s="7">
        <v>8000000</v>
      </c>
    </row>
    <row r="38" spans="1:10" ht="12.75">
      <c r="A38" s="197" t="s">
        <v>24</v>
      </c>
      <c r="B38" s="198"/>
      <c r="C38" s="198"/>
      <c r="D38" s="198"/>
      <c r="E38" s="198"/>
      <c r="F38" s="198"/>
      <c r="G38" s="198"/>
      <c r="H38" s="1">
        <v>30</v>
      </c>
      <c r="I38" s="5">
        <v>93187</v>
      </c>
      <c r="J38" s="7">
        <f>141+74330</f>
        <v>74471</v>
      </c>
    </row>
    <row r="39" spans="1:10" ht="12.75">
      <c r="A39" s="188" t="s">
        <v>34</v>
      </c>
      <c r="B39" s="189"/>
      <c r="C39" s="189"/>
      <c r="D39" s="189"/>
      <c r="E39" s="189"/>
      <c r="F39" s="189"/>
      <c r="G39" s="189"/>
      <c r="H39" s="1">
        <v>31</v>
      </c>
      <c r="I39" s="58">
        <f>SUM(I36:I38)</f>
        <v>7093187</v>
      </c>
      <c r="J39" s="48">
        <f>SUM(J36:J38)</f>
        <v>8074471</v>
      </c>
    </row>
    <row r="40" spans="1:10" ht="12.75">
      <c r="A40" s="197" t="s">
        <v>25</v>
      </c>
      <c r="B40" s="198"/>
      <c r="C40" s="198"/>
      <c r="D40" s="198"/>
      <c r="E40" s="198"/>
      <c r="F40" s="198"/>
      <c r="G40" s="198"/>
      <c r="H40" s="1">
        <v>32</v>
      </c>
      <c r="I40" s="5"/>
      <c r="J40" s="7"/>
    </row>
    <row r="41" spans="1:10" ht="12.75">
      <c r="A41" s="197" t="s">
        <v>26</v>
      </c>
      <c r="B41" s="198"/>
      <c r="C41" s="198"/>
      <c r="D41" s="198"/>
      <c r="E41" s="198"/>
      <c r="F41" s="198"/>
      <c r="G41" s="198"/>
      <c r="H41" s="1">
        <v>33</v>
      </c>
      <c r="I41" s="5"/>
      <c r="J41" s="7"/>
    </row>
    <row r="42" spans="1:10" ht="12.75">
      <c r="A42" s="197" t="s">
        <v>27</v>
      </c>
      <c r="B42" s="198"/>
      <c r="C42" s="198"/>
      <c r="D42" s="198"/>
      <c r="E42" s="198"/>
      <c r="F42" s="198"/>
      <c r="G42" s="198"/>
      <c r="H42" s="1">
        <v>34</v>
      </c>
      <c r="I42" s="5"/>
      <c r="J42" s="7"/>
    </row>
    <row r="43" spans="1:10" ht="12.75">
      <c r="A43" s="197" t="s">
        <v>28</v>
      </c>
      <c r="B43" s="198"/>
      <c r="C43" s="198"/>
      <c r="D43" s="198"/>
      <c r="E43" s="198"/>
      <c r="F43" s="198"/>
      <c r="G43" s="198"/>
      <c r="H43" s="1">
        <v>35</v>
      </c>
      <c r="I43" s="5"/>
      <c r="J43" s="7"/>
    </row>
    <row r="44" spans="1:10" ht="12.75">
      <c r="A44" s="197" t="s">
        <v>29</v>
      </c>
      <c r="B44" s="198"/>
      <c r="C44" s="198"/>
      <c r="D44" s="198"/>
      <c r="E44" s="198"/>
      <c r="F44" s="198"/>
      <c r="G44" s="198"/>
      <c r="H44" s="1">
        <v>36</v>
      </c>
      <c r="I44" s="5">
        <v>131031</v>
      </c>
      <c r="J44" s="7">
        <v>47604</v>
      </c>
    </row>
    <row r="45" spans="1:10" ht="12.75">
      <c r="A45" s="188" t="s">
        <v>122</v>
      </c>
      <c r="B45" s="189"/>
      <c r="C45" s="189"/>
      <c r="D45" s="189"/>
      <c r="E45" s="189"/>
      <c r="F45" s="189"/>
      <c r="G45" s="189"/>
      <c r="H45" s="1">
        <v>37</v>
      </c>
      <c r="I45" s="58">
        <f>SUM(I40:I44)</f>
        <v>131031</v>
      </c>
      <c r="J45" s="48">
        <f>SUM(J40:J44)</f>
        <v>47604</v>
      </c>
    </row>
    <row r="46" spans="1:10" ht="12.75">
      <c r="A46" s="188" t="s">
        <v>132</v>
      </c>
      <c r="B46" s="189"/>
      <c r="C46" s="189"/>
      <c r="D46" s="189"/>
      <c r="E46" s="189"/>
      <c r="F46" s="189"/>
      <c r="G46" s="189"/>
      <c r="H46" s="1">
        <v>38</v>
      </c>
      <c r="I46" s="58">
        <f>IF(I39&gt;I45,I39-I45,0)</f>
        <v>6962156</v>
      </c>
      <c r="J46" s="48">
        <f>IF(J39&gt;J45,J39-J45,0)</f>
        <v>8026867</v>
      </c>
    </row>
    <row r="47" spans="1:10" ht="12.75">
      <c r="A47" s="188" t="s">
        <v>133</v>
      </c>
      <c r="B47" s="189"/>
      <c r="C47" s="189"/>
      <c r="D47" s="189"/>
      <c r="E47" s="189"/>
      <c r="F47" s="189"/>
      <c r="G47" s="189"/>
      <c r="H47" s="1">
        <v>39</v>
      </c>
      <c r="I47" s="58">
        <f>IF(I45&gt;I39,I45-I39,0)</f>
        <v>0</v>
      </c>
      <c r="J47" s="48">
        <f>IF(J45&gt;J39,J45-J39,0)</f>
        <v>0</v>
      </c>
    </row>
    <row r="48" spans="1:10" ht="12.75">
      <c r="A48" s="188" t="s">
        <v>123</v>
      </c>
      <c r="B48" s="189"/>
      <c r="C48" s="189"/>
      <c r="D48" s="189"/>
      <c r="E48" s="189"/>
      <c r="F48" s="189"/>
      <c r="G48" s="189"/>
      <c r="H48" s="1">
        <v>40</v>
      </c>
      <c r="I48" s="58">
        <f>IF(I20-I21+I33-I34+I46-I47&gt;0,I20-I21+I33-I34+I46-I47,0)</f>
        <v>10076763</v>
      </c>
      <c r="J48" s="48">
        <f>IF(J20-J21+J33-J34+J46-J47&gt;0,J20-J21+J33-J34+J46-J47,0)</f>
        <v>11081166</v>
      </c>
    </row>
    <row r="49" spans="1:10" ht="12.75">
      <c r="A49" s="188" t="s">
        <v>12</v>
      </c>
      <c r="B49" s="189"/>
      <c r="C49" s="189"/>
      <c r="D49" s="189"/>
      <c r="E49" s="189"/>
      <c r="F49" s="189"/>
      <c r="G49" s="189"/>
      <c r="H49" s="1">
        <v>41</v>
      </c>
      <c r="I49" s="58">
        <f>IF(I21-I20+I34-I33+I47-I46&gt;0,I21-I20+I34-I33+I47-I46,0)</f>
        <v>0</v>
      </c>
      <c r="J49" s="48">
        <f>IF(J21-J20+J34-J33+J47-J46&gt;0,J21-J20+J34-J33+J47-J46,0)</f>
        <v>0</v>
      </c>
    </row>
    <row r="50" spans="1:10" ht="12.75">
      <c r="A50" s="188" t="s">
        <v>131</v>
      </c>
      <c r="B50" s="189"/>
      <c r="C50" s="189"/>
      <c r="D50" s="189"/>
      <c r="E50" s="189"/>
      <c r="F50" s="189"/>
      <c r="G50" s="189"/>
      <c r="H50" s="1">
        <v>42</v>
      </c>
      <c r="I50" s="5">
        <v>3018132</v>
      </c>
      <c r="J50" s="7">
        <v>4573993</v>
      </c>
    </row>
    <row r="51" spans="1:10" ht="12.75">
      <c r="A51" s="188" t="s">
        <v>143</v>
      </c>
      <c r="B51" s="189"/>
      <c r="C51" s="189"/>
      <c r="D51" s="189"/>
      <c r="E51" s="189"/>
      <c r="F51" s="189"/>
      <c r="G51" s="189"/>
      <c r="H51" s="1">
        <v>43</v>
      </c>
      <c r="I51" s="5">
        <f>+I20+I33+I46</f>
        <v>16095071</v>
      </c>
      <c r="J51" s="7">
        <f>+J20+J33+J46</f>
        <v>14411765</v>
      </c>
    </row>
    <row r="52" spans="1:10" ht="12.75">
      <c r="A52" s="188" t="s">
        <v>144</v>
      </c>
      <c r="B52" s="189"/>
      <c r="C52" s="189"/>
      <c r="D52" s="189"/>
      <c r="E52" s="189"/>
      <c r="F52" s="189"/>
      <c r="G52" s="189"/>
      <c r="H52" s="1">
        <v>44</v>
      </c>
      <c r="I52" s="5">
        <f>+I21+I34+I47</f>
        <v>6018308</v>
      </c>
      <c r="J52" s="7">
        <f>+J21+J34+J47</f>
        <v>3330599</v>
      </c>
    </row>
    <row r="53" spans="1:10" ht="12.75">
      <c r="A53" s="199" t="s">
        <v>145</v>
      </c>
      <c r="B53" s="200"/>
      <c r="C53" s="200"/>
      <c r="D53" s="200"/>
      <c r="E53" s="200"/>
      <c r="F53" s="200"/>
      <c r="G53" s="200"/>
      <c r="H53" s="4">
        <v>45</v>
      </c>
      <c r="I53" s="59">
        <f>I50+I51-I52</f>
        <v>13094895</v>
      </c>
      <c r="J53" s="55">
        <f>J50+J51-J52</f>
        <v>15655159</v>
      </c>
    </row>
    <row r="54" spans="1:10" ht="12.75">
      <c r="A54" s="62"/>
      <c r="B54" s="63"/>
      <c r="C54" s="63"/>
      <c r="D54" s="63"/>
      <c r="E54" s="63"/>
      <c r="F54" s="63"/>
      <c r="G54" s="63"/>
      <c r="H54" s="63"/>
      <c r="I54" s="63"/>
      <c r="J54" s="63"/>
    </row>
  </sheetData>
  <sheetProtection/>
  <mergeCells count="53">
    <mergeCell ref="A53:G53"/>
    <mergeCell ref="A48:G48"/>
    <mergeCell ref="A49:G49"/>
    <mergeCell ref="A50:G50"/>
    <mergeCell ref="A51:G51"/>
    <mergeCell ref="A45:G45"/>
    <mergeCell ref="A46:G46"/>
    <mergeCell ref="A47:G47"/>
    <mergeCell ref="A52:G52"/>
    <mergeCell ref="A41:G41"/>
    <mergeCell ref="A42:G42"/>
    <mergeCell ref="A43:G43"/>
    <mergeCell ref="A44:G44"/>
    <mergeCell ref="A37:G37"/>
    <mergeCell ref="A38:G38"/>
    <mergeCell ref="A39:G39"/>
    <mergeCell ref="A40:G40"/>
    <mergeCell ref="A33:G33"/>
    <mergeCell ref="A34:G34"/>
    <mergeCell ref="A35:J35"/>
    <mergeCell ref="A36:G36"/>
    <mergeCell ref="A29:G29"/>
    <mergeCell ref="A30:G30"/>
    <mergeCell ref="A31:G31"/>
    <mergeCell ref="A32:G32"/>
    <mergeCell ref="A25:G25"/>
    <mergeCell ref="A26:G26"/>
    <mergeCell ref="A27:G27"/>
    <mergeCell ref="A28:G28"/>
    <mergeCell ref="A21:G21"/>
    <mergeCell ref="A22:J22"/>
    <mergeCell ref="A23:G23"/>
    <mergeCell ref="A24:G24"/>
    <mergeCell ref="A17:G17"/>
    <mergeCell ref="A18:G18"/>
    <mergeCell ref="A19:G19"/>
    <mergeCell ref="A20:G20"/>
    <mergeCell ref="A13:G13"/>
    <mergeCell ref="A14:G14"/>
    <mergeCell ref="A15:G15"/>
    <mergeCell ref="A16:G16"/>
    <mergeCell ref="A11:G11"/>
    <mergeCell ref="A12:G12"/>
    <mergeCell ref="A5:G5"/>
    <mergeCell ref="A6:J6"/>
    <mergeCell ref="A7:G7"/>
    <mergeCell ref="A8:G8"/>
    <mergeCell ref="A3:J3"/>
    <mergeCell ref="A1:J1"/>
    <mergeCell ref="A2:J2"/>
    <mergeCell ref="A4:G4"/>
    <mergeCell ref="A9:G9"/>
    <mergeCell ref="A10:G10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view="pageBreakPreview" zoomScale="125" zoomScaleSheetLayoutView="125" zoomScalePageLayoutView="0" workbookViewId="0" topLeftCell="A1">
      <selection activeCell="M8" sqref="M8"/>
    </sheetView>
  </sheetViews>
  <sheetFormatPr defaultColWidth="9.140625" defaultRowHeight="12.75"/>
  <cols>
    <col min="1" max="4" width="9.140625" style="67" customWidth="1"/>
    <col min="5" max="5" width="15.421875" style="67" customWidth="1"/>
    <col min="6" max="6" width="7.140625" style="67" customWidth="1"/>
    <col min="7" max="7" width="11.7109375" style="67" customWidth="1"/>
    <col min="8" max="8" width="12.28125" style="67" customWidth="1"/>
    <col min="9" max="16384" width="9.140625" style="67" customWidth="1"/>
  </cols>
  <sheetData>
    <row r="1" spans="1:9" ht="12.75">
      <c r="A1" s="249" t="s">
        <v>243</v>
      </c>
      <c r="B1" s="250"/>
      <c r="C1" s="250"/>
      <c r="D1" s="250"/>
      <c r="E1" s="250"/>
      <c r="F1" s="250"/>
      <c r="G1" s="250"/>
      <c r="H1" s="250"/>
      <c r="I1" s="66"/>
    </row>
    <row r="2" spans="1:9" ht="12.75">
      <c r="A2" s="261" t="s">
        <v>306</v>
      </c>
      <c r="B2" s="261"/>
      <c r="C2" s="261"/>
      <c r="D2" s="261"/>
      <c r="E2" s="261"/>
      <c r="F2" s="261"/>
      <c r="G2" s="261"/>
      <c r="H2" s="261"/>
      <c r="I2" s="68"/>
    </row>
    <row r="3" spans="1:8" ht="22.5">
      <c r="A3" s="259" t="s">
        <v>39</v>
      </c>
      <c r="B3" s="259"/>
      <c r="C3" s="259"/>
      <c r="D3" s="259"/>
      <c r="E3" s="259"/>
      <c r="F3" s="61" t="s">
        <v>307</v>
      </c>
      <c r="G3" s="118" t="s">
        <v>305</v>
      </c>
      <c r="H3" s="118" t="s">
        <v>304</v>
      </c>
    </row>
    <row r="4" spans="1:8" ht="12.75">
      <c r="A4" s="260">
        <v>1</v>
      </c>
      <c r="B4" s="260"/>
      <c r="C4" s="260"/>
      <c r="D4" s="260"/>
      <c r="E4" s="260"/>
      <c r="F4" s="72">
        <v>2</v>
      </c>
      <c r="G4" s="71" t="s">
        <v>244</v>
      </c>
      <c r="H4" s="71" t="s">
        <v>245</v>
      </c>
    </row>
    <row r="5" spans="1:8" ht="12.75">
      <c r="A5" s="251" t="s">
        <v>246</v>
      </c>
      <c r="B5" s="252"/>
      <c r="C5" s="252"/>
      <c r="D5" s="252"/>
      <c r="E5" s="252"/>
      <c r="F5" s="39">
        <v>1</v>
      </c>
      <c r="G5" s="40">
        <v>103144000</v>
      </c>
      <c r="H5" s="40">
        <v>103144000</v>
      </c>
    </row>
    <row r="6" spans="1:8" ht="12.75">
      <c r="A6" s="251" t="s">
        <v>247</v>
      </c>
      <c r="B6" s="252"/>
      <c r="C6" s="252"/>
      <c r="D6" s="252"/>
      <c r="E6" s="252"/>
      <c r="F6" s="39">
        <v>2</v>
      </c>
      <c r="G6" s="41"/>
      <c r="H6" s="41"/>
    </row>
    <row r="7" spans="1:8" ht="12.75">
      <c r="A7" s="251" t="s">
        <v>248</v>
      </c>
      <c r="B7" s="252"/>
      <c r="C7" s="252"/>
      <c r="D7" s="252"/>
      <c r="E7" s="252"/>
      <c r="F7" s="39">
        <v>3</v>
      </c>
      <c r="G7" s="41">
        <v>9808842</v>
      </c>
      <c r="H7" s="41">
        <v>9808842</v>
      </c>
    </row>
    <row r="8" spans="1:8" ht="12.75">
      <c r="A8" s="251" t="s">
        <v>249</v>
      </c>
      <c r="B8" s="252"/>
      <c r="C8" s="252"/>
      <c r="D8" s="252"/>
      <c r="E8" s="252"/>
      <c r="F8" s="39">
        <v>4</v>
      </c>
      <c r="G8" s="41">
        <v>-13218850</v>
      </c>
      <c r="H8" s="41">
        <v>-9066499</v>
      </c>
    </row>
    <row r="9" spans="1:8" ht="12.75">
      <c r="A9" s="251" t="s">
        <v>250</v>
      </c>
      <c r="B9" s="252"/>
      <c r="C9" s="252"/>
      <c r="D9" s="252"/>
      <c r="E9" s="252"/>
      <c r="F9" s="39">
        <v>5</v>
      </c>
      <c r="G9" s="41">
        <v>11931260</v>
      </c>
      <c r="H9" s="41">
        <v>11584754</v>
      </c>
    </row>
    <row r="10" spans="1:8" ht="12.75">
      <c r="A10" s="251" t="s">
        <v>251</v>
      </c>
      <c r="B10" s="252"/>
      <c r="C10" s="252"/>
      <c r="D10" s="252"/>
      <c r="E10" s="252"/>
      <c r="F10" s="39">
        <v>6</v>
      </c>
      <c r="G10" s="41">
        <v>27164505</v>
      </c>
      <c r="H10" s="41">
        <v>27164505</v>
      </c>
    </row>
    <row r="11" spans="1:8" ht="12.75">
      <c r="A11" s="251" t="s">
        <v>252</v>
      </c>
      <c r="B11" s="252"/>
      <c r="C11" s="252"/>
      <c r="D11" s="252"/>
      <c r="E11" s="252"/>
      <c r="F11" s="39">
        <v>7</v>
      </c>
      <c r="G11" s="41"/>
      <c r="H11" s="41"/>
    </row>
    <row r="12" spans="1:8" ht="12.75">
      <c r="A12" s="251" t="s">
        <v>253</v>
      </c>
      <c r="B12" s="252"/>
      <c r="C12" s="252"/>
      <c r="D12" s="252"/>
      <c r="E12" s="252"/>
      <c r="F12" s="39">
        <v>8</v>
      </c>
      <c r="G12" s="41"/>
      <c r="H12" s="41"/>
    </row>
    <row r="13" spans="1:8" ht="12.75">
      <c r="A13" s="251" t="s">
        <v>254</v>
      </c>
      <c r="B13" s="252"/>
      <c r="C13" s="252"/>
      <c r="D13" s="252"/>
      <c r="E13" s="252"/>
      <c r="F13" s="39">
        <v>9</v>
      </c>
      <c r="G13" s="41"/>
      <c r="H13" s="41"/>
    </row>
    <row r="14" spans="1:8" ht="12.75">
      <c r="A14" s="253" t="s">
        <v>255</v>
      </c>
      <c r="B14" s="254"/>
      <c r="C14" s="254"/>
      <c r="D14" s="254"/>
      <c r="E14" s="254"/>
      <c r="F14" s="39">
        <v>10</v>
      </c>
      <c r="G14" s="69">
        <f>SUM(G5:G13)</f>
        <v>138829757</v>
      </c>
      <c r="H14" s="69">
        <f>SUM(H5:H13)</f>
        <v>142635602</v>
      </c>
    </row>
    <row r="15" spans="1:8" ht="12.75">
      <c r="A15" s="251" t="s">
        <v>256</v>
      </c>
      <c r="B15" s="252"/>
      <c r="C15" s="252"/>
      <c r="D15" s="252"/>
      <c r="E15" s="252"/>
      <c r="F15" s="39">
        <v>11</v>
      </c>
      <c r="G15" s="41"/>
      <c r="H15" s="41"/>
    </row>
    <row r="16" spans="1:8" ht="12.75">
      <c r="A16" s="251" t="s">
        <v>257</v>
      </c>
      <c r="B16" s="252"/>
      <c r="C16" s="252"/>
      <c r="D16" s="252"/>
      <c r="E16" s="252"/>
      <c r="F16" s="39">
        <v>12</v>
      </c>
      <c r="G16" s="41"/>
      <c r="H16" s="41"/>
    </row>
    <row r="17" spans="1:8" ht="12.75">
      <c r="A17" s="251" t="s">
        <v>258</v>
      </c>
      <c r="B17" s="252"/>
      <c r="C17" s="252"/>
      <c r="D17" s="252"/>
      <c r="E17" s="252"/>
      <c r="F17" s="39">
        <v>13</v>
      </c>
      <c r="G17" s="41"/>
      <c r="H17" s="41"/>
    </row>
    <row r="18" spans="1:8" ht="12.75">
      <c r="A18" s="251" t="s">
        <v>259</v>
      </c>
      <c r="B18" s="252"/>
      <c r="C18" s="252"/>
      <c r="D18" s="252"/>
      <c r="E18" s="252"/>
      <c r="F18" s="39">
        <v>14</v>
      </c>
      <c r="G18" s="41"/>
      <c r="H18" s="41"/>
    </row>
    <row r="19" spans="1:8" ht="12.75">
      <c r="A19" s="251" t="s">
        <v>260</v>
      </c>
      <c r="B19" s="252"/>
      <c r="C19" s="252"/>
      <c r="D19" s="252"/>
      <c r="E19" s="252"/>
      <c r="F19" s="39">
        <v>15</v>
      </c>
      <c r="G19" s="41"/>
      <c r="H19" s="41"/>
    </row>
    <row r="20" spans="1:8" ht="12.75">
      <c r="A20" s="251" t="s">
        <v>261</v>
      </c>
      <c r="B20" s="252"/>
      <c r="C20" s="252"/>
      <c r="D20" s="252"/>
      <c r="E20" s="252"/>
      <c r="F20" s="39">
        <v>16</v>
      </c>
      <c r="G20" s="41"/>
      <c r="H20" s="41"/>
    </row>
    <row r="21" spans="1:8" ht="12.75">
      <c r="A21" s="253" t="s">
        <v>262</v>
      </c>
      <c r="B21" s="254"/>
      <c r="C21" s="254"/>
      <c r="D21" s="254"/>
      <c r="E21" s="254"/>
      <c r="F21" s="39">
        <v>17</v>
      </c>
      <c r="G21" s="70">
        <f>SUM(G15:G20)</f>
        <v>0</v>
      </c>
      <c r="H21" s="70">
        <f>SUM(H15:H20)</f>
        <v>0</v>
      </c>
    </row>
    <row r="22" spans="1:8" ht="12.75">
      <c r="A22" s="255"/>
      <c r="B22" s="256"/>
      <c r="C22" s="256"/>
      <c r="D22" s="256"/>
      <c r="E22" s="256"/>
      <c r="F22" s="257"/>
      <c r="G22" s="257"/>
      <c r="H22" s="258"/>
    </row>
    <row r="23" spans="1:8" ht="12.75">
      <c r="A23" s="243" t="s">
        <v>263</v>
      </c>
      <c r="B23" s="244"/>
      <c r="C23" s="244"/>
      <c r="D23" s="244"/>
      <c r="E23" s="244"/>
      <c r="F23" s="42">
        <v>18</v>
      </c>
      <c r="G23" s="40"/>
      <c r="H23" s="40"/>
    </row>
    <row r="24" spans="1:8" ht="17.25" customHeight="1">
      <c r="A24" s="245" t="s">
        <v>264</v>
      </c>
      <c r="B24" s="246"/>
      <c r="C24" s="246"/>
      <c r="D24" s="246"/>
      <c r="E24" s="246"/>
      <c r="F24" s="43">
        <v>19</v>
      </c>
      <c r="G24" s="70"/>
      <c r="H24" s="70"/>
    </row>
    <row r="25" spans="1:8" ht="30" customHeight="1">
      <c r="A25" s="247" t="s">
        <v>265</v>
      </c>
      <c r="B25" s="248"/>
      <c r="C25" s="248"/>
      <c r="D25" s="248"/>
      <c r="E25" s="248"/>
      <c r="F25" s="248"/>
      <c r="G25" s="248"/>
      <c r="H25" s="248"/>
    </row>
  </sheetData>
  <sheetProtection/>
  <protectedRanges>
    <protectedRange sqref="E2" name="Range1_1"/>
  </protectedRanges>
  <mergeCells count="25">
    <mergeCell ref="A3:E3"/>
    <mergeCell ref="A4:E4"/>
    <mergeCell ref="A5:E5"/>
    <mergeCell ref="A6:E6"/>
    <mergeCell ref="A2:H2"/>
    <mergeCell ref="A7:E7"/>
    <mergeCell ref="A8:E8"/>
    <mergeCell ref="A9:E9"/>
    <mergeCell ref="A10:E10"/>
    <mergeCell ref="A17:E17"/>
    <mergeCell ref="A18:E18"/>
    <mergeCell ref="A11:E11"/>
    <mergeCell ref="A12:E12"/>
    <mergeCell ref="A13:E13"/>
    <mergeCell ref="A14:E14"/>
    <mergeCell ref="A23:E23"/>
    <mergeCell ref="A24:E24"/>
    <mergeCell ref="A25:H25"/>
    <mergeCell ref="A1:H1"/>
    <mergeCell ref="A19:E19"/>
    <mergeCell ref="A20:E20"/>
    <mergeCell ref="A21:E21"/>
    <mergeCell ref="A22:H22"/>
    <mergeCell ref="A15:E15"/>
    <mergeCell ref="A16:E16"/>
  </mergeCells>
  <dataValidations count="1">
    <dataValidation allowBlank="1" sqref="I2:IV2 A2 A3:IV65536 A1:IV1"/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Zuanic</cp:lastModifiedBy>
  <cp:lastPrinted>2018-10-26T07:36:15Z</cp:lastPrinted>
  <dcterms:created xsi:type="dcterms:W3CDTF">2008-10-17T11:51:54Z</dcterms:created>
  <dcterms:modified xsi:type="dcterms:W3CDTF">2018-10-31T06:50:26Z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