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2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'PK'!$A$1:$H$25</definedName>
  </definedNames>
  <calcPr fullCalcOnLoad="1"/>
</workbook>
</file>

<file path=xl/sharedStrings.xml><?xml version="1.0" encoding="utf-8"?>
<sst xmlns="http://schemas.openxmlformats.org/spreadsheetml/2006/main" count="338" uniqueCount="306">
  <si>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</si>
  <si>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</si>
  <si>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</si>
  <si>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</si>
  <si>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</si>
  <si>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</si>
  <si>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</si>
  <si>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</si>
  <si>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</si>
  <si>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</si>
  <si>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</si>
  <si>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</si>
  <si>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</si>
  <si>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</si>
  <si>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</si>
  <si>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</si>
  <si>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</si>
  <si>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</si>
  <si>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</si>
  <si>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</si>
  <si>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</si>
  <si>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</si>
  <si>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</si>
  <si>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</si>
  <si>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</si>
  <si>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</si>
  <si>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</si>
  <si>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</si>
  <si>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</si>
  <si>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</si>
  <si>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</si>
  <si>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</si>
  <si>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</si>
  <si>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</si>
  <si>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</si>
  <si>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</si>
  <si>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</si>
  <si>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</si>
  <si>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</si>
  <si>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</si>
  <si>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</si>
  <si>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</si>
  <si>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</si>
  <si>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</si>
  <si>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</si>
  <si>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</si>
  <si>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</si>
  <si>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</si>
  <si>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</si>
  <si>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</si>
  <si>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</si>
  <si>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</si>
  <si>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</si>
  <si>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</si>
  <si>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</si>
  <si>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</si>
  <si>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</si>
  <si>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</si>
  <si>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</si>
  <si>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</si>
  <si>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</si>
  <si>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</si>
  <si>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</si>
  <si>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</si>
  <si>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</si>
  <si>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</si>
  <si>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</si>
  <si>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</si>
  <si>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</si>
  <si>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</si>
  <si>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</si>
  <si>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</si>
  <si>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</si>
  <si>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</si>
  <si>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</si>
  <si>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</si>
  <si>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</si>
  <si>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</si>
  <si>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</si>
  <si>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</si>
  <si>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</si>
  <si>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</si>
  <si>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</si>
  <si>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</si>
  <si>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</si>
  <si>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</si>
  <si>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</si>
  <si>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</si>
  <si>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</si>
  <si>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</si>
  <si>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</si>
  <si>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</si>
  <si>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</si>
  <si>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</si>
  <si>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</si>
  <si>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</si>
  <si>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</si>
  <si>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</si>
  <si>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</si>
  <si>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</si>
  <si>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</si>
  <si>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</si>
  <si>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</si>
  <si>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</si>
  <si>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</si>
  <si>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</si>
  <si>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</si>
  <si>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</si>
  <si>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</si>
  <si>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</si>
  <si>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</si>
  <si>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</si>
  <si>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</si>
  <si>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</si>
  <si>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</si>
  <si>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</si>
  <si>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</si>
  <si>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</si>
  <si>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</si>
  <si>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</si>
  <si>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</si>
  <si>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</si>
  <si>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</si>
  <si>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</si>
  <si>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</si>
  <si>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</si>
  <si>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</si>
  <si>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</si>
  <si>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</si>
  <si>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</si>
  <si>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</si>
  <si>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</si>
  <si>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</si>
  <si>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</si>
  <si>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</si>
  <si>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</si>
  <si>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</si>
  <si>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</si>
  <si>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</si>
  <si>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</si>
  <si>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</si>
  <si>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</si>
  <si>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</si>
  <si>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</si>
  <si>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</si>
  <si>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</si>
  <si>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</si>
  <si>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</si>
  <si>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</si>
  <si>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</si>
  <si>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</si>
  <si>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</si>
  <si>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</si>
  <si>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</si>
  <si>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</si>
  <si>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</si>
  <si>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</si>
  <si>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</si>
  <si>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</si>
  <si>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</si>
  <si>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</si>
  <si>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</si>
  <si>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</si>
  <si>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</si>
  <si>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</si>
  <si>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</si>
  <si>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</si>
  <si>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</si>
  <si>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</si>
  <si>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</si>
  <si>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</si>
  <si>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</si>
  <si>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</si>
  <si>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</si>
  <si>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</si>
  <si>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</si>
  <si>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</si>
  <si>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</si>
  <si>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</si>
  <si>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</si>
  <si>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</si>
  <si>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</si>
  <si>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</si>
  <si>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</si>
  <si>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</si>
  <si>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</si>
  <si>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</si>
  <si>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</si>
  <si>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</si>
  <si>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</si>
  <si>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</si>
  <si>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</si>
  <si>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</si>
  <si>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</si>
  <si>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</si>
  <si>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</si>
  <si>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</si>
  <si>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</si>
  <si>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</si>
  <si>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</si>
  <si>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</si>
  <si>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</si>
  <si>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</si>
  <si>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</si>
  <si>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</si>
  <si>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</si>
  <si>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</si>
  <si>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</si>
  <si>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</si>
  <si>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</si>
  <si>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</si>
  <si>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</si>
  <si>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</si>
  <si>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</si>
  <si>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</si>
  <si>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</si>
  <si>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</si>
  <si>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</si>
  <si>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</si>
  <si>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</si>
  <si>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</si>
  <si>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</si>
  <si>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</si>
  <si>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</si>
  <si>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</si>
  <si>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</si>
  <si>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</si>
  <si>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</si>
  <si>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</si>
  <si>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</si>
  <si>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</si>
  <si>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</si>
  <si>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</si>
  <si>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</si>
  <si>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</si>
  <si>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</si>
  <si>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</si>
  <si>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</si>
  <si>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</si>
  <si>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</si>
  <si>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</si>
  <si>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</si>
  <si>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</si>
  <si>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</si>
  <si>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</si>
  <si>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</si>
  <si>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</si>
  <si>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</si>
  <si>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</si>
  <si>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</si>
  <si>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</si>
  <si>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</si>
  <si>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</si>
  <si>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</si>
  <si>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</si>
  <si>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</si>
  <si>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</si>
  <si>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</si>
  <si>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</si>
  <si>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</si>
  <si>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</si>
  <si>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</si>
  <si>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</si>
  <si>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</si>
  <si>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</si>
  <si>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</si>
  <si>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</si>
  <si>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</si>
  <si>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</si>
  <si>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</si>
  <si>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</si>
  <si>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</si>
  <si>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 xml:space="preserve">     3. Novčani primici od kamata</t>
  </si>
  <si>
    <t xml:space="preserve">     4. Novčani primici od dividendi</t>
  </si>
  <si>
    <t>01.01.</t>
  </si>
  <si>
    <t>31.03.2018.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</si>
  <si>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</si>
  <si>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</si>
  <si>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</si>
  <si>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</si>
  <si>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</si>
  <si>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</si>
  <si>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</si>
  <si>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</si>
  <si>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</si>
  <si>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</si>
  <si>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</si>
  <si>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</si>
  <si>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</si>
  <si>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</si>
  <si>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Srgota Julijo</t>
  </si>
  <si>
    <t>stanje na dan 31.03.2018.</t>
  </si>
  <si>
    <t>Obveznik: HOTELI MAESTRAL d.d.</t>
  </si>
  <si>
    <t>u razdoblju 01.01.2018. do 31.03.2018.</t>
  </si>
  <si>
    <t xml:space="preserve"> 31.12.2017.</t>
  </si>
  <si>
    <r>
      <t xml:space="preserve">AOP
</t>
    </r>
    <r>
      <rPr>
        <b/>
        <sz val="7"/>
        <color indexed="56"/>
        <rFont val="Arial"/>
        <family val="2"/>
      </rPr>
      <t>oznaka</t>
    </r>
  </si>
  <si>
    <t xml:space="preserve"> 01.01.-31.03.2017.</t>
  </si>
  <si>
    <t xml:space="preserve"> 01.01.-31.03.2018.</t>
  </si>
  <si>
    <r>
      <t xml:space="preserve">AOP
</t>
    </r>
    <r>
      <rPr>
        <b/>
        <sz val="8"/>
        <color indexed="56"/>
        <rFont val="Arial"/>
        <family val="2"/>
      </rPr>
      <t>oznaka</t>
    </r>
  </si>
  <si>
    <t xml:space="preserve">     2. Novčani izdaci za stjecanje vlasničkih i dužničkih fin. Instr.</t>
  </si>
  <si>
    <t xml:space="preserve">   1. Novčani primici od izdavanja vlasničkih i dužničkih fin. Instr.</t>
  </si>
  <si>
    <t>01.01.-31.03.2017.</t>
  </si>
  <si>
    <t xml:space="preserve"> 01.01.-31.03.2018</t>
  </si>
  <si>
    <t>za razdoblje od 01.01.2018. - 31.03.2018.</t>
  </si>
  <si>
    <t xml:space="preserve">     1. Kamate, tečajne razlike  iz odnosa s  pov.poduz.</t>
  </si>
  <si>
    <t xml:space="preserve">     1. Kamate, tečajne razlike  iz odnosa s  nepov.poduz.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</si>
</sst>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b/>
      <sz val="8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57" fillId="0" borderId="21" xfId="0" applyFont="1" applyFill="1" applyBorder="1" applyAlignment="1" applyProtection="1">
      <alignment horizontal="center" vertical="center" wrapText="1"/>
      <protection hidden="1"/>
    </xf>
    <xf numFmtId="0" fontId="58" fillId="0" borderId="29" xfId="0" applyFont="1" applyFill="1" applyBorder="1" applyAlignment="1" applyProtection="1">
      <alignment horizontal="center" vertical="center" wrapText="1"/>
      <protection hidden="1"/>
    </xf>
    <xf numFmtId="0" fontId="58" fillId="0" borderId="21" xfId="0" applyFont="1" applyFill="1" applyBorder="1" applyAlignment="1" applyProtection="1">
      <alignment horizontal="center" vertical="center" wrapText="1"/>
      <protection hidden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4" xfId="62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27" xfId="0" applyFont="1" applyFill="1" applyBorder="1" applyAlignment="1" applyProtection="1">
      <alignment horizontal="center" vertical="top" wrapText="1"/>
      <protection hidden="1"/>
    </xf>
    <xf numFmtId="0" fontId="60" fillId="0" borderId="29" xfId="0" applyFont="1" applyFill="1" applyBorder="1" applyAlignment="1" applyProtection="1">
      <alignment vertical="center" wrapText="1"/>
      <protection hidden="1"/>
    </xf>
    <xf numFmtId="0" fontId="60" fillId="0" borderId="37" xfId="0" applyFont="1" applyFill="1" applyBorder="1" applyAlignment="1" applyProtection="1">
      <alignment vertical="center" wrapText="1"/>
      <protection hidden="1"/>
    </xf>
    <xf numFmtId="0" fontId="60" fillId="0" borderId="38" xfId="0" applyFont="1" applyFill="1" applyBorder="1" applyAlignment="1" applyProtection="1">
      <alignment vertical="center" wrapText="1"/>
      <protection hidden="1"/>
    </xf>
    <xf numFmtId="0" fontId="57" fillId="0" borderId="29" xfId="0" applyFont="1" applyFill="1" applyBorder="1" applyAlignment="1" applyProtection="1">
      <alignment horizontal="center" vertical="center" wrapText="1"/>
      <protection hidden="1"/>
    </xf>
    <xf numFmtId="0" fontId="57" fillId="0" borderId="37" xfId="0" applyFont="1" applyFill="1" applyBorder="1" applyAlignment="1" applyProtection="1">
      <alignment horizontal="center" vertical="center" wrapText="1"/>
      <protection hidden="1"/>
    </xf>
    <xf numFmtId="0" fontId="57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60" fillId="0" borderId="27" xfId="0" applyFont="1" applyFill="1" applyBorder="1" applyAlignment="1" applyProtection="1">
      <alignment horizontal="left" vertical="center" wrapText="1"/>
      <protection hidden="1"/>
    </xf>
    <xf numFmtId="0" fontId="57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58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0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61" fillId="0" borderId="0" xfId="62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0" fillId="0" borderId="27" xfId="62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57</xdr:row>
      <xdr:rowOff>66675</xdr:rowOff>
    </xdr:from>
    <xdr:to>
      <xdr:col>8</xdr:col>
      <xdr:colOff>180975</xdr:colOff>
      <xdr:row>61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363075"/>
          <a:ext cx="1676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207</v>
      </c>
      <c r="B1" s="137"/>
      <c r="C1" s="137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174" t="s">
        <v>208</v>
      </c>
      <c r="B2" s="175"/>
      <c r="C2" s="175"/>
      <c r="D2" s="176"/>
      <c r="E2" s="106" t="s">
        <v>274</v>
      </c>
      <c r="F2" s="12"/>
      <c r="G2" s="13" t="s">
        <v>209</v>
      </c>
      <c r="H2" s="106" t="s">
        <v>275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>
      <c r="A4" s="177" t="s">
        <v>270</v>
      </c>
      <c r="B4" s="178"/>
      <c r="C4" s="178"/>
      <c r="D4" s="178"/>
      <c r="E4" s="178"/>
      <c r="F4" s="178"/>
      <c r="G4" s="178"/>
      <c r="H4" s="178"/>
      <c r="I4" s="179"/>
      <c r="J4" s="10"/>
      <c r="K4" s="10"/>
      <c r="L4" s="10"/>
    </row>
    <row r="5" spans="1:12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  <c r="L5" s="10"/>
    </row>
    <row r="6" spans="1:12" ht="12.75">
      <c r="A6" s="127" t="s">
        <v>210</v>
      </c>
      <c r="B6" s="128"/>
      <c r="C6" s="142" t="s">
        <v>276</v>
      </c>
      <c r="D6" s="143"/>
      <c r="E6" s="29"/>
      <c r="F6" s="29"/>
      <c r="G6" s="29"/>
      <c r="H6" s="29"/>
      <c r="I6" s="79"/>
      <c r="J6" s="10"/>
      <c r="K6" s="10"/>
      <c r="L6" s="10"/>
    </row>
    <row r="7" spans="1:12" ht="12.75">
      <c r="A7" s="80"/>
      <c r="B7" s="22"/>
      <c r="C7" s="16"/>
      <c r="D7" s="16"/>
      <c r="E7" s="29"/>
      <c r="F7" s="29"/>
      <c r="G7" s="29"/>
      <c r="H7" s="29"/>
      <c r="I7" s="79"/>
      <c r="J7" s="10"/>
      <c r="K7" s="10"/>
      <c r="L7" s="10"/>
    </row>
    <row r="8" spans="1:12" ht="12.75">
      <c r="A8" s="180" t="s">
        <v>211</v>
      </c>
      <c r="B8" s="181"/>
      <c r="C8" s="142" t="s">
        <v>277</v>
      </c>
      <c r="D8" s="143"/>
      <c r="E8" s="29"/>
      <c r="F8" s="29"/>
      <c r="G8" s="29"/>
      <c r="H8" s="29"/>
      <c r="I8" s="81"/>
      <c r="J8" s="10"/>
      <c r="K8" s="10"/>
      <c r="L8" s="10"/>
    </row>
    <row r="9" spans="1:12" ht="12.75">
      <c r="A9" s="82"/>
      <c r="B9" s="45"/>
      <c r="C9" s="20"/>
      <c r="D9" s="26"/>
      <c r="E9" s="16"/>
      <c r="F9" s="16"/>
      <c r="G9" s="16"/>
      <c r="H9" s="16"/>
      <c r="I9" s="81"/>
      <c r="J9" s="10"/>
      <c r="K9" s="10"/>
      <c r="L9" s="10"/>
    </row>
    <row r="10" spans="1:12" ht="12.75">
      <c r="A10" s="122" t="s">
        <v>212</v>
      </c>
      <c r="B10" s="172"/>
      <c r="C10" s="142" t="s">
        <v>278</v>
      </c>
      <c r="D10" s="143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173"/>
      <c r="B11" s="172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127" t="s">
        <v>213</v>
      </c>
      <c r="B12" s="128"/>
      <c r="C12" s="144" t="s">
        <v>279</v>
      </c>
      <c r="D12" s="169"/>
      <c r="E12" s="169"/>
      <c r="F12" s="169"/>
      <c r="G12" s="169"/>
      <c r="H12" s="169"/>
      <c r="I12" s="130"/>
      <c r="J12" s="10"/>
      <c r="K12" s="10"/>
      <c r="L12" s="10"/>
    </row>
    <row r="13" spans="1:12" ht="12.75">
      <c r="A13" s="80"/>
      <c r="B13" s="22"/>
      <c r="C13" s="21"/>
      <c r="D13" s="16"/>
      <c r="E13" s="16"/>
      <c r="F13" s="16"/>
      <c r="G13" s="16"/>
      <c r="H13" s="16"/>
      <c r="I13" s="81"/>
      <c r="J13" s="10"/>
      <c r="K13" s="10"/>
      <c r="L13" s="10"/>
    </row>
    <row r="14" spans="1:12" ht="12.75">
      <c r="A14" s="127" t="s">
        <v>214</v>
      </c>
      <c r="B14" s="128"/>
      <c r="C14" s="170">
        <v>20000</v>
      </c>
      <c r="D14" s="171"/>
      <c r="E14" s="16"/>
      <c r="F14" s="144" t="s">
        <v>280</v>
      </c>
      <c r="G14" s="169"/>
      <c r="H14" s="169"/>
      <c r="I14" s="130"/>
      <c r="J14" s="10"/>
      <c r="K14" s="10"/>
      <c r="L14" s="10"/>
    </row>
    <row r="15" spans="1:12" ht="12.75">
      <c r="A15" s="80"/>
      <c r="B15" s="22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127" t="s">
        <v>215</v>
      </c>
      <c r="B16" s="128"/>
      <c r="C16" s="144" t="s">
        <v>281</v>
      </c>
      <c r="D16" s="169"/>
      <c r="E16" s="169"/>
      <c r="F16" s="169"/>
      <c r="G16" s="169"/>
      <c r="H16" s="169"/>
      <c r="I16" s="130"/>
      <c r="J16" s="10"/>
      <c r="K16" s="10"/>
      <c r="L16" s="10"/>
    </row>
    <row r="17" spans="1:12" ht="12.75">
      <c r="A17" s="80"/>
      <c r="B17" s="22"/>
      <c r="C17" s="16"/>
      <c r="D17" s="16"/>
      <c r="E17" s="16"/>
      <c r="F17" s="16"/>
      <c r="G17" s="16"/>
      <c r="H17" s="16"/>
      <c r="I17" s="81"/>
      <c r="J17" s="10"/>
      <c r="K17" s="10"/>
      <c r="L17" s="10"/>
    </row>
    <row r="18" spans="1:12" ht="12.75">
      <c r="A18" s="127" t="s">
        <v>216</v>
      </c>
      <c r="B18" s="128"/>
      <c r="C18" s="165" t="s">
        <v>282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80"/>
      <c r="B19" s="22"/>
      <c r="C19" s="21"/>
      <c r="D19" s="16"/>
      <c r="E19" s="16"/>
      <c r="F19" s="16"/>
      <c r="G19" s="16"/>
      <c r="H19" s="16"/>
      <c r="I19" s="81"/>
      <c r="J19" s="10"/>
      <c r="K19" s="10"/>
      <c r="L19" s="10"/>
    </row>
    <row r="20" spans="1:12" ht="12.75">
      <c r="A20" s="127" t="s">
        <v>217</v>
      </c>
      <c r="B20" s="128"/>
      <c r="C20" s="165" t="s">
        <v>283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80"/>
      <c r="B21" s="22"/>
      <c r="C21" s="21"/>
      <c r="D21" s="16"/>
      <c r="E21" s="16"/>
      <c r="F21" s="16"/>
      <c r="G21" s="16"/>
      <c r="H21" s="16"/>
      <c r="I21" s="81"/>
      <c r="J21" s="10"/>
      <c r="K21" s="10"/>
      <c r="L21" s="10"/>
    </row>
    <row r="22" spans="1:12" ht="12.75">
      <c r="A22" s="127" t="s">
        <v>218</v>
      </c>
      <c r="B22" s="128"/>
      <c r="C22" s="107">
        <v>98</v>
      </c>
      <c r="D22" s="144" t="s">
        <v>280</v>
      </c>
      <c r="E22" s="155"/>
      <c r="F22" s="156"/>
      <c r="G22" s="127"/>
      <c r="H22" s="168"/>
      <c r="I22" s="83"/>
      <c r="J22" s="10"/>
      <c r="K22" s="10"/>
      <c r="L22" s="10"/>
    </row>
    <row r="23" spans="1:12" ht="12.75">
      <c r="A23" s="80"/>
      <c r="B23" s="22"/>
      <c r="C23" s="16"/>
      <c r="D23" s="24"/>
      <c r="E23" s="24"/>
      <c r="F23" s="24"/>
      <c r="G23" s="24"/>
      <c r="H23" s="16"/>
      <c r="I23" s="81"/>
      <c r="J23" s="10"/>
      <c r="K23" s="10"/>
      <c r="L23" s="10"/>
    </row>
    <row r="24" spans="1:12" ht="12.75">
      <c r="A24" s="127" t="s">
        <v>219</v>
      </c>
      <c r="B24" s="128"/>
      <c r="C24" s="107">
        <v>19</v>
      </c>
      <c r="D24" s="144" t="s">
        <v>284</v>
      </c>
      <c r="E24" s="155"/>
      <c r="F24" s="155"/>
      <c r="G24" s="156"/>
      <c r="H24" s="46" t="s">
        <v>220</v>
      </c>
      <c r="I24" s="108">
        <v>141</v>
      </c>
      <c r="J24" s="10"/>
      <c r="K24" s="10"/>
      <c r="L24" s="10"/>
    </row>
    <row r="25" spans="1:12" ht="12.75">
      <c r="A25" s="80"/>
      <c r="B25" s="22"/>
      <c r="C25" s="16"/>
      <c r="D25" s="24"/>
      <c r="E25" s="24"/>
      <c r="F25" s="24"/>
      <c r="G25" s="22"/>
      <c r="H25" s="22" t="s">
        <v>271</v>
      </c>
      <c r="I25" s="84"/>
      <c r="J25" s="10"/>
      <c r="K25" s="10"/>
      <c r="L25" s="10"/>
    </row>
    <row r="26" spans="1:12" ht="12.75">
      <c r="A26" s="127" t="s">
        <v>221</v>
      </c>
      <c r="B26" s="128"/>
      <c r="C26" s="109" t="s">
        <v>285</v>
      </c>
      <c r="D26" s="25"/>
      <c r="E26" s="33"/>
      <c r="F26" s="24"/>
      <c r="G26" s="157" t="s">
        <v>222</v>
      </c>
      <c r="H26" s="128"/>
      <c r="I26" s="110" t="s">
        <v>286</v>
      </c>
      <c r="J26" s="10"/>
      <c r="K26" s="10"/>
      <c r="L26" s="10"/>
    </row>
    <row r="27" spans="1:12" ht="12.75">
      <c r="A27" s="80"/>
      <c r="B27" s="22"/>
      <c r="C27" s="16"/>
      <c r="D27" s="24"/>
      <c r="E27" s="24"/>
      <c r="F27" s="24"/>
      <c r="G27" s="24"/>
      <c r="H27" s="16"/>
      <c r="I27" s="85"/>
      <c r="J27" s="10"/>
      <c r="K27" s="10"/>
      <c r="L27" s="10"/>
    </row>
    <row r="28" spans="1:12" ht="12.75">
      <c r="A28" s="158" t="s">
        <v>223</v>
      </c>
      <c r="B28" s="159"/>
      <c r="C28" s="160"/>
      <c r="D28" s="160"/>
      <c r="E28" s="161" t="s">
        <v>224</v>
      </c>
      <c r="F28" s="162"/>
      <c r="G28" s="162"/>
      <c r="H28" s="163" t="s">
        <v>225</v>
      </c>
      <c r="I28" s="164"/>
      <c r="J28" s="10"/>
      <c r="K28" s="10"/>
      <c r="L28" s="10"/>
    </row>
    <row r="29" spans="1:12" ht="12.75">
      <c r="A29" s="86"/>
      <c r="B29" s="33"/>
      <c r="C29" s="33"/>
      <c r="D29" s="26"/>
      <c r="E29" s="16"/>
      <c r="F29" s="16"/>
      <c r="G29" s="16"/>
      <c r="H29" s="27"/>
      <c r="I29" s="85"/>
      <c r="J29" s="10"/>
      <c r="K29" s="10"/>
      <c r="L29" s="10"/>
    </row>
    <row r="30" spans="1:12" ht="12.75">
      <c r="A30" s="152"/>
      <c r="B30" s="145"/>
      <c r="C30" s="145"/>
      <c r="D30" s="146"/>
      <c r="E30" s="152"/>
      <c r="F30" s="145"/>
      <c r="G30" s="145"/>
      <c r="H30" s="142"/>
      <c r="I30" s="143"/>
      <c r="J30" s="10"/>
      <c r="K30" s="10"/>
      <c r="L30" s="10"/>
    </row>
    <row r="31" spans="1:12" ht="12.75">
      <c r="A31" s="80"/>
      <c r="B31" s="22"/>
      <c r="C31" s="21"/>
      <c r="D31" s="153"/>
      <c r="E31" s="153"/>
      <c r="F31" s="153"/>
      <c r="G31" s="154"/>
      <c r="H31" s="16"/>
      <c r="I31" s="87"/>
      <c r="J31" s="10"/>
      <c r="K31" s="10"/>
      <c r="L31" s="10"/>
    </row>
    <row r="32" spans="1:12" ht="12.75">
      <c r="A32" s="152"/>
      <c r="B32" s="145"/>
      <c r="C32" s="145"/>
      <c r="D32" s="146"/>
      <c r="E32" s="152"/>
      <c r="F32" s="145"/>
      <c r="G32" s="145"/>
      <c r="H32" s="142"/>
      <c r="I32" s="143"/>
      <c r="J32" s="10"/>
      <c r="K32" s="10"/>
      <c r="L32" s="10"/>
    </row>
    <row r="33" spans="1:12" ht="12.75">
      <c r="A33" s="80"/>
      <c r="B33" s="22"/>
      <c r="C33" s="21"/>
      <c r="D33" s="28"/>
      <c r="E33" s="28"/>
      <c r="F33" s="28"/>
      <c r="G33" s="29"/>
      <c r="H33" s="16"/>
      <c r="I33" s="88"/>
      <c r="J33" s="10"/>
      <c r="K33" s="10"/>
      <c r="L33" s="10"/>
    </row>
    <row r="34" spans="1:12" ht="12.75">
      <c r="A34" s="152"/>
      <c r="B34" s="145"/>
      <c r="C34" s="145"/>
      <c r="D34" s="146"/>
      <c r="E34" s="152"/>
      <c r="F34" s="145"/>
      <c r="G34" s="145"/>
      <c r="H34" s="142"/>
      <c r="I34" s="143"/>
      <c r="J34" s="10"/>
      <c r="K34" s="10"/>
      <c r="L34" s="10"/>
    </row>
    <row r="35" spans="1:12" ht="12.75">
      <c r="A35" s="80"/>
      <c r="B35" s="22"/>
      <c r="C35" s="21"/>
      <c r="D35" s="28"/>
      <c r="E35" s="28"/>
      <c r="F35" s="28"/>
      <c r="G35" s="29"/>
      <c r="H35" s="16"/>
      <c r="I35" s="88"/>
      <c r="J35" s="10"/>
      <c r="K35" s="10"/>
      <c r="L35" s="10"/>
    </row>
    <row r="36" spans="1:12" ht="12.75">
      <c r="A36" s="152"/>
      <c r="B36" s="145"/>
      <c r="C36" s="145"/>
      <c r="D36" s="146"/>
      <c r="E36" s="152"/>
      <c r="F36" s="145"/>
      <c r="G36" s="145"/>
      <c r="H36" s="142"/>
      <c r="I36" s="143"/>
      <c r="J36" s="10"/>
      <c r="K36" s="10"/>
      <c r="L36" s="10"/>
    </row>
    <row r="37" spans="1:12" ht="12.75">
      <c r="A37" s="89"/>
      <c r="B37" s="30"/>
      <c r="C37" s="147"/>
      <c r="D37" s="148"/>
      <c r="E37" s="16"/>
      <c r="F37" s="147"/>
      <c r="G37" s="148"/>
      <c r="H37" s="16"/>
      <c r="I37" s="81"/>
      <c r="J37" s="10"/>
      <c r="K37" s="10"/>
      <c r="L37" s="10"/>
    </row>
    <row r="38" spans="1:12" ht="12.75">
      <c r="A38" s="152"/>
      <c r="B38" s="145"/>
      <c r="C38" s="145"/>
      <c r="D38" s="146"/>
      <c r="E38" s="152"/>
      <c r="F38" s="145"/>
      <c r="G38" s="145"/>
      <c r="H38" s="142"/>
      <c r="I38" s="143"/>
      <c r="J38" s="10"/>
      <c r="K38" s="10"/>
      <c r="L38" s="10"/>
    </row>
    <row r="39" spans="1:12" ht="12.75">
      <c r="A39" s="89"/>
      <c r="B39" s="30"/>
      <c r="C39" s="31"/>
      <c r="D39" s="32"/>
      <c r="E39" s="16"/>
      <c r="F39" s="31"/>
      <c r="G39" s="32"/>
      <c r="H39" s="16"/>
      <c r="I39" s="81"/>
      <c r="J39" s="10"/>
      <c r="K39" s="10"/>
      <c r="L39" s="10"/>
    </row>
    <row r="40" spans="1:12" ht="12.75">
      <c r="A40" s="152"/>
      <c r="B40" s="145"/>
      <c r="C40" s="145"/>
      <c r="D40" s="146"/>
      <c r="E40" s="152"/>
      <c r="F40" s="145"/>
      <c r="G40" s="145"/>
      <c r="H40" s="142"/>
      <c r="I40" s="143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0"/>
      <c r="J41" s="10"/>
      <c r="K41" s="10"/>
      <c r="L41" s="10"/>
    </row>
    <row r="42" spans="1:12" ht="12.75">
      <c r="A42" s="89"/>
      <c r="B42" s="30"/>
      <c r="C42" s="31"/>
      <c r="D42" s="32"/>
      <c r="E42" s="16"/>
      <c r="F42" s="31"/>
      <c r="G42" s="32"/>
      <c r="H42" s="16"/>
      <c r="I42" s="81"/>
      <c r="J42" s="10"/>
      <c r="K42" s="10"/>
      <c r="L42" s="10"/>
    </row>
    <row r="43" spans="1:12" ht="12.75">
      <c r="A43" s="91"/>
      <c r="B43" s="34"/>
      <c r="C43" s="34"/>
      <c r="D43" s="20"/>
      <c r="E43" s="20"/>
      <c r="F43" s="34"/>
      <c r="G43" s="20"/>
      <c r="H43" s="20"/>
      <c r="I43" s="92"/>
      <c r="J43" s="10"/>
      <c r="K43" s="10"/>
      <c r="L43" s="10"/>
    </row>
    <row r="44" spans="1:12" ht="12.75">
      <c r="A44" s="122" t="s">
        <v>226</v>
      </c>
      <c r="B44" s="123"/>
      <c r="C44" s="142"/>
      <c r="D44" s="143"/>
      <c r="E44" s="26"/>
      <c r="F44" s="144"/>
      <c r="G44" s="145"/>
      <c r="H44" s="145"/>
      <c r="I44" s="146"/>
      <c r="J44" s="10"/>
      <c r="K44" s="10"/>
      <c r="L44" s="10"/>
    </row>
    <row r="45" spans="1:12" ht="12.75">
      <c r="A45" s="89"/>
      <c r="B45" s="30"/>
      <c r="C45" s="147"/>
      <c r="D45" s="148"/>
      <c r="E45" s="16"/>
      <c r="F45" s="147"/>
      <c r="G45" s="149"/>
      <c r="H45" s="35"/>
      <c r="I45" s="93"/>
      <c r="J45" s="10"/>
      <c r="K45" s="10"/>
      <c r="L45" s="10"/>
    </row>
    <row r="46" spans="1:12" ht="12.75">
      <c r="A46" s="122" t="s">
        <v>227</v>
      </c>
      <c r="B46" s="123"/>
      <c r="C46" s="144" t="s">
        <v>287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80"/>
      <c r="B47" s="22"/>
      <c r="C47" s="21" t="s">
        <v>228</v>
      </c>
      <c r="D47" s="16"/>
      <c r="E47" s="16"/>
      <c r="F47" s="16"/>
      <c r="G47" s="16"/>
      <c r="H47" s="16"/>
      <c r="I47" s="81"/>
      <c r="J47" s="10"/>
      <c r="K47" s="10"/>
      <c r="L47" s="10"/>
    </row>
    <row r="48" spans="1:12" ht="12.75">
      <c r="A48" s="122" t="s">
        <v>229</v>
      </c>
      <c r="B48" s="123"/>
      <c r="C48" s="129" t="s">
        <v>288</v>
      </c>
      <c r="D48" s="125"/>
      <c r="E48" s="126"/>
      <c r="F48" s="16"/>
      <c r="G48" s="46" t="s">
        <v>230</v>
      </c>
      <c r="H48" s="129" t="s">
        <v>289</v>
      </c>
      <c r="I48" s="126"/>
      <c r="J48" s="10"/>
      <c r="K48" s="10"/>
      <c r="L48" s="10"/>
    </row>
    <row r="49" spans="1:12" ht="12.75">
      <c r="A49" s="80"/>
      <c r="B49" s="22"/>
      <c r="C49" s="21"/>
      <c r="D49" s="16"/>
      <c r="E49" s="16"/>
      <c r="F49" s="16"/>
      <c r="G49" s="16"/>
      <c r="H49" s="16"/>
      <c r="I49" s="81"/>
      <c r="J49" s="10"/>
      <c r="K49" s="10"/>
      <c r="L49" s="10"/>
    </row>
    <row r="50" spans="1:12" ht="12.75">
      <c r="A50" s="122" t="s">
        <v>216</v>
      </c>
      <c r="B50" s="123"/>
      <c r="C50" s="124" t="s">
        <v>282</v>
      </c>
      <c r="D50" s="125"/>
      <c r="E50" s="125"/>
      <c r="F50" s="125"/>
      <c r="G50" s="125"/>
      <c r="H50" s="125"/>
      <c r="I50" s="126"/>
      <c r="J50" s="10"/>
      <c r="K50" s="10"/>
      <c r="L50" s="10"/>
    </row>
    <row r="51" spans="1:12" ht="12.75">
      <c r="A51" s="80"/>
      <c r="B51" s="22"/>
      <c r="C51" s="16"/>
      <c r="D51" s="16"/>
      <c r="E51" s="16"/>
      <c r="F51" s="16"/>
      <c r="G51" s="16"/>
      <c r="H51" s="16"/>
      <c r="I51" s="81"/>
      <c r="J51" s="10"/>
      <c r="K51" s="10"/>
      <c r="L51" s="10"/>
    </row>
    <row r="52" spans="1:12" ht="12.75">
      <c r="A52" s="127" t="s">
        <v>231</v>
      </c>
      <c r="B52" s="128"/>
      <c r="C52" s="129" t="s">
        <v>290</v>
      </c>
      <c r="D52" s="125"/>
      <c r="E52" s="125"/>
      <c r="F52" s="125"/>
      <c r="G52" s="125"/>
      <c r="H52" s="125"/>
      <c r="I52" s="130"/>
      <c r="J52" s="10"/>
      <c r="K52" s="10"/>
      <c r="L52" s="10"/>
    </row>
    <row r="53" spans="1:12" ht="12.75">
      <c r="A53" s="94"/>
      <c r="B53" s="20"/>
      <c r="C53" s="138" t="s">
        <v>232</v>
      </c>
      <c r="D53" s="138"/>
      <c r="E53" s="138"/>
      <c r="F53" s="138"/>
      <c r="G53" s="138"/>
      <c r="H53" s="138"/>
      <c r="I53" s="95"/>
      <c r="J53" s="10"/>
      <c r="K53" s="10"/>
      <c r="L53" s="10"/>
    </row>
    <row r="54" spans="1:12" ht="12.75">
      <c r="A54" s="94"/>
      <c r="B54" s="20"/>
      <c r="C54" s="36"/>
      <c r="D54" s="36"/>
      <c r="E54" s="36"/>
      <c r="F54" s="36"/>
      <c r="G54" s="36"/>
      <c r="H54" s="36"/>
      <c r="I54" s="95"/>
      <c r="J54" s="10"/>
      <c r="K54" s="10"/>
      <c r="L54" s="10"/>
    </row>
    <row r="55" spans="1:12" ht="12.75">
      <c r="A55" s="94"/>
      <c r="B55" s="131" t="s">
        <v>233</v>
      </c>
      <c r="C55" s="132"/>
      <c r="D55" s="132"/>
      <c r="E55" s="132"/>
      <c r="F55" s="44"/>
      <c r="G55" s="44"/>
      <c r="H55" s="44"/>
      <c r="I55" s="96"/>
      <c r="J55" s="10"/>
      <c r="K55" s="10"/>
      <c r="L55" s="10"/>
    </row>
    <row r="56" spans="1:12" ht="12.75">
      <c r="A56" s="94"/>
      <c r="B56" s="133" t="s">
        <v>260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.75">
      <c r="A57" s="94"/>
      <c r="B57" s="133" t="s">
        <v>261</v>
      </c>
      <c r="C57" s="134"/>
      <c r="D57" s="134"/>
      <c r="E57" s="134"/>
      <c r="F57" s="134"/>
      <c r="G57" s="134"/>
      <c r="H57" s="134"/>
      <c r="I57" s="96"/>
      <c r="J57" s="10"/>
      <c r="K57" s="10"/>
      <c r="L57" s="10"/>
    </row>
    <row r="58" spans="1:12" ht="12.75">
      <c r="A58" s="94"/>
      <c r="B58" s="133" t="s">
        <v>262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.75">
      <c r="A59" s="94"/>
      <c r="B59" s="133" t="s">
        <v>263</v>
      </c>
      <c r="C59" s="134"/>
      <c r="D59" s="134"/>
      <c r="E59" s="134"/>
      <c r="F59" s="134"/>
      <c r="G59" s="134"/>
      <c r="H59" s="134"/>
      <c r="I59" s="135"/>
      <c r="J59" s="10"/>
      <c r="K59" s="10"/>
      <c r="L59" s="10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10"/>
      <c r="K60" s="10"/>
      <c r="L60" s="10"/>
    </row>
    <row r="61" spans="1:12" ht="13.5" thickBot="1">
      <c r="A61" s="100" t="s">
        <v>234</v>
      </c>
      <c r="B61" s="16"/>
      <c r="C61" s="16"/>
      <c r="D61" s="16"/>
      <c r="E61" s="16"/>
      <c r="F61" s="16"/>
      <c r="G61" s="37"/>
      <c r="H61" s="38"/>
      <c r="I61" s="101"/>
      <c r="J61" s="10"/>
      <c r="K61" s="10"/>
      <c r="L61" s="10"/>
    </row>
    <row r="62" spans="1:12" ht="12.75">
      <c r="A62" s="76"/>
      <c r="B62" s="16"/>
      <c r="C62" s="16"/>
      <c r="D62" s="16"/>
      <c r="E62" s="20" t="s">
        <v>235</v>
      </c>
      <c r="F62" s="33"/>
      <c r="G62" s="139" t="s">
        <v>236</v>
      </c>
      <c r="H62" s="140"/>
      <c r="I62" s="141"/>
      <c r="J62" s="10"/>
      <c r="K62" s="10"/>
      <c r="L62" s="10"/>
    </row>
    <row r="63" spans="1:12" ht="12.75">
      <c r="A63" s="102"/>
      <c r="B63" s="103"/>
      <c r="C63" s="104"/>
      <c r="D63" s="104"/>
      <c r="E63" s="104"/>
      <c r="F63" s="104"/>
      <c r="G63" s="120"/>
      <c r="H63" s="121"/>
      <c r="I63" s="10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view="pageBreakPreview" zoomScale="140" zoomScaleSheetLayoutView="140" zoomScalePageLayoutView="0" workbookViewId="0" topLeftCell="A70">
      <selection activeCell="K82" sqref="K82"/>
    </sheetView>
  </sheetViews>
  <sheetFormatPr defaultColWidth="9.140625" defaultRowHeight="12.75"/>
  <cols>
    <col min="1" max="9" width="9.140625" style="47" customWidth="1"/>
    <col min="10" max="11" width="9.8515625" style="47" bestFit="1" customWidth="1"/>
    <col min="12" max="16384" width="9.140625" style="47" customWidth="1"/>
  </cols>
  <sheetData>
    <row r="1" spans="1:11" ht="12.75" customHeight="1">
      <c r="A1" s="192" t="s">
        <v>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291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292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1">
      <c r="A4" s="197" t="s">
        <v>38</v>
      </c>
      <c r="B4" s="198"/>
      <c r="C4" s="198"/>
      <c r="D4" s="198"/>
      <c r="E4" s="198"/>
      <c r="F4" s="198"/>
      <c r="G4" s="198"/>
      <c r="H4" s="199"/>
      <c r="I4" s="114" t="s">
        <v>295</v>
      </c>
      <c r="J4" s="115" t="s">
        <v>294</v>
      </c>
      <c r="K4" s="116" t="s">
        <v>275</v>
      </c>
    </row>
    <row r="5" spans="1:11" ht="12.75">
      <c r="A5" s="182">
        <v>1</v>
      </c>
      <c r="B5" s="182"/>
      <c r="C5" s="182"/>
      <c r="D5" s="182"/>
      <c r="E5" s="182"/>
      <c r="F5" s="182"/>
      <c r="G5" s="182"/>
      <c r="H5" s="182"/>
      <c r="I5" s="52">
        <v>2</v>
      </c>
      <c r="J5" s="51">
        <v>3</v>
      </c>
      <c r="K5" s="51">
        <v>4</v>
      </c>
    </row>
    <row r="6" spans="1:11" ht="12.7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5"/>
    </row>
    <row r="7" spans="1:11" ht="12.75">
      <c r="A7" s="186" t="s">
        <v>39</v>
      </c>
      <c r="B7" s="187"/>
      <c r="C7" s="187"/>
      <c r="D7" s="187"/>
      <c r="E7" s="187"/>
      <c r="F7" s="187"/>
      <c r="G7" s="187"/>
      <c r="H7" s="188"/>
      <c r="I7" s="3">
        <v>1</v>
      </c>
      <c r="J7" s="6"/>
      <c r="K7" s="6"/>
    </row>
    <row r="8" spans="1:11" ht="12.75">
      <c r="A8" s="189" t="s">
        <v>9</v>
      </c>
      <c r="B8" s="190"/>
      <c r="C8" s="190"/>
      <c r="D8" s="190"/>
      <c r="E8" s="190"/>
      <c r="F8" s="190"/>
      <c r="G8" s="190"/>
      <c r="H8" s="191"/>
      <c r="I8" s="1">
        <v>2</v>
      </c>
      <c r="J8" s="48">
        <f>J9+J16+J26+J35+J39</f>
        <v>187944184</v>
      </c>
      <c r="K8" s="48">
        <f>K9+K16+K26+K35+K39</f>
        <v>187976897</v>
      </c>
    </row>
    <row r="9" spans="1:11" ht="12.75">
      <c r="A9" s="200" t="s">
        <v>165</v>
      </c>
      <c r="B9" s="201"/>
      <c r="C9" s="201"/>
      <c r="D9" s="201"/>
      <c r="E9" s="201"/>
      <c r="F9" s="201"/>
      <c r="G9" s="201"/>
      <c r="H9" s="202"/>
      <c r="I9" s="1">
        <v>3</v>
      </c>
      <c r="J9" s="48">
        <f>SUM(J10:J15)</f>
        <v>309409</v>
      </c>
      <c r="K9" s="48">
        <f>SUM(K10:K15)</f>
        <v>284354</v>
      </c>
    </row>
    <row r="10" spans="1:11" ht="12.75">
      <c r="A10" s="200" t="s">
        <v>87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10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309409</v>
      </c>
      <c r="K11" s="7">
        <v>284354</v>
      </c>
    </row>
    <row r="12" spans="1:11" ht="12.75">
      <c r="A12" s="200" t="s">
        <v>88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168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169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170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166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8">
        <f>SUM(J17:J25)</f>
        <v>187304571</v>
      </c>
      <c r="K16" s="48">
        <f>SUM(K17:K25)</f>
        <v>187362339</v>
      </c>
    </row>
    <row r="17" spans="1:11" ht="12.75">
      <c r="A17" s="200" t="s">
        <v>171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138784620</v>
      </c>
      <c r="K17" s="7">
        <v>138784620</v>
      </c>
    </row>
    <row r="18" spans="1:11" ht="12.75">
      <c r="A18" s="200" t="s">
        <v>206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41213130</v>
      </c>
      <c r="K18" s="7">
        <f>154354153-107907812-1488981-1474123-2749820</f>
        <v>40733417</v>
      </c>
    </row>
    <row r="19" spans="1:11" ht="12.75">
      <c r="A19" s="200" t="s">
        <v>172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5436508</v>
      </c>
      <c r="K19" s="7">
        <f>27568621-1829368-102955-4768614-1489712-8002235-5418484-743400</f>
        <v>5213853</v>
      </c>
    </row>
    <row r="20" spans="1:11" ht="12.75">
      <c r="A20" s="200" t="s">
        <v>20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1274781</v>
      </c>
      <c r="K20" s="7">
        <f>18943827-1384426-31446-13731412-1706521-316714-465469-6</f>
        <v>1307833</v>
      </c>
    </row>
    <row r="21" spans="1:11" ht="12.75">
      <c r="A21" s="200" t="s">
        <v>21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47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.75">
      <c r="A23" s="200" t="s">
        <v>48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221699</v>
      </c>
      <c r="K23" s="7">
        <v>948783</v>
      </c>
    </row>
    <row r="24" spans="1:11" ht="12.75">
      <c r="A24" s="200" t="s">
        <v>49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373833</v>
      </c>
      <c r="K24" s="7">
        <v>373833</v>
      </c>
    </row>
    <row r="25" spans="1:11" ht="12.75">
      <c r="A25" s="200" t="s">
        <v>50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/>
    </row>
    <row r="26" spans="1:11" ht="12.75">
      <c r="A26" s="200" t="s">
        <v>150</v>
      </c>
      <c r="B26" s="201"/>
      <c r="C26" s="201"/>
      <c r="D26" s="201"/>
      <c r="E26" s="201"/>
      <c r="F26" s="201"/>
      <c r="G26" s="201"/>
      <c r="H26" s="202"/>
      <c r="I26" s="1">
        <v>20</v>
      </c>
      <c r="J26" s="48">
        <f>SUM(J27:J34)</f>
        <v>330204</v>
      </c>
      <c r="K26" s="48">
        <f>SUM(K27:K34)</f>
        <v>330204</v>
      </c>
    </row>
    <row r="27" spans="1:11" ht="12.75">
      <c r="A27" s="200" t="s">
        <v>51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/>
      <c r="K27" s="7"/>
    </row>
    <row r="28" spans="1:11" ht="12.75">
      <c r="A28" s="200" t="s">
        <v>52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53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330204</v>
      </c>
      <c r="K29" s="7">
        <v>330204</v>
      </c>
    </row>
    <row r="30" spans="1:11" ht="12.75">
      <c r="A30" s="200" t="s">
        <v>58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59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60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54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143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144</v>
      </c>
      <c r="B35" s="201"/>
      <c r="C35" s="201"/>
      <c r="D35" s="201"/>
      <c r="E35" s="201"/>
      <c r="F35" s="201"/>
      <c r="G35" s="201"/>
      <c r="H35" s="202"/>
      <c r="I35" s="1">
        <v>29</v>
      </c>
      <c r="J35" s="48">
        <f>SUM(J36:J38)</f>
        <v>0</v>
      </c>
      <c r="K35" s="48">
        <f>SUM(K36:K38)</f>
        <v>0</v>
      </c>
    </row>
    <row r="36" spans="1:11" ht="12.75">
      <c r="A36" s="200" t="s">
        <v>55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56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57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145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189" t="s">
        <v>199</v>
      </c>
      <c r="B40" s="190"/>
      <c r="C40" s="190"/>
      <c r="D40" s="190"/>
      <c r="E40" s="190"/>
      <c r="F40" s="190"/>
      <c r="G40" s="190"/>
      <c r="H40" s="191"/>
      <c r="I40" s="1">
        <v>34</v>
      </c>
      <c r="J40" s="48">
        <f>J41+J49+J56+J64</f>
        <v>6650113</v>
      </c>
      <c r="K40" s="48">
        <f>K41+K49+K56+K64</f>
        <v>6507233</v>
      </c>
    </row>
    <row r="41" spans="1:11" ht="12.75">
      <c r="A41" s="200" t="s">
        <v>75</v>
      </c>
      <c r="B41" s="201"/>
      <c r="C41" s="201"/>
      <c r="D41" s="201"/>
      <c r="E41" s="201"/>
      <c r="F41" s="201"/>
      <c r="G41" s="201"/>
      <c r="H41" s="202"/>
      <c r="I41" s="1">
        <v>35</v>
      </c>
      <c r="J41" s="48">
        <f>SUM(J42:J48)</f>
        <v>770368</v>
      </c>
      <c r="K41" s="48">
        <f>SUM(K42:K48)</f>
        <v>1027817</v>
      </c>
    </row>
    <row r="42" spans="1:11" ht="12.75">
      <c r="A42" s="200" t="s">
        <v>90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755377</v>
      </c>
      <c r="K42" s="7">
        <f>1019551-5245</f>
        <v>1014306</v>
      </c>
    </row>
    <row r="43" spans="1:11" ht="12.75">
      <c r="A43" s="200" t="s">
        <v>91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61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62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>
        <v>170</v>
      </c>
      <c r="K45" s="7">
        <v>8266</v>
      </c>
    </row>
    <row r="46" spans="1:11" ht="12.75">
      <c r="A46" s="200" t="s">
        <v>63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14821</v>
      </c>
      <c r="K46" s="7">
        <v>5245</v>
      </c>
    </row>
    <row r="47" spans="1:11" ht="12.75">
      <c r="A47" s="200" t="s">
        <v>64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65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76</v>
      </c>
      <c r="B49" s="201"/>
      <c r="C49" s="201"/>
      <c r="D49" s="201"/>
      <c r="E49" s="201"/>
      <c r="F49" s="201"/>
      <c r="G49" s="201"/>
      <c r="H49" s="202"/>
      <c r="I49" s="1">
        <v>43</v>
      </c>
      <c r="J49" s="48">
        <f>SUM(J50:J55)</f>
        <v>1305752</v>
      </c>
      <c r="K49" s="48">
        <f>SUM(K50:K55)</f>
        <v>1108977</v>
      </c>
    </row>
    <row r="50" spans="1:11" ht="12.75">
      <c r="A50" s="200" t="s">
        <v>160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/>
      <c r="K50" s="7"/>
    </row>
    <row r="51" spans="1:11" ht="12.75">
      <c r="A51" s="200" t="s">
        <v>161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933236</v>
      </c>
      <c r="K51" s="7">
        <v>462067</v>
      </c>
    </row>
    <row r="52" spans="1:11" ht="12.75">
      <c r="A52" s="200" t="s">
        <v>162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163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5086</v>
      </c>
      <c r="K53" s="7">
        <v>16712</v>
      </c>
    </row>
    <row r="54" spans="1:11" ht="12.75">
      <c r="A54" s="200" t="s">
        <v>6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274055</v>
      </c>
      <c r="K54" s="7">
        <v>622088</v>
      </c>
    </row>
    <row r="55" spans="1:11" ht="12.75">
      <c r="A55" s="200" t="s">
        <v>7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93375</v>
      </c>
      <c r="K55" s="7">
        <f>883+52213-44986</f>
        <v>8110</v>
      </c>
    </row>
    <row r="56" spans="1:11" ht="12.75">
      <c r="A56" s="200" t="s">
        <v>77</v>
      </c>
      <c r="B56" s="201"/>
      <c r="C56" s="201"/>
      <c r="D56" s="201"/>
      <c r="E56" s="201"/>
      <c r="F56" s="201"/>
      <c r="G56" s="201"/>
      <c r="H56" s="202"/>
      <c r="I56" s="1">
        <v>50</v>
      </c>
      <c r="J56" s="48">
        <f>SUM(J57:J63)</f>
        <v>0</v>
      </c>
      <c r="K56" s="48">
        <f>SUM(K57:K63)</f>
        <v>0</v>
      </c>
    </row>
    <row r="57" spans="1:11" ht="12.75">
      <c r="A57" s="200" t="s">
        <v>51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52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/>
      <c r="K58" s="7"/>
    </row>
    <row r="59" spans="1:11" ht="12.75">
      <c r="A59" s="200" t="s">
        <v>201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58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59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60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/>
      <c r="K62" s="7"/>
    </row>
    <row r="63" spans="1:11" ht="12.75">
      <c r="A63" s="200" t="s">
        <v>30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167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4573993</v>
      </c>
      <c r="K64" s="7">
        <v>4370439</v>
      </c>
    </row>
    <row r="65" spans="1:11" ht="12.75">
      <c r="A65" s="189" t="s">
        <v>35</v>
      </c>
      <c r="B65" s="190"/>
      <c r="C65" s="190"/>
      <c r="D65" s="190"/>
      <c r="E65" s="190"/>
      <c r="F65" s="190"/>
      <c r="G65" s="190"/>
      <c r="H65" s="191"/>
      <c r="I65" s="1">
        <v>59</v>
      </c>
      <c r="J65" s="7">
        <v>710317</v>
      </c>
      <c r="K65" s="7">
        <v>3178690</v>
      </c>
    </row>
    <row r="66" spans="1:12" ht="12.75">
      <c r="A66" s="189" t="s">
        <v>200</v>
      </c>
      <c r="B66" s="190"/>
      <c r="C66" s="190"/>
      <c r="D66" s="190"/>
      <c r="E66" s="190"/>
      <c r="F66" s="190"/>
      <c r="G66" s="190"/>
      <c r="H66" s="191"/>
      <c r="I66" s="1">
        <v>60</v>
      </c>
      <c r="J66" s="48">
        <f>J7+J8+J40+J65</f>
        <v>195304614</v>
      </c>
      <c r="K66" s="48">
        <f>K7+K8+K40+K65</f>
        <v>197662820</v>
      </c>
      <c r="L66" s="119"/>
    </row>
    <row r="67" spans="1:11" ht="12.75">
      <c r="A67" s="203" t="s">
        <v>66</v>
      </c>
      <c r="B67" s="204"/>
      <c r="C67" s="204"/>
      <c r="D67" s="204"/>
      <c r="E67" s="204"/>
      <c r="F67" s="204"/>
      <c r="G67" s="204"/>
      <c r="H67" s="205"/>
      <c r="I67" s="4">
        <v>61</v>
      </c>
      <c r="J67" s="8">
        <v>108026196</v>
      </c>
      <c r="K67" s="8">
        <v>108026196</v>
      </c>
    </row>
    <row r="68" spans="1:11" ht="12.75">
      <c r="A68" s="206" t="s">
        <v>37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1" ht="12.75">
      <c r="A69" s="186" t="s">
        <v>151</v>
      </c>
      <c r="B69" s="187"/>
      <c r="C69" s="187"/>
      <c r="D69" s="187"/>
      <c r="E69" s="187"/>
      <c r="F69" s="187"/>
      <c r="G69" s="187"/>
      <c r="H69" s="188"/>
      <c r="I69" s="3">
        <v>62</v>
      </c>
      <c r="J69" s="49">
        <f>J70+J71+J72+J78+J79+J82+J85</f>
        <v>131050848</v>
      </c>
      <c r="K69" s="49">
        <f>K70+K71+K72+K78+K79+K82+K85</f>
        <v>123736063.16</v>
      </c>
    </row>
    <row r="70" spans="1:11" ht="12.75">
      <c r="A70" s="200" t="s">
        <v>114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103144000</v>
      </c>
      <c r="K70" s="7">
        <v>103144000</v>
      </c>
    </row>
    <row r="71" spans="1:11" ht="12.75">
      <c r="A71" s="200" t="s">
        <v>115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116</v>
      </c>
      <c r="B72" s="201"/>
      <c r="C72" s="201"/>
      <c r="D72" s="201"/>
      <c r="E72" s="201"/>
      <c r="F72" s="201"/>
      <c r="G72" s="201"/>
      <c r="H72" s="202"/>
      <c r="I72" s="1">
        <v>65</v>
      </c>
      <c r="J72" s="48">
        <f>J73+J74-J75+J76+J77</f>
        <v>9808842</v>
      </c>
      <c r="K72" s="48">
        <f>K73+K74-K75+K76+K77</f>
        <v>9808842</v>
      </c>
    </row>
    <row r="73" spans="1:11" ht="12.75">
      <c r="A73" s="200" t="s">
        <v>117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216263</v>
      </c>
      <c r="K73" s="7">
        <v>216263</v>
      </c>
    </row>
    <row r="74" spans="1:11" ht="12.75">
      <c r="A74" s="200" t="s">
        <v>118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106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107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108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9592579</v>
      </c>
      <c r="K77" s="7">
        <v>9592579</v>
      </c>
    </row>
    <row r="78" spans="1:11" ht="12.75">
      <c r="A78" s="200" t="s">
        <v>109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27164505</v>
      </c>
      <c r="K78" s="7">
        <v>27164505</v>
      </c>
    </row>
    <row r="79" spans="1:11" ht="12.75">
      <c r="A79" s="200" t="s">
        <v>197</v>
      </c>
      <c r="B79" s="201"/>
      <c r="C79" s="201"/>
      <c r="D79" s="201"/>
      <c r="E79" s="201"/>
      <c r="F79" s="201"/>
      <c r="G79" s="201"/>
      <c r="H79" s="202"/>
      <c r="I79" s="1">
        <v>72</v>
      </c>
      <c r="J79" s="48">
        <f>J80-J81</f>
        <v>-13218851</v>
      </c>
      <c r="K79" s="48">
        <f>K80-K81</f>
        <v>-9066499</v>
      </c>
    </row>
    <row r="80" spans="1:11" ht="12.75">
      <c r="A80" s="209" t="s">
        <v>135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/>
      <c r="K80" s="7"/>
    </row>
    <row r="81" spans="1:11" ht="12.75">
      <c r="A81" s="209" t="s">
        <v>136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>
        <v>13218851</v>
      </c>
      <c r="K81" s="7">
        <v>9066499</v>
      </c>
    </row>
    <row r="82" spans="1:11" ht="12.75">
      <c r="A82" s="200" t="s">
        <v>198</v>
      </c>
      <c r="B82" s="201"/>
      <c r="C82" s="201"/>
      <c r="D82" s="201"/>
      <c r="E82" s="201"/>
      <c r="F82" s="201"/>
      <c r="G82" s="201"/>
      <c r="H82" s="202"/>
      <c r="I82" s="1">
        <v>75</v>
      </c>
      <c r="J82" s="48">
        <f>J83-J84</f>
        <v>4152352</v>
      </c>
      <c r="K82" s="48">
        <f>K83-K84</f>
        <v>-7314784.84</v>
      </c>
    </row>
    <row r="83" spans="1:11" ht="12.75">
      <c r="A83" s="209" t="s">
        <v>137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4152352</v>
      </c>
      <c r="K83" s="7"/>
    </row>
    <row r="84" spans="1:11" ht="12.75">
      <c r="A84" s="209" t="s">
        <v>138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/>
      <c r="K84" s="7">
        <f>7865657-550872.16</f>
        <v>7314784.84</v>
      </c>
    </row>
    <row r="85" spans="1:11" ht="12.75">
      <c r="A85" s="200" t="s">
        <v>139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189" t="s">
        <v>12</v>
      </c>
      <c r="B86" s="190"/>
      <c r="C86" s="190"/>
      <c r="D86" s="190"/>
      <c r="E86" s="190"/>
      <c r="F86" s="190"/>
      <c r="G86" s="190"/>
      <c r="H86" s="191"/>
      <c r="I86" s="1">
        <v>79</v>
      </c>
      <c r="J86" s="48">
        <f>SUM(J87:J89)</f>
        <v>1354280</v>
      </c>
      <c r="K86" s="48">
        <f>SUM(K87:K89)</f>
        <v>1354280</v>
      </c>
    </row>
    <row r="87" spans="1:11" ht="12.75">
      <c r="A87" s="200" t="s">
        <v>102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103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104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>
        <v>1354280</v>
      </c>
      <c r="K89" s="7">
        <v>1354280</v>
      </c>
    </row>
    <row r="90" spans="1:11" ht="12.75">
      <c r="A90" s="189" t="s">
        <v>13</v>
      </c>
      <c r="B90" s="190"/>
      <c r="C90" s="190"/>
      <c r="D90" s="190"/>
      <c r="E90" s="190"/>
      <c r="F90" s="190"/>
      <c r="G90" s="190"/>
      <c r="H90" s="191"/>
      <c r="I90" s="1">
        <v>83</v>
      </c>
      <c r="J90" s="48">
        <f>SUM(J91:J99)</f>
        <v>55072210</v>
      </c>
      <c r="K90" s="48">
        <f>SUM(K91:K99)</f>
        <v>54573857.84</v>
      </c>
    </row>
    <row r="91" spans="1:11" ht="12.75">
      <c r="A91" s="200" t="s">
        <v>105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>
        <v>50710095</v>
      </c>
      <c r="K91" s="7">
        <f>50710095-550872.16</f>
        <v>50159222.84</v>
      </c>
    </row>
    <row r="92" spans="1:11" ht="12.75">
      <c r="A92" s="200" t="s">
        <v>202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/>
      <c r="K92" s="7"/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4362115</v>
      </c>
      <c r="K93" s="7">
        <v>4414635</v>
      </c>
    </row>
    <row r="94" spans="1:11" ht="12.75">
      <c r="A94" s="200" t="s">
        <v>203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204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205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69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67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68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189" t="s">
        <v>14</v>
      </c>
      <c r="B100" s="190"/>
      <c r="C100" s="190"/>
      <c r="D100" s="190"/>
      <c r="E100" s="190"/>
      <c r="F100" s="190"/>
      <c r="G100" s="190"/>
      <c r="H100" s="191"/>
      <c r="I100" s="1">
        <v>93</v>
      </c>
      <c r="J100" s="48">
        <f>SUM(J101:J112)</f>
        <v>6709433</v>
      </c>
      <c r="K100" s="48">
        <f>SUM(K101:K112)</f>
        <v>13862991</v>
      </c>
    </row>
    <row r="101" spans="1:11" ht="12.75">
      <c r="A101" s="200" t="s">
        <v>105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/>
      <c r="K101" s="7"/>
    </row>
    <row r="102" spans="1:11" ht="12.75">
      <c r="A102" s="200" t="s">
        <v>202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/>
      <c r="K102" s="7"/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2941664</v>
      </c>
      <c r="K103" s="7">
        <v>7398876</v>
      </c>
    </row>
    <row r="104" spans="1:11" ht="12.75">
      <c r="A104" s="200" t="s">
        <v>203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642074</v>
      </c>
      <c r="K104" s="7">
        <v>3234243</v>
      </c>
    </row>
    <row r="105" spans="1:11" ht="12.75">
      <c r="A105" s="200" t="s">
        <v>204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425793</v>
      </c>
      <c r="K105" s="7">
        <v>1456577</v>
      </c>
    </row>
    <row r="106" spans="1:11" ht="12.75">
      <c r="A106" s="200" t="s">
        <v>205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69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70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1731192</v>
      </c>
      <c r="K108" s="7">
        <f>-26432+906569</f>
        <v>880137</v>
      </c>
    </row>
    <row r="109" spans="1:11" ht="12.75">
      <c r="A109" s="200" t="s">
        <v>71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951710</v>
      </c>
      <c r="K109" s="7">
        <f>2593+258391+209803+46209+5538+254993+198329-91951-2720+2</f>
        <v>881187</v>
      </c>
    </row>
    <row r="110" spans="1:11" ht="12.75">
      <c r="A110" s="200" t="s">
        <v>74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72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73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17000</v>
      </c>
      <c r="K112" s="7">
        <v>11971</v>
      </c>
    </row>
    <row r="113" spans="1:11" ht="12.75">
      <c r="A113" s="189" t="s">
        <v>1</v>
      </c>
      <c r="B113" s="190"/>
      <c r="C113" s="190"/>
      <c r="D113" s="190"/>
      <c r="E113" s="190"/>
      <c r="F113" s="190"/>
      <c r="G113" s="190"/>
      <c r="H113" s="191"/>
      <c r="I113" s="1">
        <v>106</v>
      </c>
      <c r="J113" s="7">
        <v>1117843</v>
      </c>
      <c r="K113" s="7">
        <v>4135628</v>
      </c>
    </row>
    <row r="114" spans="1:11" ht="12.75">
      <c r="A114" s="189" t="s">
        <v>18</v>
      </c>
      <c r="B114" s="190"/>
      <c r="C114" s="190"/>
      <c r="D114" s="190"/>
      <c r="E114" s="190"/>
      <c r="F114" s="190"/>
      <c r="G114" s="190"/>
      <c r="H114" s="191"/>
      <c r="I114" s="1">
        <v>107</v>
      </c>
      <c r="J114" s="48">
        <f>J69+J86+J90+J100+J113</f>
        <v>195304614</v>
      </c>
      <c r="K114" s="48">
        <f>K69+K86+K90+K100+K113</f>
        <v>197662820</v>
      </c>
    </row>
    <row r="115" spans="1:11" ht="12.75">
      <c r="A115" s="214" t="s">
        <v>36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8">
        <v>108026196</v>
      </c>
      <c r="K115" s="8">
        <v>108026196</v>
      </c>
    </row>
    <row r="116" spans="1:11" ht="12.75">
      <c r="A116" s="206" t="s">
        <v>264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186" t="s">
        <v>146</v>
      </c>
      <c r="B117" s="187"/>
      <c r="C117" s="187"/>
      <c r="D117" s="187"/>
      <c r="E117" s="187"/>
      <c r="F117" s="187"/>
      <c r="G117" s="187"/>
      <c r="H117" s="187"/>
      <c r="I117" s="220"/>
      <c r="J117" s="220"/>
      <c r="K117" s="221"/>
    </row>
    <row r="118" spans="1:11" ht="12.75">
      <c r="A118" s="200" t="s">
        <v>4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22" t="s">
        <v>5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265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view="pageBreakPreview" zoomScale="110" zoomScaleSheetLayoutView="110" zoomScalePageLayoutView="0" workbookViewId="0" topLeftCell="A1">
      <selection activeCell="K35" sqref="K35:L35"/>
    </sheetView>
  </sheetViews>
  <sheetFormatPr defaultColWidth="9.140625" defaultRowHeight="12.75"/>
  <cols>
    <col min="1" max="8" width="9.140625" style="47" customWidth="1"/>
    <col min="9" max="9" width="9.8515625" style="47" customWidth="1"/>
    <col min="10" max="10" width="10.00390625" style="47" customWidth="1"/>
    <col min="11" max="11" width="9.8515625" style="47" customWidth="1"/>
    <col min="12" max="12" width="10.28125" style="47" customWidth="1"/>
    <col min="13" max="16384" width="9.140625" style="47" customWidth="1"/>
  </cols>
  <sheetData>
    <row r="1" spans="1:12" ht="12.75" customHeight="1">
      <c r="A1" s="192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2.75" customHeight="1">
      <c r="A2" s="236" t="s">
        <v>293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2.75" customHeight="1">
      <c r="A3" s="227" t="s">
        <v>292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3.25">
      <c r="A4" s="228" t="s">
        <v>38</v>
      </c>
      <c r="B4" s="228"/>
      <c r="C4" s="228"/>
      <c r="D4" s="228"/>
      <c r="E4" s="228"/>
      <c r="F4" s="228"/>
      <c r="G4" s="228"/>
      <c r="H4" s="114" t="s">
        <v>298</v>
      </c>
      <c r="I4" s="230" t="s">
        <v>296</v>
      </c>
      <c r="J4" s="230"/>
      <c r="K4" s="230" t="s">
        <v>297</v>
      </c>
      <c r="L4" s="230"/>
    </row>
    <row r="5" spans="1:12" ht="22.5">
      <c r="A5" s="231"/>
      <c r="B5" s="231"/>
      <c r="C5" s="231"/>
      <c r="D5" s="231"/>
      <c r="E5" s="231"/>
      <c r="F5" s="231"/>
      <c r="G5" s="231"/>
      <c r="H5" s="53"/>
      <c r="I5" s="54" t="s">
        <v>268</v>
      </c>
      <c r="J5" s="54" t="s">
        <v>269</v>
      </c>
      <c r="K5" s="54" t="s">
        <v>268</v>
      </c>
      <c r="L5" s="54" t="s">
        <v>269</v>
      </c>
    </row>
    <row r="6" spans="1:12" ht="12.75">
      <c r="A6" s="229">
        <v>1</v>
      </c>
      <c r="B6" s="229"/>
      <c r="C6" s="229"/>
      <c r="D6" s="229"/>
      <c r="E6" s="229"/>
      <c r="F6" s="229"/>
      <c r="G6" s="229"/>
      <c r="H6" s="57">
        <v>2</v>
      </c>
      <c r="I6" s="54">
        <v>3</v>
      </c>
      <c r="J6" s="54">
        <v>4</v>
      </c>
      <c r="K6" s="54">
        <v>5</v>
      </c>
      <c r="L6" s="54">
        <v>6</v>
      </c>
    </row>
    <row r="7" spans="1:12" ht="12.75">
      <c r="A7" s="186" t="s">
        <v>19</v>
      </c>
      <c r="B7" s="187"/>
      <c r="C7" s="187"/>
      <c r="D7" s="187"/>
      <c r="E7" s="187"/>
      <c r="F7" s="187"/>
      <c r="G7" s="187"/>
      <c r="H7" s="3">
        <v>111</v>
      </c>
      <c r="I7" s="49">
        <f>SUM(I8:I9)</f>
        <v>925891</v>
      </c>
      <c r="J7" s="49">
        <f>SUM(J8:J9)</f>
        <v>925891</v>
      </c>
      <c r="K7" s="49">
        <f>SUM(K8:K9)</f>
        <v>1362993</v>
      </c>
      <c r="L7" s="49">
        <f>SUM(L8:L9)</f>
        <v>1362993</v>
      </c>
    </row>
    <row r="8" spans="1:12" ht="12.75">
      <c r="A8" s="189" t="s">
        <v>123</v>
      </c>
      <c r="B8" s="190"/>
      <c r="C8" s="190"/>
      <c r="D8" s="190"/>
      <c r="E8" s="190"/>
      <c r="F8" s="190"/>
      <c r="G8" s="190"/>
      <c r="H8" s="1">
        <v>112</v>
      </c>
      <c r="I8" s="7">
        <f>687659-12449</f>
        <v>675210</v>
      </c>
      <c r="J8" s="7">
        <v>675210</v>
      </c>
      <c r="K8" s="7">
        <f>123936+1008692</f>
        <v>1132628</v>
      </c>
      <c r="L8" s="7">
        <v>1132628</v>
      </c>
    </row>
    <row r="9" spans="1:12" ht="12.75">
      <c r="A9" s="189" t="s">
        <v>78</v>
      </c>
      <c r="B9" s="190"/>
      <c r="C9" s="190"/>
      <c r="D9" s="190"/>
      <c r="E9" s="190"/>
      <c r="F9" s="190"/>
      <c r="G9" s="190"/>
      <c r="H9" s="1">
        <v>113</v>
      </c>
      <c r="I9" s="7">
        <f>130+99562+150988+1</f>
        <v>250681</v>
      </c>
      <c r="J9" s="7">
        <v>250681</v>
      </c>
      <c r="K9" s="7">
        <f>310+167379+1415+60701+560</f>
        <v>230365</v>
      </c>
      <c r="L9" s="7">
        <v>230365</v>
      </c>
    </row>
    <row r="10" spans="1:12" ht="12.75">
      <c r="A10" s="189" t="s">
        <v>8</v>
      </c>
      <c r="B10" s="190"/>
      <c r="C10" s="190"/>
      <c r="D10" s="190"/>
      <c r="E10" s="190"/>
      <c r="F10" s="190"/>
      <c r="G10" s="190"/>
      <c r="H10" s="1">
        <v>114</v>
      </c>
      <c r="I10" s="48">
        <f>I11+I12+I16+I20+I21+I22+I25+I26</f>
        <v>7302265</v>
      </c>
      <c r="J10" s="48">
        <f>J11+J12+J16+J20+J21+J22+J25+J26</f>
        <v>7302265</v>
      </c>
      <c r="K10" s="48">
        <f>K11+K12+K16+K20+K21+K22+K25+K26</f>
        <v>9150521</v>
      </c>
      <c r="L10" s="48">
        <f>L11+L12+L16+L20+L21+L22+L25+L26</f>
        <v>9150521</v>
      </c>
    </row>
    <row r="11" spans="1:12" ht="12.75">
      <c r="A11" s="189" t="s">
        <v>79</v>
      </c>
      <c r="B11" s="190"/>
      <c r="C11" s="190"/>
      <c r="D11" s="190"/>
      <c r="E11" s="190"/>
      <c r="F11" s="190"/>
      <c r="G11" s="190"/>
      <c r="H11" s="1">
        <v>115</v>
      </c>
      <c r="I11" s="7"/>
      <c r="J11" s="7"/>
      <c r="K11" s="7"/>
      <c r="L11" s="7"/>
    </row>
    <row r="12" spans="1:12" ht="12.75">
      <c r="A12" s="189" t="s">
        <v>15</v>
      </c>
      <c r="B12" s="190"/>
      <c r="C12" s="190"/>
      <c r="D12" s="190"/>
      <c r="E12" s="190"/>
      <c r="F12" s="190"/>
      <c r="G12" s="190"/>
      <c r="H12" s="1">
        <v>116</v>
      </c>
      <c r="I12" s="48">
        <f>SUM(I13:I15)</f>
        <v>2181515</v>
      </c>
      <c r="J12" s="48">
        <f>SUM(J13:J15)</f>
        <v>2181515</v>
      </c>
      <c r="K12" s="48">
        <f>SUM(K13:K15)</f>
        <v>3178868</v>
      </c>
      <c r="L12" s="48">
        <f>SUM(L13:L15)</f>
        <v>3178868</v>
      </c>
    </row>
    <row r="13" spans="1:12" ht="12.75">
      <c r="A13" s="200" t="s">
        <v>119</v>
      </c>
      <c r="B13" s="201"/>
      <c r="C13" s="201"/>
      <c r="D13" s="201"/>
      <c r="E13" s="201"/>
      <c r="F13" s="201"/>
      <c r="G13" s="201"/>
      <c r="H13" s="1">
        <v>117</v>
      </c>
      <c r="I13" s="7">
        <v>524521</v>
      </c>
      <c r="J13" s="7">
        <v>524521</v>
      </c>
      <c r="K13" s="7">
        <v>727602</v>
      </c>
      <c r="L13" s="7">
        <v>727602</v>
      </c>
    </row>
    <row r="14" spans="1:12" ht="12.75">
      <c r="A14" s="200" t="s">
        <v>120</v>
      </c>
      <c r="B14" s="201"/>
      <c r="C14" s="201"/>
      <c r="D14" s="201"/>
      <c r="E14" s="201"/>
      <c r="F14" s="201"/>
      <c r="G14" s="201"/>
      <c r="H14" s="1">
        <v>118</v>
      </c>
      <c r="I14" s="7">
        <v>125</v>
      </c>
      <c r="J14" s="7">
        <v>125</v>
      </c>
      <c r="K14" s="7">
        <v>1360</v>
      </c>
      <c r="L14" s="7">
        <v>1360</v>
      </c>
    </row>
    <row r="15" spans="1:12" ht="12.75">
      <c r="A15" s="200" t="s">
        <v>40</v>
      </c>
      <c r="B15" s="201"/>
      <c r="C15" s="201"/>
      <c r="D15" s="201"/>
      <c r="E15" s="201"/>
      <c r="F15" s="201"/>
      <c r="G15" s="201"/>
      <c r="H15" s="1">
        <v>119</v>
      </c>
      <c r="I15" s="7">
        <f>1135748+521121</f>
        <v>1656869</v>
      </c>
      <c r="J15" s="7">
        <v>1656869</v>
      </c>
      <c r="K15" s="7">
        <v>2449906</v>
      </c>
      <c r="L15" s="7">
        <v>2449906</v>
      </c>
    </row>
    <row r="16" spans="1:12" ht="12.75">
      <c r="A16" s="189" t="s">
        <v>16</v>
      </c>
      <c r="B16" s="190"/>
      <c r="C16" s="190"/>
      <c r="D16" s="190"/>
      <c r="E16" s="190"/>
      <c r="F16" s="190"/>
      <c r="G16" s="190"/>
      <c r="H16" s="1">
        <v>120</v>
      </c>
      <c r="I16" s="48">
        <f>SUM(I17:I19)</f>
        <v>4176141</v>
      </c>
      <c r="J16" s="48">
        <f>SUM(J17:J19)</f>
        <v>4176141</v>
      </c>
      <c r="K16" s="48">
        <f>SUM(K17:K19)</f>
        <v>4531373</v>
      </c>
      <c r="L16" s="48">
        <f>SUM(L17:L19)</f>
        <v>4531373</v>
      </c>
    </row>
    <row r="17" spans="1:12" ht="12.75">
      <c r="A17" s="200" t="s">
        <v>41</v>
      </c>
      <c r="B17" s="201"/>
      <c r="C17" s="201"/>
      <c r="D17" s="201"/>
      <c r="E17" s="201"/>
      <c r="F17" s="201"/>
      <c r="G17" s="201"/>
      <c r="H17" s="1">
        <v>121</v>
      </c>
      <c r="I17" s="7">
        <f>2521162+29653</f>
        <v>2550815</v>
      </c>
      <c r="J17" s="7">
        <v>2550815</v>
      </c>
      <c r="K17" s="7">
        <f>2695873+34548</f>
        <v>2730421</v>
      </c>
      <c r="L17" s="7">
        <v>2730421</v>
      </c>
    </row>
    <row r="18" spans="1:12" ht="12.75">
      <c r="A18" s="200" t="s">
        <v>42</v>
      </c>
      <c r="B18" s="201"/>
      <c r="C18" s="201"/>
      <c r="D18" s="201"/>
      <c r="E18" s="201"/>
      <c r="F18" s="201"/>
      <c r="G18" s="201"/>
      <c r="H18" s="1">
        <v>122</v>
      </c>
      <c r="I18" s="7">
        <v>1010006</v>
      </c>
      <c r="J18" s="7">
        <v>1010006</v>
      </c>
      <c r="K18" s="7">
        <v>1132140</v>
      </c>
      <c r="L18" s="7">
        <v>1132140</v>
      </c>
    </row>
    <row r="19" spans="1:12" ht="12.75">
      <c r="A19" s="200" t="s">
        <v>43</v>
      </c>
      <c r="B19" s="201"/>
      <c r="C19" s="201"/>
      <c r="D19" s="201"/>
      <c r="E19" s="201"/>
      <c r="F19" s="201"/>
      <c r="G19" s="201"/>
      <c r="H19" s="1">
        <v>123</v>
      </c>
      <c r="I19" s="7">
        <v>615320</v>
      </c>
      <c r="J19" s="7">
        <v>615320</v>
      </c>
      <c r="K19" s="7">
        <v>668812</v>
      </c>
      <c r="L19" s="7">
        <v>668812</v>
      </c>
    </row>
    <row r="20" spans="1:12" ht="12.75">
      <c r="A20" s="189" t="s">
        <v>80</v>
      </c>
      <c r="B20" s="190"/>
      <c r="C20" s="190"/>
      <c r="D20" s="190"/>
      <c r="E20" s="190"/>
      <c r="F20" s="190"/>
      <c r="G20" s="190"/>
      <c r="H20" s="1">
        <v>124</v>
      </c>
      <c r="I20" s="7">
        <v>727104</v>
      </c>
      <c r="J20" s="7">
        <v>727104</v>
      </c>
      <c r="K20" s="7">
        <v>783516</v>
      </c>
      <c r="L20" s="7">
        <v>783516</v>
      </c>
    </row>
    <row r="21" spans="1:12" ht="12.75">
      <c r="A21" s="189" t="s">
        <v>81</v>
      </c>
      <c r="B21" s="190"/>
      <c r="C21" s="190"/>
      <c r="D21" s="190"/>
      <c r="E21" s="190"/>
      <c r="F21" s="190"/>
      <c r="G21" s="190"/>
      <c r="H21" s="1">
        <v>125</v>
      </c>
      <c r="I21" s="7">
        <f>118443+84379</f>
        <v>202822</v>
      </c>
      <c r="J21" s="7">
        <v>202822</v>
      </c>
      <c r="K21" s="7">
        <v>583743</v>
      </c>
      <c r="L21" s="7">
        <v>583743</v>
      </c>
    </row>
    <row r="22" spans="1:12" ht="12.75">
      <c r="A22" s="189" t="s">
        <v>17</v>
      </c>
      <c r="B22" s="190"/>
      <c r="C22" s="190"/>
      <c r="D22" s="190"/>
      <c r="E22" s="190"/>
      <c r="F22" s="190"/>
      <c r="G22" s="190"/>
      <c r="H22" s="1">
        <v>126</v>
      </c>
      <c r="I22" s="48">
        <f>SUM(I23:I24)</f>
        <v>0</v>
      </c>
      <c r="J22" s="48">
        <f>SUM(J23:J24)</f>
        <v>0</v>
      </c>
      <c r="K22" s="48">
        <f>SUM(K23:K24)</f>
        <v>0</v>
      </c>
      <c r="L22" s="48">
        <f>SUM(L23:L24)</f>
        <v>0</v>
      </c>
    </row>
    <row r="23" spans="1:12" ht="12.75">
      <c r="A23" s="200" t="s">
        <v>110</v>
      </c>
      <c r="B23" s="201"/>
      <c r="C23" s="201"/>
      <c r="D23" s="201"/>
      <c r="E23" s="201"/>
      <c r="F23" s="201"/>
      <c r="G23" s="201"/>
      <c r="H23" s="1">
        <v>127</v>
      </c>
      <c r="I23" s="7"/>
      <c r="J23" s="7"/>
      <c r="K23" s="7"/>
      <c r="L23" s="7"/>
    </row>
    <row r="24" spans="1:12" ht="12.75">
      <c r="A24" s="200" t="s">
        <v>111</v>
      </c>
      <c r="B24" s="201"/>
      <c r="C24" s="201"/>
      <c r="D24" s="201"/>
      <c r="E24" s="201"/>
      <c r="F24" s="201"/>
      <c r="G24" s="201"/>
      <c r="H24" s="1">
        <v>128</v>
      </c>
      <c r="I24" s="7"/>
      <c r="J24" s="7"/>
      <c r="K24" s="7"/>
      <c r="L24" s="7"/>
    </row>
    <row r="25" spans="1:12" ht="12.75">
      <c r="A25" s="189" t="s">
        <v>82</v>
      </c>
      <c r="B25" s="190"/>
      <c r="C25" s="190"/>
      <c r="D25" s="190"/>
      <c r="E25" s="190"/>
      <c r="F25" s="190"/>
      <c r="G25" s="190"/>
      <c r="H25" s="1">
        <v>129</v>
      </c>
      <c r="I25" s="7"/>
      <c r="J25" s="7"/>
      <c r="K25" s="7"/>
      <c r="L25" s="7"/>
    </row>
    <row r="26" spans="1:12" ht="12.75">
      <c r="A26" s="189" t="s">
        <v>34</v>
      </c>
      <c r="B26" s="190"/>
      <c r="C26" s="190"/>
      <c r="D26" s="190"/>
      <c r="E26" s="190"/>
      <c r="F26" s="190"/>
      <c r="G26" s="190"/>
      <c r="H26" s="1">
        <v>130</v>
      </c>
      <c r="I26" s="7">
        <v>14683</v>
      </c>
      <c r="J26" s="7">
        <v>14683</v>
      </c>
      <c r="K26" s="7">
        <v>73021</v>
      </c>
      <c r="L26" s="7">
        <v>73021</v>
      </c>
    </row>
    <row r="27" spans="1:12" ht="12.75">
      <c r="A27" s="189" t="s">
        <v>173</v>
      </c>
      <c r="B27" s="190"/>
      <c r="C27" s="190"/>
      <c r="D27" s="190"/>
      <c r="E27" s="190"/>
      <c r="F27" s="190"/>
      <c r="G27" s="190"/>
      <c r="H27" s="1">
        <v>131</v>
      </c>
      <c r="I27" s="48">
        <f>SUM(I28:I32)</f>
        <v>860215</v>
      </c>
      <c r="J27" s="48">
        <f>SUM(J28:J32)</f>
        <v>860215</v>
      </c>
      <c r="K27" s="48">
        <f>SUM(K28:K32)</f>
        <v>593060.16</v>
      </c>
      <c r="L27" s="48">
        <f>SUM(L28:L32)</f>
        <v>593060.16</v>
      </c>
    </row>
    <row r="28" spans="1:12" ht="12.75">
      <c r="A28" s="189" t="s">
        <v>304</v>
      </c>
      <c r="B28" s="190"/>
      <c r="C28" s="190"/>
      <c r="D28" s="190"/>
      <c r="E28" s="190"/>
      <c r="F28" s="190"/>
      <c r="G28" s="190"/>
      <c r="H28" s="1">
        <v>132</v>
      </c>
      <c r="I28" s="7">
        <v>779969</v>
      </c>
      <c r="J28" s="7">
        <v>779969</v>
      </c>
      <c r="K28" s="7">
        <v>550872.16</v>
      </c>
      <c r="L28" s="7">
        <v>550872.16</v>
      </c>
    </row>
    <row r="29" spans="1:12" ht="12.75" customHeight="1">
      <c r="A29" s="189" t="s">
        <v>305</v>
      </c>
      <c r="B29" s="190"/>
      <c r="C29" s="190"/>
      <c r="D29" s="190"/>
      <c r="E29" s="190"/>
      <c r="F29" s="190"/>
      <c r="G29" s="190"/>
      <c r="H29" s="1">
        <v>133</v>
      </c>
      <c r="I29" s="7">
        <f>860216-779969-1</f>
        <v>80246</v>
      </c>
      <c r="J29" s="7">
        <v>80246</v>
      </c>
      <c r="K29" s="7">
        <v>40873</v>
      </c>
      <c r="L29" s="7">
        <v>40873</v>
      </c>
    </row>
    <row r="30" spans="1:12" ht="12.75">
      <c r="A30" s="189" t="s">
        <v>112</v>
      </c>
      <c r="B30" s="190"/>
      <c r="C30" s="190"/>
      <c r="D30" s="190"/>
      <c r="E30" s="190"/>
      <c r="F30" s="190"/>
      <c r="G30" s="190"/>
      <c r="H30" s="1">
        <v>134</v>
      </c>
      <c r="I30" s="7"/>
      <c r="J30" s="7"/>
      <c r="K30" s="7"/>
      <c r="L30" s="7"/>
    </row>
    <row r="31" spans="1:12" ht="12.75">
      <c r="A31" s="189" t="s">
        <v>183</v>
      </c>
      <c r="B31" s="190"/>
      <c r="C31" s="190"/>
      <c r="D31" s="190"/>
      <c r="E31" s="190"/>
      <c r="F31" s="190"/>
      <c r="G31" s="190"/>
      <c r="H31" s="1">
        <v>135</v>
      </c>
      <c r="I31" s="7"/>
      <c r="J31" s="7"/>
      <c r="K31" s="7"/>
      <c r="L31" s="7"/>
    </row>
    <row r="32" spans="1:12" ht="12.75">
      <c r="A32" s="189" t="s">
        <v>113</v>
      </c>
      <c r="B32" s="190"/>
      <c r="C32" s="190"/>
      <c r="D32" s="190"/>
      <c r="E32" s="190"/>
      <c r="F32" s="190"/>
      <c r="G32" s="190"/>
      <c r="H32" s="1">
        <v>136</v>
      </c>
      <c r="I32" s="7"/>
      <c r="J32" s="7"/>
      <c r="K32" s="7">
        <v>1315</v>
      </c>
      <c r="L32" s="7">
        <v>1315</v>
      </c>
    </row>
    <row r="33" spans="1:12" ht="12.75">
      <c r="A33" s="189" t="s">
        <v>174</v>
      </c>
      <c r="B33" s="190"/>
      <c r="C33" s="190"/>
      <c r="D33" s="190"/>
      <c r="E33" s="190"/>
      <c r="F33" s="190"/>
      <c r="G33" s="190"/>
      <c r="H33" s="1">
        <v>137</v>
      </c>
      <c r="I33" s="48">
        <f>SUM(I34:I37)</f>
        <v>545337</v>
      </c>
      <c r="J33" s="48">
        <f>SUM(J34:J37)</f>
        <v>545337</v>
      </c>
      <c r="K33" s="48">
        <f>SUM(K34:K37)</f>
        <v>120317</v>
      </c>
      <c r="L33" s="48">
        <f>SUM(L34:L37)</f>
        <v>120317</v>
      </c>
    </row>
    <row r="34" spans="1:12" ht="12.75">
      <c r="A34" s="189" t="s">
        <v>45</v>
      </c>
      <c r="B34" s="190"/>
      <c r="C34" s="190"/>
      <c r="D34" s="190"/>
      <c r="E34" s="190"/>
      <c r="F34" s="190"/>
      <c r="G34" s="190"/>
      <c r="H34" s="1">
        <v>138</v>
      </c>
      <c r="I34" s="7">
        <v>402753</v>
      </c>
      <c r="J34" s="7">
        <v>402753</v>
      </c>
      <c r="K34" s="7"/>
      <c r="L34" s="7"/>
    </row>
    <row r="35" spans="1:12" ht="12.75">
      <c r="A35" s="189" t="s">
        <v>44</v>
      </c>
      <c r="B35" s="190"/>
      <c r="C35" s="190"/>
      <c r="D35" s="190"/>
      <c r="E35" s="190"/>
      <c r="F35" s="190"/>
      <c r="G35" s="190"/>
      <c r="H35" s="1">
        <v>139</v>
      </c>
      <c r="I35" s="7">
        <f>510337-402753</f>
        <v>107584</v>
      </c>
      <c r="J35" s="7">
        <v>107584</v>
      </c>
      <c r="K35" s="7">
        <v>80317</v>
      </c>
      <c r="L35" s="7">
        <v>80317</v>
      </c>
    </row>
    <row r="36" spans="1:12" ht="12.75">
      <c r="A36" s="189" t="s">
        <v>184</v>
      </c>
      <c r="B36" s="190"/>
      <c r="C36" s="190"/>
      <c r="D36" s="190"/>
      <c r="E36" s="190"/>
      <c r="F36" s="190"/>
      <c r="G36" s="190"/>
      <c r="H36" s="1">
        <v>140</v>
      </c>
      <c r="I36" s="7"/>
      <c r="J36" s="7"/>
      <c r="K36" s="7"/>
      <c r="L36" s="7"/>
    </row>
    <row r="37" spans="1:12" ht="12.75">
      <c r="A37" s="189" t="s">
        <v>46</v>
      </c>
      <c r="B37" s="190"/>
      <c r="C37" s="190"/>
      <c r="D37" s="190"/>
      <c r="E37" s="190"/>
      <c r="F37" s="190"/>
      <c r="G37" s="190"/>
      <c r="H37" s="1">
        <v>141</v>
      </c>
      <c r="I37" s="7">
        <v>35000</v>
      </c>
      <c r="J37" s="7">
        <v>35000</v>
      </c>
      <c r="K37" s="7">
        <v>40000</v>
      </c>
      <c r="L37" s="7">
        <v>40000</v>
      </c>
    </row>
    <row r="38" spans="1:12" ht="12.75">
      <c r="A38" s="189" t="s">
        <v>155</v>
      </c>
      <c r="B38" s="190"/>
      <c r="C38" s="190"/>
      <c r="D38" s="190"/>
      <c r="E38" s="190"/>
      <c r="F38" s="190"/>
      <c r="G38" s="190"/>
      <c r="H38" s="1">
        <v>142</v>
      </c>
      <c r="I38" s="7"/>
      <c r="J38" s="7"/>
      <c r="K38" s="7"/>
      <c r="L38" s="7"/>
    </row>
    <row r="39" spans="1:12" ht="12.75">
      <c r="A39" s="189" t="s">
        <v>156</v>
      </c>
      <c r="B39" s="190"/>
      <c r="C39" s="190"/>
      <c r="D39" s="190"/>
      <c r="E39" s="190"/>
      <c r="F39" s="190"/>
      <c r="G39" s="190"/>
      <c r="H39" s="1">
        <v>143</v>
      </c>
      <c r="I39" s="7"/>
      <c r="J39" s="7"/>
      <c r="K39" s="7"/>
      <c r="L39" s="7"/>
    </row>
    <row r="40" spans="1:12" ht="12.75">
      <c r="A40" s="189" t="s">
        <v>185</v>
      </c>
      <c r="B40" s="190"/>
      <c r="C40" s="190"/>
      <c r="D40" s="190"/>
      <c r="E40" s="190"/>
      <c r="F40" s="190"/>
      <c r="G40" s="190"/>
      <c r="H40" s="1">
        <v>144</v>
      </c>
      <c r="I40" s="7"/>
      <c r="J40" s="7"/>
      <c r="K40" s="7"/>
      <c r="L40" s="7"/>
    </row>
    <row r="41" spans="1:12" ht="12.75">
      <c r="A41" s="189" t="s">
        <v>186</v>
      </c>
      <c r="B41" s="190"/>
      <c r="C41" s="190"/>
      <c r="D41" s="190"/>
      <c r="E41" s="190"/>
      <c r="F41" s="190"/>
      <c r="G41" s="190"/>
      <c r="H41" s="1">
        <v>145</v>
      </c>
      <c r="I41" s="7"/>
      <c r="J41" s="7"/>
      <c r="K41" s="7"/>
      <c r="L41" s="7"/>
    </row>
    <row r="42" spans="1:12" ht="12.75">
      <c r="A42" s="189" t="s">
        <v>175</v>
      </c>
      <c r="B42" s="190"/>
      <c r="C42" s="190"/>
      <c r="D42" s="190"/>
      <c r="E42" s="190"/>
      <c r="F42" s="190"/>
      <c r="G42" s="190"/>
      <c r="H42" s="1">
        <v>146</v>
      </c>
      <c r="I42" s="48">
        <f>I7+I27+I38+I40</f>
        <v>1786106</v>
      </c>
      <c r="J42" s="48">
        <f>J7+J27+J38+J40</f>
        <v>1786106</v>
      </c>
      <c r="K42" s="48">
        <f>K7+K27+K38+K40</f>
        <v>1956053.1600000001</v>
      </c>
      <c r="L42" s="48">
        <f>L7+L27+L38+L40</f>
        <v>1956053.1600000001</v>
      </c>
    </row>
    <row r="43" spans="1:12" ht="12.75">
      <c r="A43" s="189" t="s">
        <v>176</v>
      </c>
      <c r="B43" s="190"/>
      <c r="C43" s="190"/>
      <c r="D43" s="190"/>
      <c r="E43" s="190"/>
      <c r="F43" s="190"/>
      <c r="G43" s="190"/>
      <c r="H43" s="1">
        <v>147</v>
      </c>
      <c r="I43" s="48">
        <f>I10+I33+I39+I41</f>
        <v>7847602</v>
      </c>
      <c r="J43" s="48">
        <f>J10+J33+J39+J41</f>
        <v>7847602</v>
      </c>
      <c r="K43" s="48">
        <f>K10+K33+K39+K41</f>
        <v>9270838</v>
      </c>
      <c r="L43" s="48">
        <f>L10+L33+L39+L41</f>
        <v>9270838</v>
      </c>
    </row>
    <row r="44" spans="1:12" ht="12.75">
      <c r="A44" s="189" t="s">
        <v>195</v>
      </c>
      <c r="B44" s="190"/>
      <c r="C44" s="190"/>
      <c r="D44" s="190"/>
      <c r="E44" s="190"/>
      <c r="F44" s="190"/>
      <c r="G44" s="190"/>
      <c r="H44" s="1">
        <v>148</v>
      </c>
      <c r="I44" s="48">
        <f>I42-I43</f>
        <v>-6061496</v>
      </c>
      <c r="J44" s="48">
        <f>J42-J43</f>
        <v>-6061496</v>
      </c>
      <c r="K44" s="48">
        <f>K42-K43</f>
        <v>-7314784.84</v>
      </c>
      <c r="L44" s="48">
        <f>L42-L43</f>
        <v>-7314784.84</v>
      </c>
    </row>
    <row r="45" spans="1:12" ht="12.75">
      <c r="A45" s="209" t="s">
        <v>178</v>
      </c>
      <c r="B45" s="210"/>
      <c r="C45" s="210"/>
      <c r="D45" s="210"/>
      <c r="E45" s="210"/>
      <c r="F45" s="210"/>
      <c r="G45" s="210"/>
      <c r="H45" s="1">
        <v>149</v>
      </c>
      <c r="I45" s="48">
        <f>IF(I42&gt;I43,I42-I43,0)</f>
        <v>0</v>
      </c>
      <c r="J45" s="48">
        <f>IF(J42&gt;J43,J42-J43,0)</f>
        <v>0</v>
      </c>
      <c r="K45" s="48">
        <f>IF(K42&gt;K43,K42-K43,0)</f>
        <v>0</v>
      </c>
      <c r="L45" s="48">
        <f>IF(L42&gt;L43,L42-L43,0)</f>
        <v>0</v>
      </c>
    </row>
    <row r="46" spans="1:12" ht="12.75">
      <c r="A46" s="209" t="s">
        <v>179</v>
      </c>
      <c r="B46" s="210"/>
      <c r="C46" s="210"/>
      <c r="D46" s="210"/>
      <c r="E46" s="210"/>
      <c r="F46" s="210"/>
      <c r="G46" s="210"/>
      <c r="H46" s="1">
        <v>150</v>
      </c>
      <c r="I46" s="48">
        <f>IF(I43&gt;I42,I43-I42,0)</f>
        <v>6061496</v>
      </c>
      <c r="J46" s="48">
        <f>IF(J43&gt;J42,J43-J42,0)</f>
        <v>6061496</v>
      </c>
      <c r="K46" s="48">
        <f>IF(K43&gt;K42,K43-K42,0)</f>
        <v>7314784.84</v>
      </c>
      <c r="L46" s="48">
        <f>IF(L43&gt;L42,L43-L42,0)</f>
        <v>7314784.84</v>
      </c>
    </row>
    <row r="47" spans="1:12" ht="12.75">
      <c r="A47" s="189" t="s">
        <v>177</v>
      </c>
      <c r="B47" s="190"/>
      <c r="C47" s="190"/>
      <c r="D47" s="190"/>
      <c r="E47" s="190"/>
      <c r="F47" s="190"/>
      <c r="G47" s="190"/>
      <c r="H47" s="1">
        <v>151</v>
      </c>
      <c r="I47" s="7"/>
      <c r="J47" s="7"/>
      <c r="K47" s="7"/>
      <c r="L47" s="7"/>
    </row>
    <row r="48" spans="1:12" ht="12.75">
      <c r="A48" s="189" t="s">
        <v>196</v>
      </c>
      <c r="B48" s="190"/>
      <c r="C48" s="190"/>
      <c r="D48" s="190"/>
      <c r="E48" s="190"/>
      <c r="F48" s="190"/>
      <c r="G48" s="190"/>
      <c r="H48" s="1">
        <v>152</v>
      </c>
      <c r="I48" s="48">
        <f>I44-I47</f>
        <v>-6061496</v>
      </c>
      <c r="J48" s="48">
        <f>J44-J47</f>
        <v>-6061496</v>
      </c>
      <c r="K48" s="48">
        <f>K44-K47</f>
        <v>-7314784.84</v>
      </c>
      <c r="L48" s="48">
        <f>L44-L47</f>
        <v>-7314784.84</v>
      </c>
    </row>
    <row r="49" spans="1:12" ht="12.75">
      <c r="A49" s="209" t="s">
        <v>152</v>
      </c>
      <c r="B49" s="210"/>
      <c r="C49" s="210"/>
      <c r="D49" s="210"/>
      <c r="E49" s="210"/>
      <c r="F49" s="210"/>
      <c r="G49" s="210"/>
      <c r="H49" s="1">
        <v>153</v>
      </c>
      <c r="I49" s="48">
        <f>IF(I48&gt;0,I48,0)</f>
        <v>0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</row>
    <row r="50" spans="1:12" ht="12.75">
      <c r="A50" s="234" t="s">
        <v>180</v>
      </c>
      <c r="B50" s="235"/>
      <c r="C50" s="235"/>
      <c r="D50" s="235"/>
      <c r="E50" s="235"/>
      <c r="F50" s="235"/>
      <c r="G50" s="235"/>
      <c r="H50" s="2">
        <v>154</v>
      </c>
      <c r="I50" s="55">
        <f>IF(I48&lt;0,-I48,0)</f>
        <v>6061496</v>
      </c>
      <c r="J50" s="55">
        <f>IF(J48&lt;0,-J48,0)</f>
        <v>6061496</v>
      </c>
      <c r="K50" s="55">
        <f>IF(K48&lt;0,-K48,0)</f>
        <v>7314784.84</v>
      </c>
      <c r="L50" s="55">
        <f>IF(L48&lt;0,-L48,0)</f>
        <v>7314784.84</v>
      </c>
    </row>
    <row r="51" spans="1:12" ht="12.75" customHeight="1">
      <c r="A51" s="206" t="s">
        <v>266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</row>
    <row r="52" spans="1:12" ht="12.75" customHeight="1">
      <c r="A52" s="186" t="s">
        <v>147</v>
      </c>
      <c r="B52" s="187"/>
      <c r="C52" s="187"/>
      <c r="D52" s="187"/>
      <c r="E52" s="187"/>
      <c r="F52" s="187"/>
      <c r="G52" s="187"/>
      <c r="H52" s="50"/>
      <c r="I52" s="50"/>
      <c r="J52" s="50"/>
      <c r="K52" s="50"/>
      <c r="L52" s="56"/>
    </row>
    <row r="53" spans="1:12" ht="12.75">
      <c r="A53" s="232" t="s">
        <v>193</v>
      </c>
      <c r="B53" s="233"/>
      <c r="C53" s="233"/>
      <c r="D53" s="233"/>
      <c r="E53" s="233"/>
      <c r="F53" s="233"/>
      <c r="G53" s="233"/>
      <c r="H53" s="1">
        <v>155</v>
      </c>
      <c r="I53" s="7"/>
      <c r="J53" s="7"/>
      <c r="K53" s="7"/>
      <c r="L53" s="7"/>
    </row>
    <row r="54" spans="1:12" ht="12.75">
      <c r="A54" s="232" t="s">
        <v>194</v>
      </c>
      <c r="B54" s="233"/>
      <c r="C54" s="233"/>
      <c r="D54" s="233"/>
      <c r="E54" s="233"/>
      <c r="F54" s="233"/>
      <c r="G54" s="233"/>
      <c r="H54" s="1">
        <v>156</v>
      </c>
      <c r="I54" s="8"/>
      <c r="J54" s="8"/>
      <c r="K54" s="8"/>
      <c r="L54" s="8"/>
    </row>
    <row r="55" spans="1:12" ht="12.75" customHeight="1">
      <c r="A55" s="206" t="s">
        <v>149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</row>
    <row r="56" spans="1:12" ht="12.75">
      <c r="A56" s="186" t="s">
        <v>164</v>
      </c>
      <c r="B56" s="187"/>
      <c r="C56" s="187"/>
      <c r="D56" s="187"/>
      <c r="E56" s="187"/>
      <c r="F56" s="187"/>
      <c r="G56" s="187"/>
      <c r="H56" s="9">
        <v>157</v>
      </c>
      <c r="I56" s="6">
        <f>+I48</f>
        <v>-6061496</v>
      </c>
      <c r="J56" s="6">
        <f>+J48</f>
        <v>-6061496</v>
      </c>
      <c r="K56" s="6">
        <f>+K48</f>
        <v>-7314784.84</v>
      </c>
      <c r="L56" s="6">
        <f>+L48</f>
        <v>-7314784.84</v>
      </c>
    </row>
    <row r="57" spans="1:12" ht="12.75">
      <c r="A57" s="189" t="s">
        <v>181</v>
      </c>
      <c r="B57" s="190"/>
      <c r="C57" s="190"/>
      <c r="D57" s="190"/>
      <c r="E57" s="190"/>
      <c r="F57" s="190"/>
      <c r="G57" s="190"/>
      <c r="H57" s="1">
        <v>158</v>
      </c>
      <c r="I57" s="48">
        <f>SUM(I58:I64)</f>
        <v>0</v>
      </c>
      <c r="J57" s="48">
        <f>SUM(J58:J64)</f>
        <v>0</v>
      </c>
      <c r="K57" s="48">
        <f>SUM(K58:K64)</f>
        <v>0</v>
      </c>
      <c r="L57" s="48">
        <f>SUM(L58:L64)</f>
        <v>0</v>
      </c>
    </row>
    <row r="58" spans="1:12" ht="12.75">
      <c r="A58" s="189" t="s">
        <v>187</v>
      </c>
      <c r="B58" s="190"/>
      <c r="C58" s="190"/>
      <c r="D58" s="190"/>
      <c r="E58" s="190"/>
      <c r="F58" s="190"/>
      <c r="G58" s="190"/>
      <c r="H58" s="1">
        <v>159</v>
      </c>
      <c r="I58" s="7"/>
      <c r="J58" s="7"/>
      <c r="K58" s="7"/>
      <c r="L58" s="7"/>
    </row>
    <row r="59" spans="1:12" ht="12.75">
      <c r="A59" s="189" t="s">
        <v>188</v>
      </c>
      <c r="B59" s="190"/>
      <c r="C59" s="190"/>
      <c r="D59" s="190"/>
      <c r="E59" s="190"/>
      <c r="F59" s="190"/>
      <c r="G59" s="190"/>
      <c r="H59" s="1">
        <v>160</v>
      </c>
      <c r="I59" s="7"/>
      <c r="J59" s="7"/>
      <c r="K59" s="7"/>
      <c r="L59" s="7"/>
    </row>
    <row r="60" spans="1:12" ht="12.75">
      <c r="A60" s="189" t="s">
        <v>29</v>
      </c>
      <c r="B60" s="190"/>
      <c r="C60" s="190"/>
      <c r="D60" s="190"/>
      <c r="E60" s="190"/>
      <c r="F60" s="190"/>
      <c r="G60" s="190"/>
      <c r="H60" s="1">
        <v>161</v>
      </c>
      <c r="I60" s="7"/>
      <c r="J60" s="7"/>
      <c r="K60" s="7"/>
      <c r="L60" s="7"/>
    </row>
    <row r="61" spans="1:12" ht="12.75">
      <c r="A61" s="189" t="s">
        <v>189</v>
      </c>
      <c r="B61" s="190"/>
      <c r="C61" s="190"/>
      <c r="D61" s="190"/>
      <c r="E61" s="190"/>
      <c r="F61" s="190"/>
      <c r="G61" s="190"/>
      <c r="H61" s="1">
        <v>162</v>
      </c>
      <c r="I61" s="7"/>
      <c r="J61" s="7"/>
      <c r="K61" s="7"/>
      <c r="L61" s="7"/>
    </row>
    <row r="62" spans="1:12" ht="12.75">
      <c r="A62" s="189" t="s">
        <v>190</v>
      </c>
      <c r="B62" s="190"/>
      <c r="C62" s="190"/>
      <c r="D62" s="190"/>
      <c r="E62" s="190"/>
      <c r="F62" s="190"/>
      <c r="G62" s="190"/>
      <c r="H62" s="1">
        <v>163</v>
      </c>
      <c r="I62" s="7"/>
      <c r="J62" s="7"/>
      <c r="K62" s="7"/>
      <c r="L62" s="7"/>
    </row>
    <row r="63" spans="1:12" ht="12.75">
      <c r="A63" s="189" t="s">
        <v>191</v>
      </c>
      <c r="B63" s="190"/>
      <c r="C63" s="190"/>
      <c r="D63" s="190"/>
      <c r="E63" s="190"/>
      <c r="F63" s="190"/>
      <c r="G63" s="190"/>
      <c r="H63" s="1">
        <v>164</v>
      </c>
      <c r="I63" s="7"/>
      <c r="J63" s="7"/>
      <c r="K63" s="7"/>
      <c r="L63" s="7"/>
    </row>
    <row r="64" spans="1:12" ht="12.75">
      <c r="A64" s="189" t="s">
        <v>192</v>
      </c>
      <c r="B64" s="190"/>
      <c r="C64" s="190"/>
      <c r="D64" s="190"/>
      <c r="E64" s="190"/>
      <c r="F64" s="190"/>
      <c r="G64" s="190"/>
      <c r="H64" s="1">
        <v>165</v>
      </c>
      <c r="I64" s="7"/>
      <c r="J64" s="7"/>
      <c r="K64" s="7"/>
      <c r="L64" s="7"/>
    </row>
    <row r="65" spans="1:12" ht="12.75">
      <c r="A65" s="189" t="s">
        <v>182</v>
      </c>
      <c r="B65" s="190"/>
      <c r="C65" s="190"/>
      <c r="D65" s="190"/>
      <c r="E65" s="190"/>
      <c r="F65" s="190"/>
      <c r="G65" s="190"/>
      <c r="H65" s="1">
        <v>166</v>
      </c>
      <c r="I65" s="7"/>
      <c r="J65" s="7"/>
      <c r="K65" s="7"/>
      <c r="L65" s="7"/>
    </row>
    <row r="66" spans="1:12" ht="12.75">
      <c r="A66" s="189" t="s">
        <v>153</v>
      </c>
      <c r="B66" s="190"/>
      <c r="C66" s="190"/>
      <c r="D66" s="190"/>
      <c r="E66" s="190"/>
      <c r="F66" s="190"/>
      <c r="G66" s="190"/>
      <c r="H66" s="1">
        <v>167</v>
      </c>
      <c r="I66" s="48">
        <f>I57-I65</f>
        <v>0</v>
      </c>
      <c r="J66" s="48">
        <f>J57-J65</f>
        <v>0</v>
      </c>
      <c r="K66" s="48">
        <f>K57-K65</f>
        <v>0</v>
      </c>
      <c r="L66" s="48">
        <f>L57-L65</f>
        <v>0</v>
      </c>
    </row>
    <row r="67" spans="1:12" ht="12.75">
      <c r="A67" s="189" t="s">
        <v>154</v>
      </c>
      <c r="B67" s="190"/>
      <c r="C67" s="190"/>
      <c r="D67" s="190"/>
      <c r="E67" s="190"/>
      <c r="F67" s="190"/>
      <c r="G67" s="190"/>
      <c r="H67" s="1">
        <v>168</v>
      </c>
      <c r="I67" s="55">
        <f>I56+I66</f>
        <v>-6061496</v>
      </c>
      <c r="J67" s="55">
        <f>J56+J66</f>
        <v>-6061496</v>
      </c>
      <c r="K67" s="55">
        <f>K56+K66</f>
        <v>-7314784.84</v>
      </c>
      <c r="L67" s="55">
        <f>L56+L66</f>
        <v>-7314784.84</v>
      </c>
    </row>
    <row r="68" spans="1:12" ht="12.75" customHeight="1">
      <c r="A68" s="239" t="s">
        <v>267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</row>
    <row r="69" spans="1:12" ht="12.75" customHeight="1">
      <c r="A69" s="241" t="s">
        <v>148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</row>
    <row r="70" spans="1:12" ht="12.75">
      <c r="A70" s="232" t="s">
        <v>193</v>
      </c>
      <c r="B70" s="233"/>
      <c r="C70" s="233"/>
      <c r="D70" s="233"/>
      <c r="E70" s="233"/>
      <c r="F70" s="233"/>
      <c r="G70" s="233"/>
      <c r="H70" s="1">
        <v>169</v>
      </c>
      <c r="I70" s="7"/>
      <c r="J70" s="7"/>
      <c r="K70" s="7"/>
      <c r="L70" s="7"/>
    </row>
    <row r="71" spans="1:12" ht="12.75">
      <c r="A71" s="237" t="s">
        <v>194</v>
      </c>
      <c r="B71" s="238"/>
      <c r="C71" s="238"/>
      <c r="D71" s="238"/>
      <c r="E71" s="238"/>
      <c r="F71" s="238"/>
      <c r="G71" s="238"/>
      <c r="H71" s="4">
        <v>170</v>
      </c>
      <c r="I71" s="8"/>
      <c r="J71" s="8"/>
      <c r="K71" s="8"/>
      <c r="L71" s="8"/>
    </row>
  </sheetData>
  <sheetProtection/>
  <mergeCells count="73">
    <mergeCell ref="A2:L2"/>
    <mergeCell ref="A1:L1"/>
    <mergeCell ref="A71:G71"/>
    <mergeCell ref="A65:G65"/>
    <mergeCell ref="A66:G66"/>
    <mergeCell ref="A67:G67"/>
    <mergeCell ref="A68:L68"/>
    <mergeCell ref="A69:L69"/>
    <mergeCell ref="A62:G62"/>
    <mergeCell ref="A63:G63"/>
    <mergeCell ref="A64:G64"/>
    <mergeCell ref="A70:G70"/>
    <mergeCell ref="A58:G58"/>
    <mergeCell ref="A59:G59"/>
    <mergeCell ref="A60:G60"/>
    <mergeCell ref="A61:G61"/>
    <mergeCell ref="A54:G54"/>
    <mergeCell ref="A56:G56"/>
    <mergeCell ref="A55:L55"/>
    <mergeCell ref="A57:G57"/>
    <mergeCell ref="A50:G50"/>
    <mergeCell ref="A51:L51"/>
    <mergeCell ref="A52:G52"/>
    <mergeCell ref="A53:G53"/>
    <mergeCell ref="A46:G46"/>
    <mergeCell ref="A47:G47"/>
    <mergeCell ref="A48:G48"/>
    <mergeCell ref="A49:G49"/>
    <mergeCell ref="A42:G42"/>
    <mergeCell ref="A43:G43"/>
    <mergeCell ref="A44:G44"/>
    <mergeCell ref="A45:G45"/>
    <mergeCell ref="A38:G38"/>
    <mergeCell ref="A39:G39"/>
    <mergeCell ref="A40:G40"/>
    <mergeCell ref="A41:G41"/>
    <mergeCell ref="A34:G34"/>
    <mergeCell ref="A35:G35"/>
    <mergeCell ref="A36:G36"/>
    <mergeCell ref="A37:G37"/>
    <mergeCell ref="A30:G30"/>
    <mergeCell ref="A31:G31"/>
    <mergeCell ref="A32:G32"/>
    <mergeCell ref="A33:G33"/>
    <mergeCell ref="A26:G26"/>
    <mergeCell ref="A27:G27"/>
    <mergeCell ref="A28:G28"/>
    <mergeCell ref="A29:G29"/>
    <mergeCell ref="A22:G22"/>
    <mergeCell ref="A23:G23"/>
    <mergeCell ref="A24:G24"/>
    <mergeCell ref="A25:G25"/>
    <mergeCell ref="A18:G18"/>
    <mergeCell ref="A19:G19"/>
    <mergeCell ref="A20:G20"/>
    <mergeCell ref="A21:G21"/>
    <mergeCell ref="A14:G14"/>
    <mergeCell ref="A15:G15"/>
    <mergeCell ref="A16:G16"/>
    <mergeCell ref="A17:G17"/>
    <mergeCell ref="A10:G10"/>
    <mergeCell ref="A11:G11"/>
    <mergeCell ref="A12:G12"/>
    <mergeCell ref="A13:G13"/>
    <mergeCell ref="A3:L3"/>
    <mergeCell ref="A4:G4"/>
    <mergeCell ref="A6:G6"/>
    <mergeCell ref="A7:G7"/>
    <mergeCell ref="A8:G8"/>
    <mergeCell ref="A9:G9"/>
    <mergeCell ref="I4:J4"/>
    <mergeCell ref="K4:L4"/>
    <mergeCell ref="A5:G5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showGridLines="0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6" width="9.140625" style="47" customWidth="1"/>
    <col min="7" max="7" width="6.140625" style="47" customWidth="1"/>
    <col min="8" max="8" width="9.140625" style="47" customWidth="1"/>
    <col min="9" max="9" width="15.57421875" style="47" customWidth="1"/>
    <col min="10" max="10" width="15.00390625" style="47" customWidth="1"/>
    <col min="11" max="16384" width="9.140625" style="47" customWidth="1"/>
  </cols>
  <sheetData>
    <row r="1" spans="1:10" ht="12.75" customHeight="1">
      <c r="A1" s="244" t="s">
        <v>157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2.75" customHeight="1">
      <c r="A2" s="245" t="s">
        <v>293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243" t="s">
        <v>292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23.25">
      <c r="A4" s="246" t="s">
        <v>38</v>
      </c>
      <c r="B4" s="246"/>
      <c r="C4" s="246"/>
      <c r="D4" s="246"/>
      <c r="E4" s="246"/>
      <c r="F4" s="246"/>
      <c r="G4" s="246"/>
      <c r="H4" s="117" t="s">
        <v>298</v>
      </c>
      <c r="I4" s="118" t="s">
        <v>296</v>
      </c>
      <c r="J4" s="118" t="s">
        <v>297</v>
      </c>
    </row>
    <row r="5" spans="1:10" ht="12.75">
      <c r="A5" s="247">
        <v>1</v>
      </c>
      <c r="B5" s="247"/>
      <c r="C5" s="247"/>
      <c r="D5" s="247"/>
      <c r="E5" s="247"/>
      <c r="F5" s="247"/>
      <c r="G5" s="247"/>
      <c r="H5" s="62">
        <v>2</v>
      </c>
      <c r="I5" s="63" t="s">
        <v>238</v>
      </c>
      <c r="J5" s="63" t="s">
        <v>239</v>
      </c>
    </row>
    <row r="6" spans="1:10" ht="12.75">
      <c r="A6" s="206" t="s">
        <v>126</v>
      </c>
      <c r="B6" s="217"/>
      <c r="C6" s="217"/>
      <c r="D6" s="217"/>
      <c r="E6" s="217"/>
      <c r="F6" s="217"/>
      <c r="G6" s="217"/>
      <c r="H6" s="248"/>
      <c r="I6" s="248"/>
      <c r="J6" s="249"/>
    </row>
    <row r="7" spans="1:10" ht="12.75">
      <c r="A7" s="200" t="s">
        <v>159</v>
      </c>
      <c r="B7" s="201"/>
      <c r="C7" s="201"/>
      <c r="D7" s="201"/>
      <c r="E7" s="201"/>
      <c r="F7" s="201"/>
      <c r="G7" s="201"/>
      <c r="H7" s="1">
        <v>1</v>
      </c>
      <c r="I7" s="7">
        <f>198089+3215232+734781</f>
        <v>4148102</v>
      </c>
      <c r="J7" s="7">
        <f>186159+2631992+2678309-43764</f>
        <v>5452696</v>
      </c>
    </row>
    <row r="8" spans="1:10" ht="12.75">
      <c r="A8" s="200" t="s">
        <v>92</v>
      </c>
      <c r="B8" s="201"/>
      <c r="C8" s="201"/>
      <c r="D8" s="201"/>
      <c r="E8" s="201"/>
      <c r="F8" s="201"/>
      <c r="G8" s="201"/>
      <c r="H8" s="1">
        <v>2</v>
      </c>
      <c r="I8" s="7"/>
      <c r="J8" s="7"/>
    </row>
    <row r="9" spans="1:10" ht="12.75">
      <c r="A9" s="200" t="s">
        <v>93</v>
      </c>
      <c r="B9" s="201"/>
      <c r="C9" s="201"/>
      <c r="D9" s="201"/>
      <c r="E9" s="201"/>
      <c r="F9" s="201"/>
      <c r="G9" s="201"/>
      <c r="H9" s="1">
        <v>3</v>
      </c>
      <c r="I9" s="7">
        <v>21410</v>
      </c>
      <c r="J9" s="7">
        <v>17093</v>
      </c>
    </row>
    <row r="10" spans="1:10" ht="12.75">
      <c r="A10" s="200" t="s">
        <v>94</v>
      </c>
      <c r="B10" s="201"/>
      <c r="C10" s="201"/>
      <c r="D10" s="201"/>
      <c r="E10" s="201"/>
      <c r="F10" s="201"/>
      <c r="G10" s="201"/>
      <c r="H10" s="1">
        <v>4</v>
      </c>
      <c r="I10" s="7">
        <v>51704</v>
      </c>
      <c r="J10" s="7">
        <v>134049</v>
      </c>
    </row>
    <row r="11" spans="1:10" ht="12.75">
      <c r="A11" s="200" t="s">
        <v>95</v>
      </c>
      <c r="B11" s="201"/>
      <c r="C11" s="201"/>
      <c r="D11" s="201"/>
      <c r="E11" s="201"/>
      <c r="F11" s="201"/>
      <c r="G11" s="201"/>
      <c r="H11" s="1">
        <v>5</v>
      </c>
      <c r="I11" s="7">
        <f>73085+5020</f>
        <v>78105</v>
      </c>
      <c r="J11" s="7">
        <v>77116</v>
      </c>
    </row>
    <row r="12" spans="1:10" ht="12.75">
      <c r="A12" s="189" t="s">
        <v>158</v>
      </c>
      <c r="B12" s="190"/>
      <c r="C12" s="190"/>
      <c r="D12" s="190"/>
      <c r="E12" s="190"/>
      <c r="F12" s="190"/>
      <c r="G12" s="190"/>
      <c r="H12" s="1">
        <v>6</v>
      </c>
      <c r="I12" s="58">
        <f>SUM(I7:I11)</f>
        <v>4299321</v>
      </c>
      <c r="J12" s="48">
        <f>SUM(J7:J11)</f>
        <v>5680954</v>
      </c>
    </row>
    <row r="13" spans="1:10" ht="12.75">
      <c r="A13" s="200" t="s">
        <v>96</v>
      </c>
      <c r="B13" s="201"/>
      <c r="C13" s="201"/>
      <c r="D13" s="201"/>
      <c r="E13" s="201"/>
      <c r="F13" s="201"/>
      <c r="G13" s="201"/>
      <c r="H13" s="1">
        <v>7</v>
      </c>
      <c r="I13" s="7">
        <f>442404+2005649+23650+14-3258</f>
        <v>2468459</v>
      </c>
      <c r="J13" s="7">
        <f>547855+2647731+453763-6663</f>
        <v>3642686</v>
      </c>
    </row>
    <row r="14" spans="1:10" ht="12.75">
      <c r="A14" s="200" t="s">
        <v>97</v>
      </c>
      <c r="B14" s="201"/>
      <c r="C14" s="201"/>
      <c r="D14" s="201"/>
      <c r="E14" s="201"/>
      <c r="F14" s="201"/>
      <c r="G14" s="201"/>
      <c r="H14" s="1">
        <v>8</v>
      </c>
      <c r="I14" s="7">
        <f>4534335+5750+875986</f>
        <v>5416071</v>
      </c>
      <c r="J14" s="7">
        <f>4806534+149500+883500</f>
        <v>5839534</v>
      </c>
    </row>
    <row r="15" spans="1:10" ht="12.75">
      <c r="A15" s="200" t="s">
        <v>98</v>
      </c>
      <c r="B15" s="201"/>
      <c r="C15" s="201"/>
      <c r="D15" s="201"/>
      <c r="E15" s="201"/>
      <c r="F15" s="201"/>
      <c r="G15" s="201"/>
      <c r="H15" s="1">
        <v>9</v>
      </c>
      <c r="I15" s="7">
        <v>3258</v>
      </c>
      <c r="J15" s="7">
        <v>6663</v>
      </c>
    </row>
    <row r="16" spans="1:10" ht="12.75">
      <c r="A16" s="200" t="s">
        <v>99</v>
      </c>
      <c r="B16" s="201"/>
      <c r="C16" s="201"/>
      <c r="D16" s="201"/>
      <c r="E16" s="201"/>
      <c r="F16" s="201"/>
      <c r="G16" s="201"/>
      <c r="H16" s="1">
        <v>10</v>
      </c>
      <c r="I16" s="7"/>
      <c r="J16" s="7"/>
    </row>
    <row r="17" spans="1:10" ht="12.75">
      <c r="A17" s="200" t="s">
        <v>100</v>
      </c>
      <c r="B17" s="201"/>
      <c r="C17" s="201"/>
      <c r="D17" s="201"/>
      <c r="E17" s="201"/>
      <c r="F17" s="201"/>
      <c r="G17" s="201"/>
      <c r="H17" s="1">
        <v>11</v>
      </c>
      <c r="I17" s="7">
        <f>16198+74597</f>
        <v>90795</v>
      </c>
      <c r="J17" s="7">
        <f>188447+31284+340333</f>
        <v>560064</v>
      </c>
    </row>
    <row r="18" spans="1:10" ht="12.75">
      <c r="A18" s="200" t="s">
        <v>101</v>
      </c>
      <c r="B18" s="201"/>
      <c r="C18" s="201"/>
      <c r="D18" s="201"/>
      <c r="E18" s="201"/>
      <c r="F18" s="201"/>
      <c r="G18" s="201"/>
      <c r="H18" s="1">
        <v>12</v>
      </c>
      <c r="I18" s="7">
        <v>116538</v>
      </c>
      <c r="J18" s="7">
        <v>112747</v>
      </c>
    </row>
    <row r="19" spans="1:10" ht="12.75">
      <c r="A19" s="189" t="s">
        <v>31</v>
      </c>
      <c r="B19" s="190"/>
      <c r="C19" s="190"/>
      <c r="D19" s="190"/>
      <c r="E19" s="190"/>
      <c r="F19" s="190"/>
      <c r="G19" s="190"/>
      <c r="H19" s="1">
        <v>13</v>
      </c>
      <c r="I19" s="58">
        <f>SUM(I13:I18)</f>
        <v>8095121</v>
      </c>
      <c r="J19" s="48">
        <f>SUM(J13:J18)</f>
        <v>10161694</v>
      </c>
    </row>
    <row r="20" spans="1:10" ht="12.75">
      <c r="A20" s="189" t="s">
        <v>83</v>
      </c>
      <c r="B20" s="250"/>
      <c r="C20" s="250"/>
      <c r="D20" s="250"/>
      <c r="E20" s="250"/>
      <c r="F20" s="250"/>
      <c r="G20" s="250"/>
      <c r="H20" s="1">
        <v>14</v>
      </c>
      <c r="I20" s="58">
        <f>IF(I12&gt;I19,I12-I19,0)</f>
        <v>0</v>
      </c>
      <c r="J20" s="48">
        <f>IF(J12&gt;J19,J12-J19,0)</f>
        <v>0</v>
      </c>
    </row>
    <row r="21" spans="1:10" ht="12.75">
      <c r="A21" s="203" t="s">
        <v>84</v>
      </c>
      <c r="B21" s="251"/>
      <c r="C21" s="251"/>
      <c r="D21" s="251"/>
      <c r="E21" s="251"/>
      <c r="F21" s="251"/>
      <c r="G21" s="251"/>
      <c r="H21" s="1">
        <v>15</v>
      </c>
      <c r="I21" s="58">
        <f>IF(I19&gt;I12,I19-I12,0)</f>
        <v>3795800</v>
      </c>
      <c r="J21" s="48">
        <f>IF(J19&gt;J12,J19-J12,0)</f>
        <v>4480740</v>
      </c>
    </row>
    <row r="22" spans="1:10" ht="12.75">
      <c r="A22" s="206" t="s">
        <v>127</v>
      </c>
      <c r="B22" s="217"/>
      <c r="C22" s="217"/>
      <c r="D22" s="217"/>
      <c r="E22" s="217"/>
      <c r="F22" s="217"/>
      <c r="G22" s="217"/>
      <c r="H22" s="248"/>
      <c r="I22" s="248"/>
      <c r="J22" s="249"/>
    </row>
    <row r="23" spans="1:10" ht="12.75">
      <c r="A23" s="200" t="s">
        <v>132</v>
      </c>
      <c r="B23" s="201"/>
      <c r="C23" s="201"/>
      <c r="D23" s="201"/>
      <c r="E23" s="201"/>
      <c r="F23" s="201"/>
      <c r="G23" s="201"/>
      <c r="H23" s="1">
        <v>16</v>
      </c>
      <c r="I23" s="5"/>
      <c r="J23" s="7"/>
    </row>
    <row r="24" spans="1:10" ht="12.75">
      <c r="A24" s="200" t="s">
        <v>133</v>
      </c>
      <c r="B24" s="201"/>
      <c r="C24" s="201"/>
      <c r="D24" s="201"/>
      <c r="E24" s="201"/>
      <c r="F24" s="201"/>
      <c r="G24" s="201"/>
      <c r="H24" s="1">
        <v>17</v>
      </c>
      <c r="I24" s="5"/>
      <c r="J24" s="7"/>
    </row>
    <row r="25" spans="1:10" ht="12.75">
      <c r="A25" s="200" t="s">
        <v>272</v>
      </c>
      <c r="B25" s="201"/>
      <c r="C25" s="201"/>
      <c r="D25" s="201"/>
      <c r="E25" s="201"/>
      <c r="F25" s="201"/>
      <c r="G25" s="201"/>
      <c r="H25" s="1">
        <v>18</v>
      </c>
      <c r="I25" s="5"/>
      <c r="J25" s="7"/>
    </row>
    <row r="26" spans="1:10" ht="12.75">
      <c r="A26" s="200" t="s">
        <v>273</v>
      </c>
      <c r="B26" s="201"/>
      <c r="C26" s="201"/>
      <c r="D26" s="201"/>
      <c r="E26" s="201"/>
      <c r="F26" s="201"/>
      <c r="G26" s="201"/>
      <c r="H26" s="1">
        <v>19</v>
      </c>
      <c r="I26" s="5"/>
      <c r="J26" s="7"/>
    </row>
    <row r="27" spans="1:10" ht="12.75">
      <c r="A27" s="200" t="s">
        <v>134</v>
      </c>
      <c r="B27" s="201"/>
      <c r="C27" s="201"/>
      <c r="D27" s="201"/>
      <c r="E27" s="201"/>
      <c r="F27" s="201"/>
      <c r="G27" s="201"/>
      <c r="H27" s="1">
        <v>20</v>
      </c>
      <c r="I27" s="5"/>
      <c r="J27" s="7"/>
    </row>
    <row r="28" spans="1:10" ht="12.75">
      <c r="A28" s="189" t="s">
        <v>89</v>
      </c>
      <c r="B28" s="190"/>
      <c r="C28" s="190"/>
      <c r="D28" s="190"/>
      <c r="E28" s="190"/>
      <c r="F28" s="190"/>
      <c r="G28" s="190"/>
      <c r="H28" s="1">
        <v>21</v>
      </c>
      <c r="I28" s="58">
        <f>SUM(I23:I27)</f>
        <v>0</v>
      </c>
      <c r="J28" s="48">
        <f>SUM(J23:J27)</f>
        <v>0</v>
      </c>
    </row>
    <row r="29" spans="1:10" ht="12.75">
      <c r="A29" s="200" t="s">
        <v>2</v>
      </c>
      <c r="B29" s="201"/>
      <c r="C29" s="201"/>
      <c r="D29" s="201"/>
      <c r="E29" s="201"/>
      <c r="F29" s="201"/>
      <c r="G29" s="201"/>
      <c r="H29" s="1">
        <v>22</v>
      </c>
      <c r="I29" s="7">
        <f>799725+101751</f>
        <v>901476</v>
      </c>
      <c r="J29" s="7">
        <f>104731+6698</f>
        <v>111429</v>
      </c>
    </row>
    <row r="30" spans="1:10" ht="12.75">
      <c r="A30" s="200" t="s">
        <v>299</v>
      </c>
      <c r="B30" s="201"/>
      <c r="C30" s="201"/>
      <c r="D30" s="201"/>
      <c r="E30" s="201"/>
      <c r="F30" s="201"/>
      <c r="G30" s="201"/>
      <c r="H30" s="1">
        <v>23</v>
      </c>
      <c r="I30" s="7"/>
      <c r="J30" s="7"/>
    </row>
    <row r="31" spans="1:10" ht="12.75">
      <c r="A31" s="200" t="s">
        <v>3</v>
      </c>
      <c r="B31" s="201"/>
      <c r="C31" s="201"/>
      <c r="D31" s="201"/>
      <c r="E31" s="201"/>
      <c r="F31" s="201"/>
      <c r="G31" s="201"/>
      <c r="H31" s="1">
        <v>24</v>
      </c>
      <c r="I31" s="7">
        <f>431701+35000</f>
        <v>466701</v>
      </c>
      <c r="J31" s="7">
        <f>406733+40000</f>
        <v>446733</v>
      </c>
    </row>
    <row r="32" spans="1:10" ht="12.75">
      <c r="A32" s="189" t="s">
        <v>32</v>
      </c>
      <c r="B32" s="190"/>
      <c r="C32" s="190"/>
      <c r="D32" s="190"/>
      <c r="E32" s="190"/>
      <c r="F32" s="190"/>
      <c r="G32" s="190"/>
      <c r="H32" s="1">
        <v>25</v>
      </c>
      <c r="I32" s="58">
        <f>SUM(I29:I31)</f>
        <v>1368177</v>
      </c>
      <c r="J32" s="48">
        <f>SUM(J29:J31)</f>
        <v>558162</v>
      </c>
    </row>
    <row r="33" spans="1:10" ht="12.75">
      <c r="A33" s="189" t="s">
        <v>85</v>
      </c>
      <c r="B33" s="190"/>
      <c r="C33" s="190"/>
      <c r="D33" s="190"/>
      <c r="E33" s="190"/>
      <c r="F33" s="190"/>
      <c r="G33" s="190"/>
      <c r="H33" s="1">
        <v>26</v>
      </c>
      <c r="I33" s="58">
        <f>IF(I28&gt;I32,I28-I32,0)</f>
        <v>0</v>
      </c>
      <c r="J33" s="48">
        <f>IF(J28&gt;J32,J28-J32,0)</f>
        <v>0</v>
      </c>
    </row>
    <row r="34" spans="1:10" ht="12.75">
      <c r="A34" s="189" t="s">
        <v>86</v>
      </c>
      <c r="B34" s="190"/>
      <c r="C34" s="190"/>
      <c r="D34" s="190"/>
      <c r="E34" s="190"/>
      <c r="F34" s="190"/>
      <c r="G34" s="190"/>
      <c r="H34" s="1">
        <v>27</v>
      </c>
      <c r="I34" s="58">
        <f>IF(I32&gt;I28,I32-I28,0)</f>
        <v>1368177</v>
      </c>
      <c r="J34" s="48">
        <f>IF(J32&gt;J28,J32-J28,0)</f>
        <v>558162</v>
      </c>
    </row>
    <row r="35" spans="1:10" ht="12.75">
      <c r="A35" s="206" t="s">
        <v>128</v>
      </c>
      <c r="B35" s="217"/>
      <c r="C35" s="217"/>
      <c r="D35" s="217"/>
      <c r="E35" s="217"/>
      <c r="F35" s="217"/>
      <c r="G35" s="217"/>
      <c r="H35" s="248">
        <v>0</v>
      </c>
      <c r="I35" s="248"/>
      <c r="J35" s="249"/>
    </row>
    <row r="36" spans="1:10" ht="12.75">
      <c r="A36" s="200" t="s">
        <v>300</v>
      </c>
      <c r="B36" s="201"/>
      <c r="C36" s="201"/>
      <c r="D36" s="201"/>
      <c r="E36" s="201"/>
      <c r="F36" s="201"/>
      <c r="G36" s="201"/>
      <c r="H36" s="1">
        <v>28</v>
      </c>
      <c r="I36" s="5"/>
      <c r="J36" s="7"/>
    </row>
    <row r="37" spans="1:10" ht="12.75">
      <c r="A37" s="200" t="s">
        <v>22</v>
      </c>
      <c r="B37" s="201"/>
      <c r="C37" s="201"/>
      <c r="D37" s="201"/>
      <c r="E37" s="201"/>
      <c r="F37" s="201"/>
      <c r="G37" s="201"/>
      <c r="H37" s="1">
        <v>29</v>
      </c>
      <c r="I37" s="7">
        <v>3700000</v>
      </c>
      <c r="J37" s="7">
        <v>4800000</v>
      </c>
    </row>
    <row r="38" spans="1:10" ht="12.75">
      <c r="A38" s="200" t="s">
        <v>23</v>
      </c>
      <c r="B38" s="201"/>
      <c r="C38" s="201"/>
      <c r="D38" s="201"/>
      <c r="E38" s="201"/>
      <c r="F38" s="201"/>
      <c r="G38" s="201"/>
      <c r="H38" s="1">
        <v>30</v>
      </c>
      <c r="I38" s="7">
        <f>109+92540</f>
        <v>92649</v>
      </c>
      <c r="J38" s="7">
        <f>100+64252</f>
        <v>64352</v>
      </c>
    </row>
    <row r="39" spans="1:10" ht="12.75">
      <c r="A39" s="189" t="s">
        <v>33</v>
      </c>
      <c r="B39" s="190"/>
      <c r="C39" s="190"/>
      <c r="D39" s="190"/>
      <c r="E39" s="190"/>
      <c r="F39" s="190"/>
      <c r="G39" s="190"/>
      <c r="H39" s="1">
        <v>31</v>
      </c>
      <c r="I39" s="58">
        <f>SUM(I36:I38)</f>
        <v>3792649</v>
      </c>
      <c r="J39" s="48">
        <f>SUM(J36:J38)</f>
        <v>4864352</v>
      </c>
    </row>
    <row r="40" spans="1:10" ht="12.75">
      <c r="A40" s="200" t="s">
        <v>24</v>
      </c>
      <c r="B40" s="201"/>
      <c r="C40" s="201"/>
      <c r="D40" s="201"/>
      <c r="E40" s="201"/>
      <c r="F40" s="201"/>
      <c r="G40" s="201"/>
      <c r="H40" s="1">
        <v>32</v>
      </c>
      <c r="I40" s="5"/>
      <c r="J40" s="7"/>
    </row>
    <row r="41" spans="1:10" ht="12.75">
      <c r="A41" s="200" t="s">
        <v>25</v>
      </c>
      <c r="B41" s="201"/>
      <c r="C41" s="201"/>
      <c r="D41" s="201"/>
      <c r="E41" s="201"/>
      <c r="F41" s="201"/>
      <c r="G41" s="201"/>
      <c r="H41" s="1">
        <v>33</v>
      </c>
      <c r="I41" s="5"/>
      <c r="J41" s="7"/>
    </row>
    <row r="42" spans="1:10" ht="12.75">
      <c r="A42" s="200" t="s">
        <v>26</v>
      </c>
      <c r="B42" s="201"/>
      <c r="C42" s="201"/>
      <c r="D42" s="201"/>
      <c r="E42" s="201"/>
      <c r="F42" s="201"/>
      <c r="G42" s="201"/>
      <c r="H42" s="1">
        <v>34</v>
      </c>
      <c r="I42" s="5"/>
      <c r="J42" s="7"/>
    </row>
    <row r="43" spans="1:10" ht="12.75">
      <c r="A43" s="200" t="s">
        <v>27</v>
      </c>
      <c r="B43" s="201"/>
      <c r="C43" s="201"/>
      <c r="D43" s="201"/>
      <c r="E43" s="201"/>
      <c r="F43" s="201"/>
      <c r="G43" s="201"/>
      <c r="H43" s="1">
        <v>35</v>
      </c>
      <c r="I43" s="5"/>
      <c r="J43" s="7"/>
    </row>
    <row r="44" spans="1:10" ht="12.75">
      <c r="A44" s="200" t="s">
        <v>28</v>
      </c>
      <c r="B44" s="201"/>
      <c r="C44" s="201"/>
      <c r="D44" s="201"/>
      <c r="E44" s="201"/>
      <c r="F44" s="201"/>
      <c r="G44" s="201"/>
      <c r="H44" s="1">
        <v>36</v>
      </c>
      <c r="I44" s="7">
        <v>33880</v>
      </c>
      <c r="J44" s="7">
        <v>29004</v>
      </c>
    </row>
    <row r="45" spans="1:10" ht="12.75">
      <c r="A45" s="189" t="s">
        <v>121</v>
      </c>
      <c r="B45" s="190"/>
      <c r="C45" s="190"/>
      <c r="D45" s="190"/>
      <c r="E45" s="190"/>
      <c r="F45" s="190"/>
      <c r="G45" s="190"/>
      <c r="H45" s="1">
        <v>37</v>
      </c>
      <c r="I45" s="58">
        <f>SUM(I40:I44)</f>
        <v>33880</v>
      </c>
      <c r="J45" s="48">
        <f>SUM(J40:J44)</f>
        <v>29004</v>
      </c>
    </row>
    <row r="46" spans="1:10" ht="12.75">
      <c r="A46" s="189" t="s">
        <v>130</v>
      </c>
      <c r="B46" s="190"/>
      <c r="C46" s="190"/>
      <c r="D46" s="190"/>
      <c r="E46" s="190"/>
      <c r="F46" s="190"/>
      <c r="G46" s="190"/>
      <c r="H46" s="1">
        <v>38</v>
      </c>
      <c r="I46" s="58">
        <f>IF(I39&gt;I45,I39-I45,0)</f>
        <v>3758769</v>
      </c>
      <c r="J46" s="48">
        <f>IF(J39&gt;J45,J39-J45,0)</f>
        <v>4835348</v>
      </c>
    </row>
    <row r="47" spans="1:10" ht="12.75">
      <c r="A47" s="189" t="s">
        <v>131</v>
      </c>
      <c r="B47" s="190"/>
      <c r="C47" s="190"/>
      <c r="D47" s="190"/>
      <c r="E47" s="190"/>
      <c r="F47" s="190"/>
      <c r="G47" s="190"/>
      <c r="H47" s="1">
        <v>39</v>
      </c>
      <c r="I47" s="58">
        <f>IF(I45&gt;I39,I45-I39,0)</f>
        <v>0</v>
      </c>
      <c r="J47" s="48">
        <f>IF(J45&gt;J39,J45-J39,0)</f>
        <v>0</v>
      </c>
    </row>
    <row r="48" spans="1:10" ht="12.75">
      <c r="A48" s="189" t="s">
        <v>122</v>
      </c>
      <c r="B48" s="190"/>
      <c r="C48" s="190"/>
      <c r="D48" s="190"/>
      <c r="E48" s="190"/>
      <c r="F48" s="190"/>
      <c r="G48" s="190"/>
      <c r="H48" s="1">
        <v>40</v>
      </c>
      <c r="I48" s="58">
        <f>IF(I20-I21+I33-I34+I46-I47&gt;0,I20-I21+I33-I34+I46-I47,0)</f>
        <v>0</v>
      </c>
      <c r="J48" s="48">
        <f>IF(J20-J21+J33-J34+J46-J47&gt;0,J20-J21+J33-J34+J46-J47,0)</f>
        <v>0</v>
      </c>
    </row>
    <row r="49" spans="1:10" ht="12.75">
      <c r="A49" s="189" t="s">
        <v>11</v>
      </c>
      <c r="B49" s="190"/>
      <c r="C49" s="190"/>
      <c r="D49" s="190"/>
      <c r="E49" s="190"/>
      <c r="F49" s="190"/>
      <c r="G49" s="190"/>
      <c r="H49" s="1">
        <v>41</v>
      </c>
      <c r="I49" s="58">
        <f>IF(I21-I20+I34-I33+I47-I46&gt;0,I21-I20+I34-I33+I47-I46,0)</f>
        <v>1405208</v>
      </c>
      <c r="J49" s="48">
        <f>IF(J21-J20+J34-J33+J47-J46&gt;0,J21-J20+J34-J33+J47-J46,0)</f>
        <v>203554</v>
      </c>
    </row>
    <row r="50" spans="1:10" ht="12.75">
      <c r="A50" s="189" t="s">
        <v>129</v>
      </c>
      <c r="B50" s="190"/>
      <c r="C50" s="190"/>
      <c r="D50" s="190"/>
      <c r="E50" s="190"/>
      <c r="F50" s="190"/>
      <c r="G50" s="190"/>
      <c r="H50" s="1">
        <v>42</v>
      </c>
      <c r="I50" s="7">
        <v>3018132</v>
      </c>
      <c r="J50" s="7">
        <v>4573993</v>
      </c>
    </row>
    <row r="51" spans="1:10" ht="12.75">
      <c r="A51" s="189" t="s">
        <v>140</v>
      </c>
      <c r="B51" s="190"/>
      <c r="C51" s="190"/>
      <c r="D51" s="190"/>
      <c r="E51" s="190"/>
      <c r="F51" s="190"/>
      <c r="G51" s="190"/>
      <c r="H51" s="1">
        <v>43</v>
      </c>
      <c r="I51" s="7">
        <f>+I20+I33+I46</f>
        <v>3758769</v>
      </c>
      <c r="J51" s="7">
        <f>+J20+J33+J46</f>
        <v>4835348</v>
      </c>
    </row>
    <row r="52" spans="1:10" ht="12.75">
      <c r="A52" s="189" t="s">
        <v>141</v>
      </c>
      <c r="B52" s="190"/>
      <c r="C52" s="190"/>
      <c r="D52" s="190"/>
      <c r="E52" s="190"/>
      <c r="F52" s="190"/>
      <c r="G52" s="190"/>
      <c r="H52" s="1">
        <v>44</v>
      </c>
      <c r="I52" s="7">
        <f>+I21+I34+I47</f>
        <v>5163977</v>
      </c>
      <c r="J52" s="7">
        <f>+J21+J34+J47</f>
        <v>5038902</v>
      </c>
    </row>
    <row r="53" spans="1:10" ht="12.75">
      <c r="A53" s="203" t="s">
        <v>142</v>
      </c>
      <c r="B53" s="204"/>
      <c r="C53" s="204"/>
      <c r="D53" s="204"/>
      <c r="E53" s="204"/>
      <c r="F53" s="204"/>
      <c r="G53" s="204"/>
      <c r="H53" s="4">
        <v>45</v>
      </c>
      <c r="I53" s="59">
        <f>I50+I51-I52</f>
        <v>1612924</v>
      </c>
      <c r="J53" s="55">
        <f>J50+J51-J52</f>
        <v>4370439</v>
      </c>
    </row>
    <row r="54" spans="1:10" ht="12.75">
      <c r="A54" s="60"/>
      <c r="B54" s="61"/>
      <c r="C54" s="61"/>
      <c r="D54" s="61"/>
      <c r="E54" s="61"/>
      <c r="F54" s="61"/>
      <c r="G54" s="61"/>
      <c r="H54" s="61"/>
      <c r="I54" s="61"/>
      <c r="J54" s="61"/>
    </row>
  </sheetData>
  <sheetProtection/>
  <mergeCells count="53">
    <mergeCell ref="A53:G53"/>
    <mergeCell ref="A48:G48"/>
    <mergeCell ref="A49:G49"/>
    <mergeCell ref="A50:G50"/>
    <mergeCell ref="A51:G51"/>
    <mergeCell ref="A45:G45"/>
    <mergeCell ref="A46:G46"/>
    <mergeCell ref="A47:G47"/>
    <mergeCell ref="A52:G52"/>
    <mergeCell ref="A41:G41"/>
    <mergeCell ref="A42:G42"/>
    <mergeCell ref="A43:G43"/>
    <mergeCell ref="A44:G44"/>
    <mergeCell ref="A37:G37"/>
    <mergeCell ref="A38:G38"/>
    <mergeCell ref="A39:G39"/>
    <mergeCell ref="A40:G40"/>
    <mergeCell ref="A33:G33"/>
    <mergeCell ref="A34:G34"/>
    <mergeCell ref="A35:J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J22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11:G11"/>
    <mergeCell ref="A12:G12"/>
    <mergeCell ref="A5:G5"/>
    <mergeCell ref="A6:J6"/>
    <mergeCell ref="A7:G7"/>
    <mergeCell ref="A8:G8"/>
    <mergeCell ref="A3:J3"/>
    <mergeCell ref="A1:J1"/>
    <mergeCell ref="A2:J2"/>
    <mergeCell ref="A4:G4"/>
    <mergeCell ref="A9:G9"/>
    <mergeCell ref="A10:G10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view="pageBreakPreview" zoomScale="125" zoomScaleSheetLayoutView="125" zoomScalePageLayoutView="0" workbookViewId="0" topLeftCell="A1">
      <selection activeCell="H9" sqref="H9"/>
    </sheetView>
  </sheetViews>
  <sheetFormatPr defaultColWidth="9.140625" defaultRowHeight="12.75"/>
  <cols>
    <col min="1" max="4" width="9.140625" style="65" customWidth="1"/>
    <col min="5" max="5" width="13.8515625" style="65" customWidth="1"/>
    <col min="6" max="6" width="9.140625" style="65" customWidth="1"/>
    <col min="7" max="7" width="13.28125" style="65" customWidth="1"/>
    <col min="8" max="8" width="13.7109375" style="65" customWidth="1"/>
    <col min="9" max="16384" width="9.140625" style="65" customWidth="1"/>
  </cols>
  <sheetData>
    <row r="1" spans="1:9" ht="14.25">
      <c r="A1" s="258" t="s">
        <v>237</v>
      </c>
      <c r="B1" s="259"/>
      <c r="C1" s="259"/>
      <c r="D1" s="259"/>
      <c r="E1" s="259"/>
      <c r="F1" s="259"/>
      <c r="G1" s="259"/>
      <c r="H1" s="259"/>
      <c r="I1" s="64"/>
    </row>
    <row r="2" spans="1:9" ht="12.75">
      <c r="A2" s="269" t="s">
        <v>303</v>
      </c>
      <c r="B2" s="269"/>
      <c r="C2" s="269"/>
      <c r="D2" s="269"/>
      <c r="E2" s="269"/>
      <c r="F2" s="269"/>
      <c r="G2" s="269"/>
      <c r="H2" s="269"/>
      <c r="I2" s="66"/>
    </row>
    <row r="3" spans="1:8" ht="23.25">
      <c r="A3" s="246" t="s">
        <v>38</v>
      </c>
      <c r="B3" s="246"/>
      <c r="C3" s="246"/>
      <c r="D3" s="246"/>
      <c r="E3" s="246"/>
      <c r="F3" s="117" t="s">
        <v>298</v>
      </c>
      <c r="G3" s="118" t="s">
        <v>301</v>
      </c>
      <c r="H3" s="118" t="s">
        <v>302</v>
      </c>
    </row>
    <row r="4" spans="1:8" ht="12.75">
      <c r="A4" s="268">
        <v>1</v>
      </c>
      <c r="B4" s="268"/>
      <c r="C4" s="268"/>
      <c r="D4" s="268"/>
      <c r="E4" s="268"/>
      <c r="F4" s="70">
        <v>2</v>
      </c>
      <c r="G4" s="69" t="s">
        <v>238</v>
      </c>
      <c r="H4" s="69" t="s">
        <v>239</v>
      </c>
    </row>
    <row r="5" spans="1:8" ht="12.75">
      <c r="A5" s="260" t="s">
        <v>240</v>
      </c>
      <c r="B5" s="261"/>
      <c r="C5" s="261"/>
      <c r="D5" s="261"/>
      <c r="E5" s="261"/>
      <c r="F5" s="39">
        <v>1</v>
      </c>
      <c r="G5" s="40">
        <v>103144000</v>
      </c>
      <c r="H5" s="40">
        <v>103144000</v>
      </c>
    </row>
    <row r="6" spans="1:8" ht="12.75">
      <c r="A6" s="260" t="s">
        <v>241</v>
      </c>
      <c r="B6" s="261"/>
      <c r="C6" s="261"/>
      <c r="D6" s="261"/>
      <c r="E6" s="261"/>
      <c r="F6" s="39">
        <v>2</v>
      </c>
      <c r="G6" s="41"/>
      <c r="H6" s="41"/>
    </row>
    <row r="7" spans="1:8" ht="12.75">
      <c r="A7" s="260" t="s">
        <v>242</v>
      </c>
      <c r="B7" s="261"/>
      <c r="C7" s="261"/>
      <c r="D7" s="261"/>
      <c r="E7" s="261"/>
      <c r="F7" s="39">
        <v>3</v>
      </c>
      <c r="G7" s="41">
        <v>9808842</v>
      </c>
      <c r="H7" s="41">
        <v>9808842</v>
      </c>
    </row>
    <row r="8" spans="1:8" ht="12.75">
      <c r="A8" s="260" t="s">
        <v>243</v>
      </c>
      <c r="B8" s="261"/>
      <c r="C8" s="261"/>
      <c r="D8" s="261"/>
      <c r="E8" s="261"/>
      <c r="F8" s="39">
        <v>4</v>
      </c>
      <c r="G8" s="41">
        <v>-13218851</v>
      </c>
      <c r="H8" s="41">
        <v>-9066499</v>
      </c>
    </row>
    <row r="9" spans="1:8" ht="12.75">
      <c r="A9" s="260" t="s">
        <v>244</v>
      </c>
      <c r="B9" s="261"/>
      <c r="C9" s="261"/>
      <c r="D9" s="261"/>
      <c r="E9" s="261"/>
      <c r="F9" s="39">
        <v>5</v>
      </c>
      <c r="G9" s="41">
        <v>-6061496</v>
      </c>
      <c r="H9" s="41">
        <f>+RDG!K56</f>
        <v>-7314784.84</v>
      </c>
    </row>
    <row r="10" spans="1:8" ht="12.75">
      <c r="A10" s="260" t="s">
        <v>245</v>
      </c>
      <c r="B10" s="261"/>
      <c r="C10" s="261"/>
      <c r="D10" s="261"/>
      <c r="E10" s="261"/>
      <c r="F10" s="39">
        <v>6</v>
      </c>
      <c r="G10" s="41">
        <v>27164505</v>
      </c>
      <c r="H10" s="41">
        <v>27164505</v>
      </c>
    </row>
    <row r="11" spans="1:8" ht="12.75">
      <c r="A11" s="260" t="s">
        <v>246</v>
      </c>
      <c r="B11" s="261"/>
      <c r="C11" s="261"/>
      <c r="D11" s="261"/>
      <c r="E11" s="261"/>
      <c r="F11" s="39">
        <v>7</v>
      </c>
      <c r="G11" s="41"/>
      <c r="H11" s="41"/>
    </row>
    <row r="12" spans="1:8" ht="12.75">
      <c r="A12" s="260" t="s">
        <v>247</v>
      </c>
      <c r="B12" s="261"/>
      <c r="C12" s="261"/>
      <c r="D12" s="261"/>
      <c r="E12" s="261"/>
      <c r="F12" s="39">
        <v>8</v>
      </c>
      <c r="G12" s="41"/>
      <c r="H12" s="41"/>
    </row>
    <row r="13" spans="1:8" ht="12.75">
      <c r="A13" s="260" t="s">
        <v>248</v>
      </c>
      <c r="B13" s="261"/>
      <c r="C13" s="261"/>
      <c r="D13" s="261"/>
      <c r="E13" s="261"/>
      <c r="F13" s="39">
        <v>9</v>
      </c>
      <c r="G13" s="41"/>
      <c r="H13" s="41"/>
    </row>
    <row r="14" spans="1:8" ht="12.75">
      <c r="A14" s="262" t="s">
        <v>249</v>
      </c>
      <c r="B14" s="263"/>
      <c r="C14" s="263"/>
      <c r="D14" s="263"/>
      <c r="E14" s="263"/>
      <c r="F14" s="39">
        <v>10</v>
      </c>
      <c r="G14" s="67">
        <f>SUM(G5:G13)</f>
        <v>120837000</v>
      </c>
      <c r="H14" s="67">
        <f>SUM(H5:H13)</f>
        <v>123736063.16</v>
      </c>
    </row>
    <row r="15" spans="1:8" ht="12.75">
      <c r="A15" s="260" t="s">
        <v>250</v>
      </c>
      <c r="B15" s="261"/>
      <c r="C15" s="261"/>
      <c r="D15" s="261"/>
      <c r="E15" s="261"/>
      <c r="F15" s="39">
        <v>11</v>
      </c>
      <c r="G15" s="41"/>
      <c r="H15" s="41"/>
    </row>
    <row r="16" spans="1:8" ht="12.75">
      <c r="A16" s="260" t="s">
        <v>251</v>
      </c>
      <c r="B16" s="261"/>
      <c r="C16" s="261"/>
      <c r="D16" s="261"/>
      <c r="E16" s="261"/>
      <c r="F16" s="39">
        <v>12</v>
      </c>
      <c r="G16" s="41"/>
      <c r="H16" s="41"/>
    </row>
    <row r="17" spans="1:8" ht="12.75">
      <c r="A17" s="260" t="s">
        <v>252</v>
      </c>
      <c r="B17" s="261"/>
      <c r="C17" s="261"/>
      <c r="D17" s="261"/>
      <c r="E17" s="261"/>
      <c r="F17" s="39">
        <v>13</v>
      </c>
      <c r="G17" s="41"/>
      <c r="H17" s="41"/>
    </row>
    <row r="18" spans="1:8" ht="12.75">
      <c r="A18" s="260" t="s">
        <v>253</v>
      </c>
      <c r="B18" s="261"/>
      <c r="C18" s="261"/>
      <c r="D18" s="261"/>
      <c r="E18" s="261"/>
      <c r="F18" s="39">
        <v>14</v>
      </c>
      <c r="G18" s="41"/>
      <c r="H18" s="41"/>
    </row>
    <row r="19" spans="1:8" ht="12.75">
      <c r="A19" s="260" t="s">
        <v>254</v>
      </c>
      <c r="B19" s="261"/>
      <c r="C19" s="261"/>
      <c r="D19" s="261"/>
      <c r="E19" s="261"/>
      <c r="F19" s="39">
        <v>15</v>
      </c>
      <c r="G19" s="41"/>
      <c r="H19" s="41"/>
    </row>
    <row r="20" spans="1:8" ht="12.75">
      <c r="A20" s="260" t="s">
        <v>255</v>
      </c>
      <c r="B20" s="261"/>
      <c r="C20" s="261"/>
      <c r="D20" s="261"/>
      <c r="E20" s="261"/>
      <c r="F20" s="39">
        <v>16</v>
      </c>
      <c r="G20" s="41"/>
      <c r="H20" s="41"/>
    </row>
    <row r="21" spans="1:8" ht="12.75">
      <c r="A21" s="262" t="s">
        <v>256</v>
      </c>
      <c r="B21" s="263"/>
      <c r="C21" s="263"/>
      <c r="D21" s="263"/>
      <c r="E21" s="263"/>
      <c r="F21" s="39">
        <v>17</v>
      </c>
      <c r="G21" s="68">
        <f>SUM(G15:G20)</f>
        <v>0</v>
      </c>
      <c r="H21" s="68">
        <f>SUM(H15:H20)</f>
        <v>0</v>
      </c>
    </row>
    <row r="22" spans="1:8" ht="12.75">
      <c r="A22" s="264"/>
      <c r="B22" s="265"/>
      <c r="C22" s="265"/>
      <c r="D22" s="265"/>
      <c r="E22" s="265"/>
      <c r="F22" s="266"/>
      <c r="G22" s="266"/>
      <c r="H22" s="267"/>
    </row>
    <row r="23" spans="1:8" ht="12.75">
      <c r="A23" s="252" t="s">
        <v>257</v>
      </c>
      <c r="B23" s="253"/>
      <c r="C23" s="253"/>
      <c r="D23" s="253"/>
      <c r="E23" s="253"/>
      <c r="F23" s="42">
        <v>18</v>
      </c>
      <c r="G23" s="40"/>
      <c r="H23" s="40"/>
    </row>
    <row r="24" spans="1:8" ht="17.25" customHeight="1">
      <c r="A24" s="254" t="s">
        <v>258</v>
      </c>
      <c r="B24" s="255"/>
      <c r="C24" s="255"/>
      <c r="D24" s="255"/>
      <c r="E24" s="255"/>
      <c r="F24" s="43">
        <v>19</v>
      </c>
      <c r="G24" s="68"/>
      <c r="H24" s="68"/>
    </row>
    <row r="25" spans="1:8" ht="30" customHeight="1">
      <c r="A25" s="256" t="s">
        <v>259</v>
      </c>
      <c r="B25" s="257"/>
      <c r="C25" s="257"/>
      <c r="D25" s="257"/>
      <c r="E25" s="257"/>
      <c r="F25" s="257"/>
      <c r="G25" s="257"/>
      <c r="H25" s="257"/>
    </row>
  </sheetData>
  <sheetProtection/>
  <protectedRanges>
    <protectedRange sqref="E2" name="Range1_1"/>
  </protectedRanges>
  <mergeCells count="25">
    <mergeCell ref="A3:E3"/>
    <mergeCell ref="A4:E4"/>
    <mergeCell ref="A5:E5"/>
    <mergeCell ref="A6:E6"/>
    <mergeCell ref="A2:H2"/>
    <mergeCell ref="A7:E7"/>
    <mergeCell ref="A8:E8"/>
    <mergeCell ref="A9:E9"/>
    <mergeCell ref="A10:E10"/>
    <mergeCell ref="A17:E17"/>
    <mergeCell ref="A18:E18"/>
    <mergeCell ref="A11:E11"/>
    <mergeCell ref="A12:E12"/>
    <mergeCell ref="A13:E13"/>
    <mergeCell ref="A14:E14"/>
    <mergeCell ref="A23:E23"/>
    <mergeCell ref="A24:E24"/>
    <mergeCell ref="A25:H25"/>
    <mergeCell ref="A1:H1"/>
    <mergeCell ref="A19:E19"/>
    <mergeCell ref="A20:E20"/>
    <mergeCell ref="A21:E21"/>
    <mergeCell ref="A22:H22"/>
    <mergeCell ref="A15:E15"/>
    <mergeCell ref="A16:E16"/>
  </mergeCells>
  <dataValidations count="1">
    <dataValidation allowBlank="1" sqref="I2:IV2 A2 A3:IV65536 A1:IV1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Zuanic</cp:lastModifiedBy>
  <cp:lastPrinted>2018-04-16T10:29:50Z</cp:lastPrinted>
  <dcterms:created xsi:type="dcterms:W3CDTF">2008-10-17T11:51:54Z</dcterms:created>
  <dcterms:modified xsi:type="dcterms:W3CDTF">2018-04-16T11:56:00Z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