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<sst xmlns="http://schemas.openxmlformats.org/spreadsheetml/2006/main" count="337" uniqueCount="305">
  <si>
    <t>Prilog 1.</t>
  </si>
  <si>
    <t>Razdoblje izvještavanja:</t>
  </si>
  <si>
    <t>01.01.</t>
  </si>
  <si>
    <t>do</t>
  </si>
  <si>
    <t>31.12.2013.</t>
  </si>
  <si>
    <t>Godišnji financijski izvještaj poduzetnika GFI-POD</t>
  </si>
  <si>
    <t>Matični broj (MB):</t>
  </si>
  <si>
    <t>03440885</t>
  </si>
  <si>
    <t>Matični broj subjekta (MBS):</t>
  </si>
  <si>
    <t>060008247</t>
  </si>
  <si>
    <t>Osobni identifikacijski broj (OIB):</t>
  </si>
  <si>
    <t>88557173997</t>
  </si>
  <si>
    <t>Tvrtka izdavatelja:</t>
  </si>
  <si>
    <t>HOTELI MAESTRAL d.d.</t>
  </si>
  <si>
    <t>Poštanski broj i mjesto:</t>
  </si>
  <si>
    <t>DUBROVNIK</t>
  </si>
  <si>
    <t>Ulica i kućni broj:</t>
  </si>
  <si>
    <t>Ćira Carića 3</t>
  </si>
  <si>
    <t>Adresa e-pošte:</t>
  </si>
  <si>
    <t>hotelimaestral@hotelimaestral.com</t>
  </si>
  <si>
    <t>Internet adresa:</t>
  </si>
  <si>
    <t>www.hotelimaestral.com</t>
  </si>
  <si>
    <t>Šifra i naziv općine/grada:</t>
  </si>
  <si>
    <t>Šifra i naziv županije:</t>
  </si>
  <si>
    <t>DUBROVAČKO-NERETVANSKA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</si>
  <si>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</si>
  <si>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</si>
  <si>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</si>
  <si>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</si>
  <si>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</si>
  <si>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</si>
  <si>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</si>
  <si>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</si>
  <si>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</si>
  <si>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</si>
  <si>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</si>
  <si>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Zuanić Marijana</t>
  </si>
  <si>
    <t>(unosi se samo prezime i ime osobe za kontakt)</t>
  </si>
  <si>
    <t>Telefon:</t>
  </si>
  <si>
    <t>020/433-600</t>
  </si>
  <si>
    <t>Telefaks:</t>
  </si>
  <si>
    <t>020/435-656</t>
  </si>
  <si>
    <t>Prezime i ime:</t>
  </si>
  <si>
    <t>Balija Miho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</si>
  <si>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</si>
  <si>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</si>
  <si>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</si>
  <si>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</si>
  <si>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</si>
  <si>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</si>
  <si>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</si>
  <si>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</si>
  <si>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</si>
  <si>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</si>
  <si>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</si>
  <si>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31.12.2013.</t>
  </si>
  <si>
    <t>Obveznik: HOTELI MAESTRAL d.d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</si>
  <si>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</si>
  <si>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</si>
  <si>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Prethodna godina
</t>
  </si>
  <si>
    <t xml:space="preserve">Tekuća godina
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</si>
  <si>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</si>
  <si>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</si>
  <si>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</si>
  <si>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</si>
  <si>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</si>
  <si>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</si>
  <si>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</si>
  <si>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</si>
  <si>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</si>
  <si>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</si>
  <si>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</si>
  <si>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</si>
  <si>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</si>
  <si>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</si>
  <si>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</si>
  <si>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</si>
  <si>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</si>
  <si>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</si>
  <si>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</si>
  <si>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</si>
  <si>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</si>
  <si>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</si>
  <si>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</si>
  <si>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</si>
  <si>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</si>
  <si>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</si>
  <si>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</si>
  <si>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</si>
  <si>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</si>
  <si>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</si>
  <si>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</si>
  <si>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</si>
  <si>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</si>
  <si>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</si>
  <si>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</si>
  <si>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</si>
  <si>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</si>
  <si>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</si>
  <si>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</si>
  <si>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</si>
  <si>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</si>
  <si>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</si>
  <si>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</si>
  <si>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</si>
  <si>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</si>
  <si>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</si>
  <si>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</si>
  <si>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</si>
  <si>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</si>
  <si>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</si>
  <si>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</si>
  <si>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</si>
  <si>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</si>
  <si>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</si>
  <si>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</si>
  <si>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</si>
  <si>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</si>
  <si>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</si>
  <si>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</si>
  <si>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</si>
  <si>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</si>
  <si>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</si>
  <si>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</si>
  <si>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</si>
  <si>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</si>
  <si>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</si>
  <si>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</si>
  <si>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</si>
  <si>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</si>
  <si>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</si>
  <si>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</si>
  <si>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</si>
  <si>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</si>
  <si>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</si>
  <si>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</si>
  <si>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</si>
  <si>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</si>
  <si>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</si>
  <si>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</si>
  <si>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</si>
  <si>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</si>
  <si>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</si>
  <si>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</si>
  <si>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</si>
  <si>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</si>
  <si>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</si>
  <si>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</si>
  <si>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</si>
  <si>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</si>
  <si>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</si>
  <si>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</si>
  <si>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</si>
  <si>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</si>
  <si>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</si>
  <si>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</si>
  <si>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</si>
  <si>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</si>
  <si>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</si>
  <si>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</si>
  <si>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</si>
  <si>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</si>
  <si>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</si>
  <si>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</si>
  <si>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01.01.2013. do 31.12.2013.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</si>
  <si>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</si>
  <si>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</si>
  <si>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</si>
  <si>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</si>
  <si>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</si>
  <si>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</si>
  <si>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</si>
  <si>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</si>
  <si>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</si>
  <si>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</si>
  <si>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</si>
  <si>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</si>
  <si>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</si>
  <si>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</si>
  <si>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</si>
  <si>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</si>
  <si>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</si>
  <si>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</si>
  <si>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</si>
  <si>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</si>
  <si>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</si>
  <si>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</si>
  <si>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</si>
  <si>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</si>
  <si>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</si>
  <si>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</si>
  <si>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</si>
  <si>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</si>
  <si>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</si>
  <si>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</si>
  <si>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</si>
  <si>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</si>
  <si>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</si>
  <si>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</si>
  <si>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</si>
  <si>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</si>
  <si>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</si>
  <si>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</si>
  <si>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</si>
  <si>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</si>
  <si>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</si>
  <si>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</si>
  <si>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</si>
  <si>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</si>
  <si>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</si>
  <si>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</si>
  <si>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</si>
  <si>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</si>
  <si>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</si>
  <si>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</si>
  <si>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</si>
  <si>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</si>
  <si>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</si>
  <si>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</si>
  <si>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</si>
  <si>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</si>
  <si>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</si>
  <si>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</si>
  <si>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</si>
  <si>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</si>
  <si>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</si>
  <si>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</si>
  <si>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</si>
  <si>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</si>
  <si>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</si>
  <si>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</si>
  <si>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Direktna metoda</t>
  </si>
  <si>
    <t>3</t>
  </si>
  <si>
    <t>4</t>
  </si>
  <si>
    <t>NOVČANI TIJEK OD POSLOVNIH AKTIVNOSTI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</si>
  <si>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</si>
  <si>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</si>
  <si>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</si>
  <si>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</si>
  <si>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</si>
  <si>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</si>
  <si>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</si>
  <si>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</si>
  <si>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</si>
  <si>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</si>
  <si>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</si>
  <si>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</si>
  <si>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</si>
  <si>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</si>
  <si>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</si>
  <si>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>NOVČANI TIJEK OD INVESTICIJSKIH AKTIVNOSTI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</si>
  <si>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</si>
  <si>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</si>
  <si>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</si>
  <si>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</si>
  <si>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</si>
  <si>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</si>
  <si>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</si>
  <si>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</si>
  <si>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</si>
  <si>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</si>
  <si>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</si>
  <si>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</si>
  <si>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</si>
  <si>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</si>
  <si>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</si>
  <si>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</si>
  <si>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(028 do 030)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</si>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</sst>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 vertical="top"/>
      <protection/>
    </xf>
    <xf numFmtId="164" fontId="14" fillId="0" borderId="0">
      <alignment vertical="top"/>
      <protection/>
    </xf>
    <xf numFmtId="164" fontId="0" fillId="23" borderId="7" applyNumberFormat="0" applyAlignment="0" applyProtection="0"/>
    <xf numFmtId="164" fontId="15" fillId="0" borderId="0">
      <alignment/>
      <protection/>
    </xf>
    <xf numFmtId="164" fontId="16" fillId="20" borderId="8" applyNumberFormat="0" applyAlignment="0" applyProtection="0"/>
    <xf numFmtId="164" fontId="14" fillId="0" borderId="0">
      <alignment vertical="top"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58" applyFont="1" applyAlignment="1">
      <alignment/>
      <protection/>
    </xf>
    <xf numFmtId="164" fontId="20" fillId="0" borderId="0" xfId="58" applyFont="1" applyBorder="1" applyAlignment="1">
      <alignment/>
      <protection/>
    </xf>
    <xf numFmtId="164" fontId="15" fillId="0" borderId="0" xfId="58" applyFont="1" applyAlignment="1">
      <alignment/>
      <protection/>
    </xf>
    <xf numFmtId="164" fontId="21" fillId="0" borderId="10" xfId="58" applyFont="1" applyFill="1" applyBorder="1" applyAlignment="1" applyProtection="1">
      <alignment horizontal="left" vertical="center" wrapText="1"/>
      <protection hidden="1"/>
    </xf>
    <xf numFmtId="165" fontId="21" fillId="24" borderId="11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12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 horizontal="left" vertical="center" wrapText="1"/>
      <protection hidden="1"/>
    </xf>
    <xf numFmtId="164" fontId="15" fillId="0" borderId="0" xfId="58" applyFont="1" applyFill="1" applyBorder="1" applyAlignment="1" applyProtection="1">
      <alignment vertical="center"/>
      <protection hidden="1"/>
    </xf>
    <xf numFmtId="164" fontId="15" fillId="0" borderId="0" xfId="58" applyFont="1" applyFill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 horizontal="left" vertical="center" wrapText="1"/>
      <protection hidden="1"/>
    </xf>
    <xf numFmtId="164" fontId="22" fillId="0" borderId="0" xfId="58" applyFont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/>
      <protection hidden="1"/>
    </xf>
    <xf numFmtId="164" fontId="15" fillId="0" borderId="0" xfId="58" applyFont="1" applyAlignment="1" applyProtection="1">
      <alignment/>
      <protection hidden="1"/>
    </xf>
    <xf numFmtId="164" fontId="23" fillId="0" borderId="0" xfId="58" applyFont="1" applyBorder="1" applyAlignment="1" applyProtection="1">
      <alignment horizontal="right" vertical="center" wrapText="1"/>
      <protection hidden="1"/>
    </xf>
    <xf numFmtId="164" fontId="23" fillId="0" borderId="0" xfId="58" applyFont="1" applyAlignment="1" applyProtection="1">
      <alignment horizontal="right"/>
      <protection hidden="1"/>
    </xf>
    <xf numFmtId="164" fontId="2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164" fontId="23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/>
      <protection hidden="1"/>
    </xf>
    <xf numFmtId="164" fontId="15" fillId="0" borderId="10" xfId="58" applyFont="1" applyBorder="1" applyAlignment="1" applyProtection="1">
      <alignment horizontal="right" vertical="center"/>
      <protection hidden="1"/>
    </xf>
    <xf numFmtId="166" fontId="21" fillId="0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wrapText="1"/>
      <protection hidden="1"/>
    </xf>
    <xf numFmtId="164" fontId="15" fillId="0" borderId="0" xfId="58" applyFont="1" applyAlignment="1" applyProtection="1">
      <alignment wrapText="1"/>
      <protection hidden="1"/>
    </xf>
    <xf numFmtId="164" fontId="15" fillId="0" borderId="0" xfId="58" applyFont="1" applyAlignment="1" applyProtection="1">
      <alignment horizontal="right"/>
      <protection hidden="1"/>
    </xf>
    <xf numFmtId="164" fontId="24" fillId="0" borderId="10" xfId="58" applyFont="1" applyBorder="1" applyAlignment="1" applyProtection="1">
      <alignment horizontal="right" vertical="center" wrapText="1"/>
      <protection hidden="1"/>
    </xf>
    <xf numFmtId="166" fontId="21" fillId="24" borderId="13" xfId="0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Alignment="1" applyProtection="1">
      <alignment horizontal="right" wrapText="1"/>
      <protection hidden="1"/>
    </xf>
    <xf numFmtId="164" fontId="15" fillId="0" borderId="0" xfId="58" applyFont="1" applyBorder="1" applyAlignment="1" applyProtection="1">
      <alignment horizontal="left"/>
      <protection hidden="1"/>
    </xf>
    <xf numFmtId="164" fontId="15" fillId="0" borderId="0" xfId="58" applyFont="1" applyBorder="1" applyAlignment="1" applyProtection="1">
      <alignment horizontal="right" vertical="center" wrapText="1"/>
      <protection hidden="1"/>
    </xf>
    <xf numFmtId="164" fontId="21" fillId="24" borderId="13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Border="1" applyAlignment="1" applyProtection="1">
      <alignment vertical="top"/>
      <protection hidden="1"/>
    </xf>
    <xf numFmtId="167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21" fillId="0" borderId="13" xfId="58" applyFont="1" applyFill="1" applyBorder="1" applyAlignment="1" applyProtection="1">
      <alignment horizontal="left" vertical="center"/>
      <protection hidden="1" locked="0"/>
    </xf>
    <xf numFmtId="164" fontId="21" fillId="24" borderId="13" xfId="0" applyFont="1" applyFill="1" applyBorder="1" applyAlignment="1" applyProtection="1">
      <alignment horizontal="left" vertical="center"/>
      <protection hidden="1" locked="0"/>
    </xf>
    <xf numFmtId="164" fontId="25" fillId="24" borderId="13" xfId="20" applyNumberFormat="1" applyFont="1" applyFill="1" applyBorder="1" applyAlignment="1" applyProtection="1">
      <alignment/>
      <protection hidden="1" locked="0"/>
    </xf>
    <xf numFmtId="167" fontId="21" fillId="0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12" xfId="58" applyFont="1" applyBorder="1" applyAlignment="1" applyProtection="1">
      <alignment horizontal="right" vertical="center"/>
      <protection hidden="1"/>
    </xf>
    <xf numFmtId="164" fontId="21" fillId="0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Alignment="1" applyProtection="1">
      <alignment horizontal="right" vertical="center"/>
      <protection hidden="1"/>
    </xf>
    <xf numFmtId="168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21" fillId="0" borderId="13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Border="1" applyAlignment="1" applyProtection="1">
      <alignment vertical="top"/>
      <protection hidden="1"/>
    </xf>
    <xf numFmtId="166" fontId="21" fillId="0" borderId="13" xfId="58" applyNumberFormat="1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left" vertical="top" wrapText="1"/>
      <protection hidden="1"/>
    </xf>
    <xf numFmtId="164" fontId="15" fillId="0" borderId="0" xfId="58" applyFont="1" applyBorder="1" applyAlignment="1" applyProtection="1">
      <alignment horizontal="center" vertical="center"/>
      <protection hidden="1"/>
    </xf>
    <xf numFmtId="164" fontId="15" fillId="0" borderId="0" xfId="58" applyFont="1" applyBorder="1" applyAlignment="1">
      <alignment horizontal="center" vertical="center"/>
      <protection/>
    </xf>
    <xf numFmtId="164" fontId="15" fillId="0" borderId="0" xfId="58" applyFont="1" applyBorder="1" applyAlignment="1">
      <alignment horizontal="center"/>
      <protection/>
    </xf>
    <xf numFmtId="164" fontId="15" fillId="0" borderId="0" xfId="58" applyFont="1" applyBorder="1" applyAlignment="1" applyProtection="1">
      <alignment horizontal="center" vertical="center"/>
      <protection hidden="1" locked="0"/>
    </xf>
    <xf numFmtId="164" fontId="21" fillId="24" borderId="13" xfId="58" applyFont="1" applyFill="1" applyBorder="1" applyAlignment="1" applyProtection="1">
      <alignment horizontal="right" vertical="center"/>
      <protection hidden="1" locked="0"/>
    </xf>
    <xf numFmtId="164" fontId="21" fillId="24" borderId="14" xfId="58" applyFont="1" applyFill="1" applyBorder="1" applyAlignment="1" applyProtection="1">
      <alignment horizontal="right" vertical="center"/>
      <protection hidden="1" locked="0"/>
    </xf>
    <xf numFmtId="166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horizontal="right"/>
      <protection hidden="1"/>
    </xf>
    <xf numFmtId="164" fontId="15" fillId="0" borderId="0" xfId="58" applyFont="1" applyBorder="1" applyAlignment="1" applyProtection="1">
      <alignment vertical="top" wrapText="1"/>
      <protection hidden="1"/>
    </xf>
    <xf numFmtId="164" fontId="15" fillId="0" borderId="0" xfId="58" applyFont="1" applyAlignment="1" applyProtection="1">
      <alignment horizontal="left" vertical="top" indent="2"/>
      <protection hidden="1"/>
    </xf>
    <xf numFmtId="164" fontId="15" fillId="0" borderId="0" xfId="58" applyFont="1" applyAlignment="1" applyProtection="1">
      <alignment horizontal="left" vertical="top" wrapText="1" indent="2"/>
      <protection hidden="1"/>
    </xf>
    <xf numFmtId="164" fontId="15" fillId="0" borderId="0" xfId="58" applyFont="1" applyBorder="1" applyAlignment="1" applyProtection="1">
      <alignment horizontal="right" vertical="top"/>
      <protection hidden="1"/>
    </xf>
    <xf numFmtId="164" fontId="15" fillId="0" borderId="0" xfId="58" applyFont="1" applyBorder="1" applyAlignment="1" applyProtection="1">
      <alignment horizontal="center" vertical="top"/>
      <protection hidden="1"/>
    </xf>
    <xf numFmtId="164" fontId="15" fillId="0" borderId="0" xfId="58" applyFont="1" applyBorder="1" applyAlignment="1" applyProtection="1">
      <alignment horizontal="center"/>
      <protection hidden="1"/>
    </xf>
    <xf numFmtId="164" fontId="21" fillId="24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>
      <alignment/>
      <protection/>
    </xf>
    <xf numFmtId="166" fontId="21" fillId="24" borderId="0" xfId="58" applyNumberFormat="1" applyFont="1" applyFill="1" applyBorder="1" applyAlignment="1" applyProtection="1">
      <alignment horizontal="center" vertical="center"/>
      <protection hidden="1" locked="0"/>
    </xf>
    <xf numFmtId="166" fontId="21" fillId="0" borderId="0" xfId="58" applyNumberFormat="1" applyFont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horizontal="left" vertical="top"/>
      <protection hidden="1"/>
    </xf>
    <xf numFmtId="164" fontId="15" fillId="0" borderId="10" xfId="58" applyFont="1" applyBorder="1" applyAlignment="1" applyProtection="1">
      <alignment horizontal="right" vertical="center" wrapText="1"/>
      <protection hidden="1"/>
    </xf>
    <xf numFmtId="164" fontId="15" fillId="0" borderId="15" xfId="58" applyFont="1" applyBorder="1" applyAlignment="1" applyProtection="1">
      <alignment/>
      <protection hidden="1"/>
    </xf>
    <xf numFmtId="164" fontId="21" fillId="24" borderId="14" xfId="0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left" vertical="center"/>
      <protection hidden="1" locked="0"/>
    </xf>
    <xf numFmtId="166" fontId="21" fillId="24" borderId="13" xfId="0" applyNumberFormat="1" applyFont="1" applyFill="1" applyBorder="1" applyAlignment="1" applyProtection="1">
      <alignment horizontal="left" vertical="center"/>
      <protection hidden="1" locked="0"/>
    </xf>
    <xf numFmtId="166" fontId="25" fillId="24" borderId="13" xfId="20" applyNumberFormat="1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horizontal="left"/>
      <protection hidden="1"/>
    </xf>
    <xf numFmtId="164" fontId="15" fillId="0" borderId="0" xfId="58" applyFont="1" applyBorder="1" applyAlignment="1" applyProtection="1">
      <alignment vertical="center"/>
      <protection hidden="1"/>
    </xf>
    <xf numFmtId="164" fontId="26" fillId="0" borderId="0" xfId="58" applyFont="1" applyBorder="1" applyAlignment="1" applyProtection="1">
      <alignment horizontal="left"/>
      <protection hidden="1"/>
    </xf>
    <xf numFmtId="164" fontId="27" fillId="0" borderId="0" xfId="58" applyFont="1" applyBorder="1" applyAlignment="1" applyProtection="1">
      <alignment vertical="center"/>
      <protection hidden="1"/>
    </xf>
    <xf numFmtId="164" fontId="27" fillId="0" borderId="0" xfId="57" applyFont="1" applyBorder="1" applyAlignment="1" applyProtection="1">
      <alignment vertical="center"/>
      <protection hidden="1"/>
    </xf>
    <xf numFmtId="164" fontId="27" fillId="0" borderId="0" xfId="58" applyFont="1" applyBorder="1" applyAlignment="1" applyProtection="1">
      <alignment/>
      <protection hidden="1"/>
    </xf>
    <xf numFmtId="164" fontId="14" fillId="0" borderId="0" xfId="58" applyAlignment="1">
      <alignment/>
      <protection/>
    </xf>
    <xf numFmtId="164" fontId="27" fillId="0" borderId="0" xfId="57" applyFont="1" applyBorder="1" applyAlignment="1" applyProtection="1">
      <alignment horizontal="left" vertical="center"/>
      <protection hidden="1"/>
    </xf>
    <xf numFmtId="164" fontId="27" fillId="0" borderId="0" xfId="58" applyFont="1" applyAlignment="1" applyProtection="1">
      <alignment/>
      <protection hidden="1"/>
    </xf>
    <xf numFmtId="164" fontId="21" fillId="0" borderId="0" xfId="58" applyFont="1" applyAlignment="1" applyProtection="1">
      <alignment vertical="center"/>
      <protection hidden="1"/>
    </xf>
    <xf numFmtId="164" fontId="15" fillId="0" borderId="16" xfId="58" applyFont="1" applyBorder="1" applyAlignment="1" applyProtection="1">
      <alignment/>
      <protection hidden="1"/>
    </xf>
    <xf numFmtId="164" fontId="15" fillId="0" borderId="16" xfId="58" applyFont="1" applyBorder="1" applyAlignment="1">
      <alignment/>
      <protection/>
    </xf>
    <xf numFmtId="164" fontId="15" fillId="0" borderId="17" xfId="58" applyFont="1" applyBorder="1" applyAlignment="1" applyProtection="1">
      <alignment horizontal="center" vertical="top"/>
      <protection hidden="1"/>
    </xf>
    <xf numFmtId="164" fontId="15" fillId="0" borderId="0" xfId="58" applyFont="1" applyFill="1" applyBorder="1" applyAlignment="1" applyProtection="1">
      <alignment horizontal="right" vertical="top" wrapText="1"/>
      <protection hidden="1"/>
    </xf>
    <xf numFmtId="164" fontId="15" fillId="0" borderId="0" xfId="58" applyFont="1" applyFill="1" applyBorder="1" applyAlignment="1" applyProtection="1">
      <alignment horizontal="center" vertical="top"/>
      <protection hidden="1"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4" fontId="28" fillId="0" borderId="0" xfId="0" applyFont="1" applyFill="1" applyBorder="1" applyAlignment="1" applyProtection="1">
      <alignment horizontal="center" vertical="center" wrapText="1"/>
      <protection hidden="1"/>
    </xf>
    <xf numFmtId="164" fontId="29" fillId="0" borderId="0" xfId="0" applyFont="1" applyFill="1" applyBorder="1" applyAlignment="1" applyProtection="1">
      <alignment horizontal="center" vertical="top" wrapText="1"/>
      <protection hidden="1"/>
    </xf>
    <xf numFmtId="164" fontId="29" fillId="0" borderId="18" xfId="0" applyFont="1" applyFill="1" applyBorder="1" applyAlignment="1" applyProtection="1">
      <alignment horizontal="center" vertical="top" wrapText="1"/>
      <protection hidden="1"/>
    </xf>
    <xf numFmtId="164" fontId="29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 applyProtection="1">
      <alignment horizontal="center" vertical="center" wrapText="1"/>
      <protection hidden="1"/>
    </xf>
    <xf numFmtId="164" fontId="28" fillId="21" borderId="20" xfId="0" applyFont="1" applyFill="1" applyBorder="1" applyAlignment="1" applyProtection="1">
      <alignment horizontal="center" vertical="center" wrapText="1"/>
      <protection hidden="1"/>
    </xf>
    <xf numFmtId="164" fontId="28" fillId="21" borderId="19" xfId="0" applyFont="1" applyFill="1" applyBorder="1" applyAlignment="1" applyProtection="1">
      <alignment horizontal="center" vertical="center" wrapText="1"/>
      <protection hidden="1"/>
    </xf>
    <xf numFmtId="164" fontId="28" fillId="21" borderId="21" xfId="0" applyFont="1" applyFill="1" applyBorder="1" applyAlignment="1" applyProtection="1">
      <alignment horizontal="center" vertical="center" wrapText="1"/>
      <protection hidden="1"/>
    </xf>
    <xf numFmtId="164" fontId="28" fillId="21" borderId="21" xfId="0" applyFont="1" applyFill="1" applyBorder="1" applyAlignment="1" applyProtection="1">
      <alignment horizontal="center" vertical="center"/>
      <protection hidden="1"/>
    </xf>
    <xf numFmtId="164" fontId="21" fillId="20" borderId="13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9" fontId="21" fillId="0" borderId="23" xfId="0" applyNumberFormat="1" applyFont="1" applyFill="1" applyBorder="1" applyAlignment="1">
      <alignment horizontal="center" vertical="center"/>
    </xf>
    <xf numFmtId="168" fontId="24" fillId="0" borderId="22" xfId="0" applyNumberFormat="1" applyFont="1" applyFill="1" applyBorder="1" applyAlignment="1" applyProtection="1">
      <alignment vertical="center"/>
      <protection locked="0"/>
    </xf>
    <xf numFmtId="164" fontId="21" fillId="0" borderId="24" xfId="0" applyFont="1" applyFill="1" applyBorder="1" applyAlignment="1">
      <alignment horizontal="left" vertical="center" wrapText="1"/>
    </xf>
    <xf numFmtId="169" fontId="21" fillId="0" borderId="24" xfId="0" applyNumberFormat="1" applyFont="1" applyFill="1" applyBorder="1" applyAlignment="1">
      <alignment horizontal="center" vertical="center"/>
    </xf>
    <xf numFmtId="168" fontId="24" fillId="24" borderId="24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/>
    </xf>
    <xf numFmtId="168" fontId="24" fillId="0" borderId="24" xfId="0" applyNumberFormat="1" applyFont="1" applyFill="1" applyBorder="1" applyAlignment="1" applyProtection="1">
      <alignment vertical="center"/>
      <protection locked="0"/>
    </xf>
    <xf numFmtId="164" fontId="21" fillId="0" borderId="25" xfId="0" applyFont="1" applyFill="1" applyBorder="1" applyAlignment="1">
      <alignment horizontal="left" vertical="center" wrapText="1"/>
    </xf>
    <xf numFmtId="169" fontId="21" fillId="0" borderId="26" xfId="0" applyNumberFormat="1" applyFont="1" applyFill="1" applyBorder="1" applyAlignment="1">
      <alignment horizontal="center" vertical="center"/>
    </xf>
    <xf numFmtId="168" fontId="24" fillId="0" borderId="25" xfId="0" applyNumberFormat="1" applyFont="1" applyFill="1" applyBorder="1" applyAlignment="1" applyProtection="1">
      <alignment vertical="center"/>
      <protection locked="0"/>
    </xf>
    <xf numFmtId="164" fontId="21" fillId="20" borderId="11" xfId="0" applyFont="1" applyFill="1" applyBorder="1" applyAlignment="1">
      <alignment horizontal="left" vertical="center" wrapText="1"/>
    </xf>
    <xf numFmtId="168" fontId="24" fillId="24" borderId="22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 indent="1"/>
    </xf>
    <xf numFmtId="164" fontId="21" fillId="0" borderId="26" xfId="0" applyFont="1" applyFill="1" applyBorder="1" applyAlignment="1">
      <alignment horizontal="left" vertical="center" wrapText="1"/>
    </xf>
    <xf numFmtId="164" fontId="15" fillId="0" borderId="25" xfId="0" applyFont="1" applyFill="1" applyBorder="1" applyAlignment="1">
      <alignment horizontal="left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31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29" fillId="0" borderId="0" xfId="0" applyFont="1" applyFill="1" applyBorder="1" applyAlignment="1" applyProtection="1">
      <alignment horizontal="center" vertical="center" wrapText="1"/>
      <protection hidden="1"/>
    </xf>
    <xf numFmtId="164" fontId="29" fillId="25" borderId="11" xfId="0" applyFont="1" applyFill="1" applyBorder="1" applyAlignment="1" applyProtection="1">
      <alignment vertical="center" wrapText="1"/>
      <protection hidden="1"/>
    </xf>
    <xf numFmtId="164" fontId="15" fillId="0" borderId="26" xfId="0" applyFont="1" applyFill="1" applyBorder="1" applyAlignment="1">
      <alignment horizontal="left" vertical="center" wrapText="1" indent="1"/>
    </xf>
    <xf numFmtId="168" fontId="24" fillId="24" borderId="25" xfId="0" applyNumberFormat="1" applyFont="1" applyFill="1" applyBorder="1" applyAlignment="1" applyProtection="1">
      <alignment vertical="center"/>
      <protection hidden="1"/>
    </xf>
    <xf numFmtId="164" fontId="21" fillId="0" borderId="24" xfId="0" applyFont="1" applyFill="1" applyBorder="1" applyAlignment="1">
      <alignment horizontal="left" vertical="center" wrapText="1" indent="1"/>
    </xf>
    <xf numFmtId="169" fontId="21" fillId="0" borderId="22" xfId="0" applyNumberFormat="1" applyFont="1" applyFill="1" applyBorder="1" applyAlignment="1">
      <alignment horizontal="center" vertical="center"/>
    </xf>
    <xf numFmtId="164" fontId="21" fillId="0" borderId="25" xfId="0" applyFont="1" applyFill="1" applyBorder="1" applyAlignment="1">
      <alignment horizontal="left" vertical="center" wrapText="1" indent="1"/>
    </xf>
    <xf numFmtId="164" fontId="20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 applyProtection="1">
      <alignment horizontal="center" vertical="center" wrapText="1"/>
      <protection hidden="1"/>
    </xf>
    <xf numFmtId="164" fontId="29" fillId="0" borderId="0" xfId="0" applyFont="1" applyFill="1" applyBorder="1" applyAlignment="1">
      <alignment horizontal="center" vertical="top" wrapText="1"/>
    </xf>
    <xf numFmtId="164" fontId="33" fillId="0" borderId="0" xfId="0" applyFont="1" applyFill="1" applyBorder="1" applyAlignment="1">
      <alignment horizontal="center" vertical="top" wrapText="1"/>
    </xf>
    <xf numFmtId="164" fontId="3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wrapText="1"/>
    </xf>
    <xf numFmtId="164" fontId="28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>
      <alignment horizontal="center" vertical="center" wrapText="1"/>
    </xf>
    <xf numFmtId="164" fontId="28" fillId="21" borderId="19" xfId="0" applyFont="1" applyFill="1" applyBorder="1" applyAlignment="1">
      <alignment horizontal="center" vertical="center" wrapText="1"/>
    </xf>
    <xf numFmtId="164" fontId="28" fillId="21" borderId="21" xfId="0" applyFont="1" applyFill="1" applyBorder="1" applyAlignment="1">
      <alignment horizontal="center" vertical="center" wrapText="1"/>
    </xf>
    <xf numFmtId="164" fontId="28" fillId="21" borderId="21" xfId="0" applyFont="1" applyFill="1" applyBorder="1" applyAlignment="1">
      <alignment horizontal="center" vertical="center"/>
    </xf>
    <xf numFmtId="166" fontId="28" fillId="21" borderId="21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left" vertical="center" wrapText="1"/>
    </xf>
    <xf numFmtId="164" fontId="21" fillId="0" borderId="27" xfId="0" applyFont="1" applyFill="1" applyBorder="1" applyAlignment="1">
      <alignment horizontal="left" vertical="center" wrapText="1"/>
    </xf>
    <xf numFmtId="168" fontId="24" fillId="24" borderId="27" xfId="0" applyNumberFormat="1" applyFont="1" applyFill="1" applyBorder="1" applyAlignment="1" applyProtection="1">
      <alignment vertical="center"/>
      <protection hidden="1"/>
    </xf>
    <xf numFmtId="168" fontId="24" fillId="0" borderId="27" xfId="0" applyNumberFormat="1" applyFont="1" applyFill="1" applyBorder="1" applyAlignment="1" applyProtection="1">
      <alignment vertical="center"/>
      <protection locked="0"/>
    </xf>
    <xf numFmtId="164" fontId="21" fillId="0" borderId="28" xfId="0" applyFont="1" applyFill="1" applyBorder="1" applyAlignment="1">
      <alignment horizontal="left" vertical="center" wrapText="1"/>
    </xf>
    <xf numFmtId="168" fontId="24" fillId="24" borderId="28" xfId="0" applyNumberFormat="1" applyFont="1" applyFill="1" applyBorder="1" applyAlignment="1" applyProtection="1">
      <alignment vertical="center"/>
      <protection hidden="1"/>
    </xf>
    <xf numFmtId="164" fontId="28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62" applyFont="1" applyFill="1" applyBorder="1" applyAlignment="1">
      <alignment horizontal="center" vertical="center" wrapText="1"/>
      <protection/>
    </xf>
    <xf numFmtId="164" fontId="0" fillId="0" borderId="0" xfId="62" applyFont="1" applyAlignment="1">
      <alignment wrapText="1"/>
      <protection/>
    </xf>
    <xf numFmtId="164" fontId="0" fillId="0" borderId="0" xfId="0" applyFont="1" applyBorder="1" applyAlignment="1">
      <alignment horizontal="center" vertical="center" wrapText="1"/>
    </xf>
    <xf numFmtId="164" fontId="29" fillId="0" borderId="0" xfId="62" applyFont="1" applyFill="1" applyBorder="1" applyAlignment="1" applyProtection="1">
      <alignment horizontal="center" vertical="center"/>
      <protection hidden="1"/>
    </xf>
    <xf numFmtId="165" fontId="29" fillId="24" borderId="0" xfId="62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62" applyFont="1" applyBorder="1" applyAlignment="1">
      <alignment wrapText="1"/>
      <protection/>
    </xf>
    <xf numFmtId="164" fontId="21" fillId="21" borderId="29" xfId="0" applyFont="1" applyFill="1" applyBorder="1" applyAlignment="1">
      <alignment horizontal="center" vertical="center" wrapText="1"/>
    </xf>
    <xf numFmtId="164" fontId="28" fillId="21" borderId="29" xfId="0" applyFont="1" applyFill="1" applyBorder="1" applyAlignment="1">
      <alignment horizontal="center" vertical="center" wrapText="1"/>
    </xf>
    <xf numFmtId="166" fontId="28" fillId="21" borderId="2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64" fontId="15" fillId="0" borderId="30" xfId="0" applyFont="1" applyFill="1" applyBorder="1" applyAlignment="1">
      <alignment horizontal="left" vertical="center" wrapText="1"/>
    </xf>
    <xf numFmtId="164" fontId="15" fillId="0" borderId="28" xfId="0" applyFont="1" applyFill="1" applyBorder="1" applyAlignment="1">
      <alignment horizontal="left" vertical="center" wrapText="1"/>
    </xf>
    <xf numFmtId="164" fontId="24" fillId="0" borderId="15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view="pageBreakPreview" zoomScale="110" zoomScaleSheetLayoutView="110" workbookViewId="0" topLeftCell="A31">
      <selection activeCell="A40" sqref="A4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2.7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 t="s">
        <v>2</v>
      </c>
      <c r="F2" s="6"/>
      <c r="G2" s="7" t="s">
        <v>3</v>
      </c>
      <c r="H2" s="5" t="s">
        <v>4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20" t="s">
        <v>6</v>
      </c>
      <c r="B6" s="20"/>
      <c r="C6" s="21" t="s">
        <v>7</v>
      </c>
      <c r="D6" s="21"/>
      <c r="E6" s="22"/>
      <c r="F6" s="22"/>
      <c r="G6" s="22"/>
      <c r="H6" s="22"/>
      <c r="I6" s="23"/>
      <c r="J6" s="3"/>
      <c r="K6" s="3"/>
      <c r="L6" s="3"/>
    </row>
    <row r="7" spans="1:12" ht="12.75">
      <c r="A7" s="24"/>
      <c r="B7" s="24"/>
      <c r="C7" s="13"/>
      <c r="D7" s="13"/>
      <c r="E7" s="22"/>
      <c r="F7" s="22"/>
      <c r="G7" s="22"/>
      <c r="H7" s="22"/>
      <c r="I7" s="23"/>
      <c r="J7" s="3"/>
      <c r="K7" s="3"/>
      <c r="L7" s="3"/>
    </row>
    <row r="8" spans="1:12" ht="12.75" customHeight="1">
      <c r="A8" s="25" t="s">
        <v>8</v>
      </c>
      <c r="B8" s="25"/>
      <c r="C8" s="26" t="s">
        <v>9</v>
      </c>
      <c r="D8" s="26"/>
      <c r="E8" s="22"/>
      <c r="F8" s="22"/>
      <c r="G8" s="22"/>
      <c r="H8" s="22"/>
      <c r="I8" s="14"/>
      <c r="J8" s="3"/>
      <c r="K8" s="3"/>
      <c r="L8" s="3"/>
    </row>
    <row r="9" spans="1:12" ht="12.75">
      <c r="A9" s="27"/>
      <c r="B9" s="27"/>
      <c r="C9" s="28"/>
      <c r="D9" s="13"/>
      <c r="E9" s="13"/>
      <c r="F9" s="13"/>
      <c r="G9" s="13"/>
      <c r="H9" s="13"/>
      <c r="I9" s="13"/>
      <c r="J9" s="3"/>
      <c r="K9" s="3"/>
      <c r="L9" s="3"/>
    </row>
    <row r="10" spans="1:12" ht="12.75" customHeight="1">
      <c r="A10" s="29" t="s">
        <v>10</v>
      </c>
      <c r="B10" s="29"/>
      <c r="C10" s="26" t="s">
        <v>11</v>
      </c>
      <c r="D10" s="26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9"/>
      <c r="B11" s="29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20" t="s">
        <v>12</v>
      </c>
      <c r="B12" s="20"/>
      <c r="C12" s="30" t="s">
        <v>13</v>
      </c>
      <c r="D12" s="30"/>
      <c r="E12" s="30"/>
      <c r="F12" s="30"/>
      <c r="G12" s="30"/>
      <c r="H12" s="30"/>
      <c r="I12" s="30"/>
      <c r="J12" s="3"/>
      <c r="K12" s="3"/>
      <c r="L12" s="3"/>
    </row>
    <row r="13" spans="1:12" ht="12.75">
      <c r="A13" s="24"/>
      <c r="B13" s="24"/>
      <c r="C13" s="31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20" t="s">
        <v>14</v>
      </c>
      <c r="B14" s="20"/>
      <c r="C14" s="32">
        <v>20000</v>
      </c>
      <c r="D14" s="32"/>
      <c r="E14" s="13"/>
      <c r="F14" s="33" t="s">
        <v>15</v>
      </c>
      <c r="G14" s="33"/>
      <c r="H14" s="33"/>
      <c r="I14" s="33"/>
      <c r="J14" s="3"/>
      <c r="K14" s="3"/>
      <c r="L14" s="3"/>
    </row>
    <row r="15" spans="1:12" ht="12.75">
      <c r="A15" s="24"/>
      <c r="B15" s="24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20" t="s">
        <v>16</v>
      </c>
      <c r="B16" s="20"/>
      <c r="C16" s="34" t="s">
        <v>17</v>
      </c>
      <c r="D16" s="34"/>
      <c r="E16" s="34"/>
      <c r="F16" s="34"/>
      <c r="G16" s="34"/>
      <c r="H16" s="34"/>
      <c r="I16" s="34"/>
      <c r="J16" s="3"/>
      <c r="K16" s="3"/>
      <c r="L16" s="3"/>
    </row>
    <row r="17" spans="1:12" ht="12.75">
      <c r="A17" s="24"/>
      <c r="B17" s="24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20" t="s">
        <v>18</v>
      </c>
      <c r="B18" s="20"/>
      <c r="C18" s="35" t="s">
        <v>19</v>
      </c>
      <c r="D18" s="35"/>
      <c r="E18" s="35"/>
      <c r="F18" s="35"/>
      <c r="G18" s="35"/>
      <c r="H18" s="35"/>
      <c r="I18" s="35"/>
      <c r="J18" s="3"/>
      <c r="K18" s="3"/>
      <c r="L18" s="3"/>
    </row>
    <row r="19" spans="1:12" ht="12.75">
      <c r="A19" s="24"/>
      <c r="B19" s="24"/>
      <c r="C19" s="31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20" t="s">
        <v>20</v>
      </c>
      <c r="B20" s="20"/>
      <c r="C20" s="35" t="s">
        <v>21</v>
      </c>
      <c r="D20" s="35"/>
      <c r="E20" s="35"/>
      <c r="F20" s="35"/>
      <c r="G20" s="35"/>
      <c r="H20" s="35"/>
      <c r="I20" s="35"/>
      <c r="J20" s="3"/>
      <c r="K20" s="3"/>
      <c r="L20" s="3"/>
    </row>
    <row r="21" spans="1:12" ht="12.75">
      <c r="A21" s="24"/>
      <c r="B21" s="24"/>
      <c r="C21" s="31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20" t="s">
        <v>22</v>
      </c>
      <c r="B22" s="20"/>
      <c r="C22" s="36">
        <v>98</v>
      </c>
      <c r="D22" s="34" t="s">
        <v>15</v>
      </c>
      <c r="E22" s="34"/>
      <c r="F22" s="34"/>
      <c r="G22" s="37"/>
      <c r="H22" s="37"/>
      <c r="I22" s="38"/>
      <c r="J22" s="3"/>
      <c r="K22" s="3"/>
      <c r="L22" s="3"/>
    </row>
    <row r="23" spans="1:12" ht="12.75">
      <c r="A23" s="24"/>
      <c r="B23" s="24"/>
      <c r="C23" s="13"/>
      <c r="D23" s="13"/>
      <c r="E23" s="13"/>
      <c r="F23" s="13"/>
      <c r="G23" s="13"/>
      <c r="H23" s="13"/>
      <c r="I23" s="14"/>
      <c r="J23" s="3"/>
      <c r="K23" s="3"/>
      <c r="L23" s="3"/>
    </row>
    <row r="24" spans="1:12" ht="12.75">
      <c r="A24" s="20" t="s">
        <v>23</v>
      </c>
      <c r="B24" s="20"/>
      <c r="C24" s="36">
        <v>19</v>
      </c>
      <c r="D24" s="34" t="s">
        <v>24</v>
      </c>
      <c r="E24" s="34"/>
      <c r="F24" s="34"/>
      <c r="G24" s="34"/>
      <c r="H24" s="39" t="s">
        <v>25</v>
      </c>
      <c r="I24" s="40">
        <v>174</v>
      </c>
      <c r="J24" s="3"/>
      <c r="K24" s="3"/>
      <c r="L24" s="3"/>
    </row>
    <row r="25" spans="1:12" ht="12.75">
      <c r="A25" s="24"/>
      <c r="B25" s="24"/>
      <c r="C25" s="13"/>
      <c r="D25" s="13"/>
      <c r="E25" s="13"/>
      <c r="F25" s="13"/>
      <c r="G25" s="24"/>
      <c r="H25" s="24" t="s">
        <v>26</v>
      </c>
      <c r="I25" s="31"/>
      <c r="J25" s="3"/>
      <c r="K25" s="3"/>
      <c r="L25" s="3"/>
    </row>
    <row r="26" spans="1:12" ht="12.75">
      <c r="A26" s="20" t="s">
        <v>27</v>
      </c>
      <c r="B26" s="20"/>
      <c r="C26" s="41" t="s">
        <v>28</v>
      </c>
      <c r="D26" s="42"/>
      <c r="E26" s="3"/>
      <c r="F26" s="14"/>
      <c r="G26" s="20" t="s">
        <v>29</v>
      </c>
      <c r="H26" s="20"/>
      <c r="I26" s="43" t="s">
        <v>30</v>
      </c>
      <c r="J26" s="3"/>
      <c r="K26" s="3"/>
      <c r="L26" s="3"/>
    </row>
    <row r="27" spans="1:12" ht="12.75">
      <c r="A27" s="24"/>
      <c r="B27" s="24"/>
      <c r="C27" s="13"/>
      <c r="D27" s="14"/>
      <c r="E27" s="14"/>
      <c r="F27" s="14"/>
      <c r="G27" s="14"/>
      <c r="H27" s="13"/>
      <c r="I27" s="44"/>
      <c r="J27" s="3"/>
      <c r="K27" s="3"/>
      <c r="L27" s="3"/>
    </row>
    <row r="28" spans="1:12" ht="12.75">
      <c r="A28" s="45" t="s">
        <v>31</v>
      </c>
      <c r="B28" s="45"/>
      <c r="C28" s="45"/>
      <c r="D28" s="45"/>
      <c r="E28" s="46" t="s">
        <v>32</v>
      </c>
      <c r="F28" s="46"/>
      <c r="G28" s="46"/>
      <c r="H28" s="47" t="s">
        <v>33</v>
      </c>
      <c r="I28" s="47"/>
      <c r="J28" s="3"/>
      <c r="K28" s="3"/>
      <c r="L28" s="3"/>
    </row>
    <row r="29" spans="1:12" ht="12.75">
      <c r="A29" s="3"/>
      <c r="B29" s="3"/>
      <c r="C29" s="3"/>
      <c r="D29" s="19"/>
      <c r="E29" s="13"/>
      <c r="F29" s="13"/>
      <c r="G29" s="13"/>
      <c r="H29" s="48"/>
      <c r="I29" s="44"/>
      <c r="J29" s="3"/>
      <c r="K29" s="3"/>
      <c r="L29" s="3"/>
    </row>
    <row r="30" spans="1:12" ht="12.75">
      <c r="A30" s="49"/>
      <c r="B30" s="49"/>
      <c r="C30" s="49"/>
      <c r="D30" s="49"/>
      <c r="E30" s="50"/>
      <c r="F30" s="50"/>
      <c r="G30" s="50"/>
      <c r="H30" s="51"/>
      <c r="I30" s="51"/>
      <c r="J30" s="3"/>
      <c r="K30" s="3"/>
      <c r="L30" s="3"/>
    </row>
    <row r="31" spans="1:12" ht="12.75" customHeight="1">
      <c r="A31" s="52"/>
      <c r="B31" s="52"/>
      <c r="C31" s="31"/>
      <c r="D31" s="53"/>
      <c r="E31" s="53"/>
      <c r="F31" s="53"/>
      <c r="G31" s="53"/>
      <c r="H31" s="13"/>
      <c r="I31" s="54"/>
      <c r="J31" s="3"/>
      <c r="K31" s="3"/>
      <c r="L31" s="3"/>
    </row>
    <row r="32" spans="1:12" ht="12.75">
      <c r="A32" s="49"/>
      <c r="B32" s="49"/>
      <c r="C32" s="49"/>
      <c r="D32" s="49"/>
      <c r="E32" s="50"/>
      <c r="F32" s="50"/>
      <c r="G32" s="50"/>
      <c r="H32" s="51"/>
      <c r="I32" s="51"/>
      <c r="J32" s="3"/>
      <c r="K32" s="3"/>
      <c r="L32" s="3"/>
    </row>
    <row r="33" spans="1:12" ht="12.75">
      <c r="A33" s="52"/>
      <c r="B33" s="52"/>
      <c r="C33" s="31"/>
      <c r="D33" s="53"/>
      <c r="E33" s="53"/>
      <c r="F33" s="53"/>
      <c r="G33" s="22"/>
      <c r="H33" s="13"/>
      <c r="I33" s="55"/>
      <c r="J33" s="3"/>
      <c r="K33" s="3"/>
      <c r="L33" s="3"/>
    </row>
    <row r="34" spans="1:12" ht="12.75">
      <c r="A34" s="49"/>
      <c r="B34" s="49"/>
      <c r="C34" s="49"/>
      <c r="D34" s="49"/>
      <c r="E34" s="50"/>
      <c r="F34" s="50"/>
      <c r="G34" s="50"/>
      <c r="H34" s="51"/>
      <c r="I34" s="51"/>
      <c r="J34" s="3"/>
      <c r="K34" s="3"/>
      <c r="L34" s="3"/>
    </row>
    <row r="35" spans="1:12" ht="12.75">
      <c r="A35" s="52"/>
      <c r="B35" s="52"/>
      <c r="C35" s="31"/>
      <c r="D35" s="53"/>
      <c r="E35" s="53"/>
      <c r="F35" s="53"/>
      <c r="G35" s="22"/>
      <c r="H35" s="13"/>
      <c r="I35" s="55"/>
      <c r="J35" s="3"/>
      <c r="K35" s="3"/>
      <c r="L35" s="3"/>
    </row>
    <row r="36" spans="1:12" ht="12.75">
      <c r="A36" s="49"/>
      <c r="B36" s="49"/>
      <c r="C36" s="49"/>
      <c r="D36" s="49"/>
      <c r="E36" s="50"/>
      <c r="F36" s="50"/>
      <c r="G36" s="50"/>
      <c r="H36" s="51"/>
      <c r="I36" s="51"/>
      <c r="J36" s="3"/>
      <c r="K36" s="3"/>
      <c r="L36" s="3"/>
    </row>
    <row r="37" spans="1:12" ht="12.75">
      <c r="A37" s="56"/>
      <c r="B37" s="56"/>
      <c r="C37" s="57"/>
      <c r="D37" s="57"/>
      <c r="E37" s="13"/>
      <c r="F37" s="57"/>
      <c r="G37" s="57"/>
      <c r="H37" s="13"/>
      <c r="I37" s="13"/>
      <c r="J37" s="3"/>
      <c r="K37" s="3"/>
      <c r="L37" s="3"/>
    </row>
    <row r="38" spans="1:12" ht="12.75">
      <c r="A38" s="49"/>
      <c r="B38" s="49"/>
      <c r="C38" s="49"/>
      <c r="D38" s="49"/>
      <c r="E38" s="50"/>
      <c r="F38" s="50"/>
      <c r="G38" s="50"/>
      <c r="H38" s="51"/>
      <c r="I38" s="51"/>
      <c r="J38" s="3"/>
      <c r="K38" s="3"/>
      <c r="L38" s="3"/>
    </row>
    <row r="39" spans="1:12" ht="12.75">
      <c r="A39" s="56"/>
      <c r="B39" s="56"/>
      <c r="C39" s="57"/>
      <c r="D39" s="58"/>
      <c r="E39" s="13"/>
      <c r="F39" s="57"/>
      <c r="G39" s="58"/>
      <c r="H39" s="13"/>
      <c r="I39" s="13"/>
      <c r="J39" s="3"/>
      <c r="K39" s="3"/>
      <c r="L39" s="3"/>
    </row>
    <row r="40" spans="1:12" ht="12.75">
      <c r="A40" s="49"/>
      <c r="B40" s="49"/>
      <c r="C40" s="49"/>
      <c r="D40" s="49"/>
      <c r="E40" s="50"/>
      <c r="F40" s="50"/>
      <c r="G40" s="50"/>
      <c r="H40" s="51"/>
      <c r="I40" s="51"/>
      <c r="J40" s="3"/>
      <c r="K40" s="3"/>
      <c r="L40" s="3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3"/>
      <c r="K41" s="3"/>
      <c r="L41" s="3"/>
    </row>
    <row r="42" spans="1:12" ht="12.75">
      <c r="A42" s="56"/>
      <c r="B42" s="56"/>
      <c r="C42" s="57"/>
      <c r="D42" s="58"/>
      <c r="E42" s="13"/>
      <c r="F42" s="57"/>
      <c r="G42" s="58"/>
      <c r="H42" s="13"/>
      <c r="I42" s="13"/>
      <c r="J42" s="3"/>
      <c r="K42" s="3"/>
      <c r="L42" s="3"/>
    </row>
    <row r="43" spans="1:12" ht="12.75">
      <c r="A43" s="63"/>
      <c r="B43" s="63"/>
      <c r="C43" s="63"/>
      <c r="D43" s="28"/>
      <c r="E43" s="28"/>
      <c r="F43" s="63"/>
      <c r="G43" s="28"/>
      <c r="H43" s="28"/>
      <c r="I43" s="28"/>
      <c r="J43" s="3"/>
      <c r="K43" s="3"/>
      <c r="L43" s="3"/>
    </row>
    <row r="44" spans="1:12" ht="12.75" customHeight="1">
      <c r="A44" s="64" t="s">
        <v>34</v>
      </c>
      <c r="B44" s="64"/>
      <c r="C44" s="51"/>
      <c r="D44" s="51"/>
      <c r="E44" s="14"/>
      <c r="F44" s="30"/>
      <c r="G44" s="30"/>
      <c r="H44" s="30"/>
      <c r="I44" s="30"/>
      <c r="J44" s="3"/>
      <c r="K44" s="3"/>
      <c r="L44" s="3"/>
    </row>
    <row r="45" spans="1:12" ht="12.75">
      <c r="A45" s="56"/>
      <c r="B45" s="56"/>
      <c r="C45" s="57"/>
      <c r="D45" s="57"/>
      <c r="E45" s="13"/>
      <c r="F45" s="57"/>
      <c r="G45" s="57"/>
      <c r="H45" s="65"/>
      <c r="I45" s="65"/>
      <c r="J45" s="3"/>
      <c r="K45" s="3"/>
      <c r="L45" s="3"/>
    </row>
    <row r="46" spans="1:12" ht="12.75" customHeight="1">
      <c r="A46" s="64" t="s">
        <v>35</v>
      </c>
      <c r="B46" s="64"/>
      <c r="C46" s="66" t="s">
        <v>36</v>
      </c>
      <c r="D46" s="66"/>
      <c r="E46" s="66"/>
      <c r="F46" s="66"/>
      <c r="G46" s="66"/>
      <c r="H46" s="66"/>
      <c r="I46" s="66"/>
      <c r="J46" s="3"/>
      <c r="K46" s="3"/>
      <c r="L46" s="3"/>
    </row>
    <row r="47" spans="1:12" ht="12.75">
      <c r="A47" s="24"/>
      <c r="B47" s="24"/>
      <c r="C47" s="67" t="s">
        <v>37</v>
      </c>
      <c r="D47" s="14"/>
      <c r="E47" s="14"/>
      <c r="F47" s="14"/>
      <c r="G47" s="14"/>
      <c r="H47" s="14"/>
      <c r="I47" s="14"/>
      <c r="J47" s="3"/>
      <c r="K47" s="3"/>
      <c r="L47" s="3"/>
    </row>
    <row r="48" spans="1:12" ht="12.75" customHeight="1">
      <c r="A48" s="64" t="s">
        <v>38</v>
      </c>
      <c r="B48" s="64"/>
      <c r="C48" s="68" t="s">
        <v>39</v>
      </c>
      <c r="D48" s="68"/>
      <c r="E48" s="68"/>
      <c r="F48" s="14"/>
      <c r="G48" s="39" t="s">
        <v>40</v>
      </c>
      <c r="H48" s="69" t="s">
        <v>41</v>
      </c>
      <c r="I48" s="69"/>
      <c r="J48" s="3"/>
      <c r="K48" s="3"/>
      <c r="L48" s="3"/>
    </row>
    <row r="49" spans="1:12" ht="12.75">
      <c r="A49" s="24"/>
      <c r="B49" s="24"/>
      <c r="C49" s="67"/>
      <c r="D49" s="14"/>
      <c r="E49" s="14"/>
      <c r="F49" s="14"/>
      <c r="G49" s="14"/>
      <c r="H49" s="14"/>
      <c r="I49" s="14"/>
      <c r="J49" s="3"/>
      <c r="K49" s="3"/>
      <c r="L49" s="3"/>
    </row>
    <row r="50" spans="1:12" ht="12.75" customHeight="1">
      <c r="A50" s="64" t="s">
        <v>18</v>
      </c>
      <c r="B50" s="64"/>
      <c r="C50" s="70" t="s">
        <v>19</v>
      </c>
      <c r="D50" s="70"/>
      <c r="E50" s="70"/>
      <c r="F50" s="70"/>
      <c r="G50" s="70"/>
      <c r="H50" s="70"/>
      <c r="I50" s="70"/>
      <c r="J50" s="3"/>
      <c r="K50" s="3"/>
      <c r="L50" s="3"/>
    </row>
    <row r="51" spans="1:12" ht="12.75">
      <c r="A51" s="24"/>
      <c r="B51" s="24"/>
      <c r="C51" s="14"/>
      <c r="D51" s="14"/>
      <c r="E51" s="14"/>
      <c r="F51" s="14"/>
      <c r="G51" s="14"/>
      <c r="H51" s="14"/>
      <c r="I51" s="14"/>
      <c r="J51" s="3"/>
      <c r="K51" s="3"/>
      <c r="L51" s="3"/>
    </row>
    <row r="52" spans="1:12" ht="12.75">
      <c r="A52" s="20" t="s">
        <v>42</v>
      </c>
      <c r="B52" s="20"/>
      <c r="C52" s="68" t="s">
        <v>43</v>
      </c>
      <c r="D52" s="68"/>
      <c r="E52" s="68"/>
      <c r="F52" s="68"/>
      <c r="G52" s="68"/>
      <c r="H52" s="68"/>
      <c r="I52" s="68"/>
      <c r="J52" s="3"/>
      <c r="K52" s="3"/>
      <c r="L52" s="3"/>
    </row>
    <row r="53" spans="1:12" ht="12.75">
      <c r="A53" s="71"/>
      <c r="B53" s="71"/>
      <c r="C53" s="72" t="s">
        <v>44</v>
      </c>
      <c r="D53" s="72"/>
      <c r="E53" s="72"/>
      <c r="F53" s="72"/>
      <c r="G53" s="72"/>
      <c r="H53" s="72"/>
      <c r="I53" s="9"/>
      <c r="J53" s="3"/>
      <c r="K53" s="3"/>
      <c r="L53" s="3"/>
    </row>
    <row r="54" spans="1:12" ht="12.75">
      <c r="A54" s="71"/>
      <c r="B54" s="71"/>
      <c r="C54" s="72"/>
      <c r="D54" s="72"/>
      <c r="E54" s="72"/>
      <c r="F54" s="72"/>
      <c r="G54" s="72"/>
      <c r="H54" s="72"/>
      <c r="I54" s="9"/>
      <c r="J54" s="3"/>
      <c r="K54" s="3"/>
      <c r="L54" s="3"/>
    </row>
    <row r="55" spans="1:12" ht="12.75">
      <c r="A55" s="71"/>
      <c r="B55" s="73" t="s">
        <v>45</v>
      </c>
      <c r="C55" s="73"/>
      <c r="D55" s="73"/>
      <c r="E55" s="73"/>
      <c r="F55" s="74"/>
      <c r="G55" s="74"/>
      <c r="H55" s="75"/>
      <c r="I55" s="75"/>
      <c r="J55" s="3"/>
      <c r="K55" s="3"/>
      <c r="L55" s="3"/>
    </row>
    <row r="56" spans="1:12" ht="12.75">
      <c r="A56" s="71"/>
      <c r="B56" s="76" t="s">
        <v>46</v>
      </c>
      <c r="C56" s="77"/>
      <c r="D56" s="77"/>
      <c r="E56" s="77"/>
      <c r="F56" s="77"/>
      <c r="G56" s="77"/>
      <c r="H56" s="78" t="s">
        <v>47</v>
      </c>
      <c r="I56" s="78"/>
      <c r="J56" s="3"/>
      <c r="K56" s="3"/>
      <c r="L56" s="3"/>
    </row>
    <row r="57" spans="1:12" ht="12.75">
      <c r="A57" s="71"/>
      <c r="B57" s="76" t="s">
        <v>48</v>
      </c>
      <c r="C57" s="77"/>
      <c r="D57" s="77"/>
      <c r="E57" s="77"/>
      <c r="F57" s="77"/>
      <c r="G57" s="77"/>
      <c r="H57" s="78"/>
      <c r="I57" s="78"/>
      <c r="J57" s="3"/>
      <c r="K57" s="3"/>
      <c r="L57" s="3"/>
    </row>
    <row r="58" spans="1:12" ht="12.75">
      <c r="A58" s="71"/>
      <c r="B58" s="76" t="s">
        <v>49</v>
      </c>
      <c r="C58" s="77"/>
      <c r="D58" s="77"/>
      <c r="E58" s="77"/>
      <c r="F58" s="77"/>
      <c r="G58" s="77"/>
      <c r="H58" s="78"/>
      <c r="I58" s="78"/>
      <c r="J58" s="3"/>
      <c r="K58" s="3"/>
      <c r="L58" s="3"/>
    </row>
    <row r="59" spans="1:12" ht="12.75">
      <c r="A59" s="71"/>
      <c r="B59" s="76" t="s">
        <v>50</v>
      </c>
      <c r="C59" s="79"/>
      <c r="D59" s="79"/>
      <c r="E59" s="79"/>
      <c r="F59" s="79"/>
      <c r="G59" s="79"/>
      <c r="H59" s="78"/>
      <c r="I59" s="78"/>
      <c r="J59" s="3"/>
      <c r="K59" s="3"/>
      <c r="L59" s="3"/>
    </row>
    <row r="60" spans="1:12" ht="12.75">
      <c r="A60" s="71"/>
      <c r="B60" s="76" t="s">
        <v>51</v>
      </c>
      <c r="C60" s="79"/>
      <c r="D60" s="79"/>
      <c r="E60" s="79"/>
      <c r="F60" s="79"/>
      <c r="G60" s="79"/>
      <c r="H60" s="78"/>
      <c r="I60" s="78"/>
      <c r="J60" s="3"/>
      <c r="K60" s="3"/>
      <c r="L60" s="3"/>
    </row>
    <row r="61" spans="1:12" ht="12.75">
      <c r="A61" s="71"/>
      <c r="B61" s="71"/>
      <c r="C61" s="72"/>
      <c r="D61" s="72"/>
      <c r="E61" s="72"/>
      <c r="F61" s="72"/>
      <c r="G61" s="72"/>
      <c r="H61" s="72"/>
      <c r="I61" s="9"/>
      <c r="J61" s="3"/>
      <c r="K61" s="3"/>
      <c r="L61" s="3"/>
    </row>
    <row r="62" spans="1:12" ht="12.75">
      <c r="A62" s="80"/>
      <c r="B62" s="14"/>
      <c r="C62" s="14"/>
      <c r="D62" s="14"/>
      <c r="E62" s="14"/>
      <c r="F62" s="14"/>
      <c r="G62" s="81"/>
      <c r="H62" s="82"/>
      <c r="I62" s="81"/>
      <c r="J62" s="3"/>
      <c r="K62" s="3"/>
      <c r="L62" s="3"/>
    </row>
    <row r="63" spans="1:12" ht="12.75">
      <c r="A63" s="14"/>
      <c r="B63" s="14"/>
      <c r="C63" s="14"/>
      <c r="D63" s="14"/>
      <c r="E63" s="71" t="s">
        <v>52</v>
      </c>
      <c r="F63" s="3"/>
      <c r="G63" s="83" t="s">
        <v>53</v>
      </c>
      <c r="H63" s="83"/>
      <c r="I63" s="83"/>
      <c r="J63" s="3"/>
      <c r="K63" s="3"/>
      <c r="L63" s="3"/>
    </row>
    <row r="64" spans="1:12" ht="12.75">
      <c r="A64" s="84"/>
      <c r="B64" s="84"/>
      <c r="C64" s="19"/>
      <c r="D64" s="19"/>
      <c r="E64" s="19"/>
      <c r="F64" s="19"/>
      <c r="G64" s="85"/>
      <c r="H64" s="85"/>
      <c r="I64" s="19"/>
      <c r="J64" s="3"/>
      <c r="K64" s="3"/>
      <c r="L64" s="3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H56:I60"/>
    <mergeCell ref="G63:I63"/>
    <mergeCell ref="G64:H64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view="pageBreakPreview" zoomScale="110" zoomScaleSheetLayoutView="110" workbookViewId="0" topLeftCell="A1">
      <selection activeCell="K6" sqref="K6"/>
    </sheetView>
  </sheetViews>
  <sheetFormatPr defaultColWidth="9.140625" defaultRowHeight="12.75"/>
  <cols>
    <col min="10" max="10" width="12.28125" style="0" customWidth="1"/>
    <col min="11" max="11" width="9.57421875" style="0" customWidth="1"/>
  </cols>
  <sheetData>
    <row r="1" spans="1:11" ht="12.75" customHeight="1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2.7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7"/>
    </row>
    <row r="3" spans="1:1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6.25" customHeight="1">
      <c r="A5" s="91" t="s">
        <v>57</v>
      </c>
      <c r="B5" s="91"/>
      <c r="C5" s="91"/>
      <c r="D5" s="91"/>
      <c r="E5" s="91"/>
      <c r="F5" s="91"/>
      <c r="G5" s="91"/>
      <c r="H5" s="91"/>
      <c r="I5" s="91" t="s">
        <v>58</v>
      </c>
      <c r="J5" s="92" t="s">
        <v>59</v>
      </c>
      <c r="K5" s="93" t="s">
        <v>60</v>
      </c>
    </row>
    <row r="6" spans="1:11" ht="12.75">
      <c r="A6" s="94">
        <v>1</v>
      </c>
      <c r="B6" s="94"/>
      <c r="C6" s="94"/>
      <c r="D6" s="94"/>
      <c r="E6" s="94"/>
      <c r="F6" s="94"/>
      <c r="G6" s="94"/>
      <c r="H6" s="94"/>
      <c r="I6" s="95">
        <v>2</v>
      </c>
      <c r="J6" s="94">
        <v>3</v>
      </c>
      <c r="K6" s="94">
        <v>4</v>
      </c>
    </row>
    <row r="7" spans="1:11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2.75" customHeight="1">
      <c r="A8" s="97" t="s">
        <v>61</v>
      </c>
      <c r="B8" s="97"/>
      <c r="C8" s="97"/>
      <c r="D8" s="97"/>
      <c r="E8" s="97"/>
      <c r="F8" s="97"/>
      <c r="G8" s="97"/>
      <c r="H8" s="97"/>
      <c r="I8" s="98">
        <v>1</v>
      </c>
      <c r="J8" s="99"/>
      <c r="K8" s="99"/>
    </row>
    <row r="9" spans="1:11" ht="12.75" customHeight="1">
      <c r="A9" s="100" t="s">
        <v>62</v>
      </c>
      <c r="B9" s="100"/>
      <c r="C9" s="100"/>
      <c r="D9" s="100"/>
      <c r="E9" s="100"/>
      <c r="F9" s="100"/>
      <c r="G9" s="100"/>
      <c r="H9" s="100"/>
      <c r="I9" s="101">
        <v>2</v>
      </c>
      <c r="J9" s="102">
        <f>J10+J17+J27+J36+J40</f>
        <v>202672592</v>
      </c>
      <c r="K9" s="102">
        <f>K10+K17+K27+K36+K40</f>
        <v>193347023</v>
      </c>
    </row>
    <row r="10" spans="1:11" ht="12.75" customHeight="1">
      <c r="A10" s="103" t="s">
        <v>63</v>
      </c>
      <c r="B10" s="103"/>
      <c r="C10" s="103"/>
      <c r="D10" s="103"/>
      <c r="E10" s="103"/>
      <c r="F10" s="103"/>
      <c r="G10" s="103"/>
      <c r="H10" s="103"/>
      <c r="I10" s="101">
        <v>3</v>
      </c>
      <c r="J10" s="102">
        <f>SUM(J11:J16)</f>
        <v>70332</v>
      </c>
      <c r="K10" s="102">
        <f>SUM(K11:K16)</f>
        <v>425</v>
      </c>
    </row>
    <row r="11" spans="1:11" ht="12.75" customHeight="1">
      <c r="A11" s="103" t="s">
        <v>64</v>
      </c>
      <c r="B11" s="103"/>
      <c r="C11" s="103"/>
      <c r="D11" s="103"/>
      <c r="E11" s="103"/>
      <c r="F11" s="103"/>
      <c r="G11" s="103"/>
      <c r="H11" s="103"/>
      <c r="I11" s="101">
        <v>4</v>
      </c>
      <c r="J11" s="104"/>
      <c r="K11" s="104"/>
    </row>
    <row r="12" spans="1:11" ht="12.75" customHeight="1">
      <c r="A12" s="103" t="s">
        <v>65</v>
      </c>
      <c r="B12" s="103"/>
      <c r="C12" s="103"/>
      <c r="D12" s="103"/>
      <c r="E12" s="103"/>
      <c r="F12" s="103"/>
      <c r="G12" s="103"/>
      <c r="H12" s="103"/>
      <c r="I12" s="101">
        <v>5</v>
      </c>
      <c r="J12" s="104">
        <v>70332</v>
      </c>
      <c r="K12" s="104">
        <v>425</v>
      </c>
    </row>
    <row r="13" spans="1:11" ht="12.75" customHeight="1">
      <c r="A13" s="103" t="s">
        <v>66</v>
      </c>
      <c r="B13" s="103"/>
      <c r="C13" s="103"/>
      <c r="D13" s="103"/>
      <c r="E13" s="103"/>
      <c r="F13" s="103"/>
      <c r="G13" s="103"/>
      <c r="H13" s="103"/>
      <c r="I13" s="101">
        <v>6</v>
      </c>
      <c r="J13" s="104"/>
      <c r="K13" s="104"/>
    </row>
    <row r="14" spans="1:11" ht="12.75" customHeight="1">
      <c r="A14" s="103" t="s">
        <v>67</v>
      </c>
      <c r="B14" s="103"/>
      <c r="C14" s="103"/>
      <c r="D14" s="103"/>
      <c r="E14" s="103"/>
      <c r="F14" s="103"/>
      <c r="G14" s="103"/>
      <c r="H14" s="103"/>
      <c r="I14" s="101">
        <v>7</v>
      </c>
      <c r="J14" s="104"/>
      <c r="K14" s="104"/>
    </row>
    <row r="15" spans="1:11" ht="12.75" customHeight="1">
      <c r="A15" s="103" t="s">
        <v>68</v>
      </c>
      <c r="B15" s="103"/>
      <c r="C15" s="103"/>
      <c r="D15" s="103"/>
      <c r="E15" s="103"/>
      <c r="F15" s="103"/>
      <c r="G15" s="103"/>
      <c r="H15" s="103"/>
      <c r="I15" s="101">
        <v>8</v>
      </c>
      <c r="J15" s="104"/>
      <c r="K15" s="104"/>
    </row>
    <row r="16" spans="1:11" ht="12.75" customHeight="1">
      <c r="A16" s="103" t="s">
        <v>69</v>
      </c>
      <c r="B16" s="103"/>
      <c r="C16" s="103"/>
      <c r="D16" s="103"/>
      <c r="E16" s="103"/>
      <c r="F16" s="103"/>
      <c r="G16" s="103"/>
      <c r="H16" s="103"/>
      <c r="I16" s="101">
        <v>9</v>
      </c>
      <c r="J16" s="104"/>
      <c r="K16" s="104"/>
    </row>
    <row r="17" spans="1:11" ht="12.75" customHeight="1">
      <c r="A17" s="103" t="s">
        <v>70</v>
      </c>
      <c r="B17" s="103"/>
      <c r="C17" s="103"/>
      <c r="D17" s="103"/>
      <c r="E17" s="103"/>
      <c r="F17" s="103"/>
      <c r="G17" s="103"/>
      <c r="H17" s="103"/>
      <c r="I17" s="101">
        <v>10</v>
      </c>
      <c r="J17" s="102">
        <f>SUM(J18:J26)</f>
        <v>202291944</v>
      </c>
      <c r="K17" s="102">
        <f>SUM(K18:K26)</f>
        <v>193010819</v>
      </c>
    </row>
    <row r="18" spans="1:11" ht="12.75" customHeight="1">
      <c r="A18" s="103" t="s">
        <v>71</v>
      </c>
      <c r="B18" s="103"/>
      <c r="C18" s="103"/>
      <c r="D18" s="103"/>
      <c r="E18" s="103"/>
      <c r="F18" s="103"/>
      <c r="G18" s="103"/>
      <c r="H18" s="103"/>
      <c r="I18" s="101">
        <v>11</v>
      </c>
      <c r="J18" s="104">
        <v>137089765</v>
      </c>
      <c r="K18" s="104">
        <f>137089765+1694855</f>
        <v>138784620</v>
      </c>
    </row>
    <row r="19" spans="1:11" ht="12.75" customHeight="1">
      <c r="A19" s="103" t="s">
        <v>72</v>
      </c>
      <c r="B19" s="103"/>
      <c r="C19" s="103"/>
      <c r="D19" s="103"/>
      <c r="E19" s="103"/>
      <c r="F19" s="103"/>
      <c r="G19" s="103"/>
      <c r="H19" s="103"/>
      <c r="I19" s="101">
        <v>12</v>
      </c>
      <c r="J19" s="104">
        <f>149131202-96095542-1147642-2111661</f>
        <v>49776357</v>
      </c>
      <c r="K19" s="104">
        <f>151206953-98565000-1212701-2229601-1256946</f>
        <v>47942705</v>
      </c>
    </row>
    <row r="20" spans="1:11" ht="12.75" customHeight="1">
      <c r="A20" s="103" t="s">
        <v>73</v>
      </c>
      <c r="B20" s="103"/>
      <c r="C20" s="103"/>
      <c r="D20" s="103"/>
      <c r="E20" s="103"/>
      <c r="F20" s="103"/>
      <c r="G20" s="103"/>
      <c r="H20" s="103"/>
      <c r="I20" s="101">
        <v>13</v>
      </c>
      <c r="J20" s="104">
        <f>24682612-1329011-100281-5275678-1404010-7354725-3607630-450996-1</f>
        <v>5160280</v>
      </c>
      <c r="K20" s="104">
        <f>24663198-1467093-102955-5395532-1434889-7457440-3952780-510468+2</f>
        <v>4342043</v>
      </c>
    </row>
    <row r="21" spans="1:11" ht="12.75" customHeight="1">
      <c r="A21" s="103" t="s">
        <v>74</v>
      </c>
      <c r="B21" s="103"/>
      <c r="C21" s="103"/>
      <c r="D21" s="103"/>
      <c r="E21" s="103"/>
      <c r="F21" s="103"/>
      <c r="G21" s="103"/>
      <c r="H21" s="103"/>
      <c r="I21" s="101">
        <v>14</v>
      </c>
      <c r="J21" s="104">
        <f>19192221-1067533-31284-14952209-1729914-245111-460358-1</f>
        <v>705811</v>
      </c>
      <c r="K21" s="104">
        <f>19025431-1172492-31960-14813835-1729525-281620-452352-3</f>
        <v>543644</v>
      </c>
    </row>
    <row r="22" spans="1:11" ht="12.75" customHeight="1">
      <c r="A22" s="103" t="s">
        <v>75</v>
      </c>
      <c r="B22" s="103"/>
      <c r="C22" s="103"/>
      <c r="D22" s="103"/>
      <c r="E22" s="103"/>
      <c r="F22" s="103"/>
      <c r="G22" s="103"/>
      <c r="H22" s="103"/>
      <c r="I22" s="101">
        <v>15</v>
      </c>
      <c r="J22" s="104"/>
      <c r="K22" s="104"/>
    </row>
    <row r="23" spans="1:11" ht="12.75" customHeight="1">
      <c r="A23" s="103" t="s">
        <v>76</v>
      </c>
      <c r="B23" s="103"/>
      <c r="C23" s="103"/>
      <c r="D23" s="103"/>
      <c r="E23" s="103"/>
      <c r="F23" s="103"/>
      <c r="G23" s="103"/>
      <c r="H23" s="103"/>
      <c r="I23" s="101">
        <v>16</v>
      </c>
      <c r="J23" s="104"/>
      <c r="K23" s="104"/>
    </row>
    <row r="24" spans="1:11" ht="12.75" customHeight="1">
      <c r="A24" s="103" t="s">
        <v>77</v>
      </c>
      <c r="B24" s="103"/>
      <c r="C24" s="103"/>
      <c r="D24" s="103"/>
      <c r="E24" s="103"/>
      <c r="F24" s="103"/>
      <c r="G24" s="103"/>
      <c r="H24" s="103"/>
      <c r="I24" s="101">
        <v>17</v>
      </c>
      <c r="J24" s="104">
        <v>1035974</v>
      </c>
      <c r="K24" s="104">
        <v>1035974</v>
      </c>
    </row>
    <row r="25" spans="1:11" ht="12.75" customHeight="1">
      <c r="A25" s="103" t="s">
        <v>78</v>
      </c>
      <c r="B25" s="103"/>
      <c r="C25" s="103"/>
      <c r="D25" s="103"/>
      <c r="E25" s="103"/>
      <c r="F25" s="103"/>
      <c r="G25" s="103"/>
      <c r="H25" s="103"/>
      <c r="I25" s="101">
        <v>18</v>
      </c>
      <c r="J25" s="104">
        <v>361833</v>
      </c>
      <c r="K25" s="104">
        <v>361833</v>
      </c>
    </row>
    <row r="26" spans="1:11" ht="12.75" customHeight="1">
      <c r="A26" s="103" t="s">
        <v>79</v>
      </c>
      <c r="B26" s="103"/>
      <c r="C26" s="103"/>
      <c r="D26" s="103"/>
      <c r="E26" s="103"/>
      <c r="F26" s="103"/>
      <c r="G26" s="103"/>
      <c r="H26" s="103"/>
      <c r="I26" s="101">
        <v>19</v>
      </c>
      <c r="J26" s="104">
        <v>8161924</v>
      </c>
      <c r="K26" s="104">
        <v>0</v>
      </c>
    </row>
    <row r="27" spans="1:11" ht="12.75" customHeight="1">
      <c r="A27" s="103" t="s">
        <v>80</v>
      </c>
      <c r="B27" s="103"/>
      <c r="C27" s="103"/>
      <c r="D27" s="103"/>
      <c r="E27" s="103"/>
      <c r="F27" s="103"/>
      <c r="G27" s="103"/>
      <c r="H27" s="103"/>
      <c r="I27" s="101">
        <v>20</v>
      </c>
      <c r="J27" s="102">
        <f>SUM(J28:J35)</f>
        <v>310316</v>
      </c>
      <c r="K27" s="102">
        <f>SUM(K28:K35)</f>
        <v>335779</v>
      </c>
    </row>
    <row r="28" spans="1:11" ht="12.75" customHeight="1">
      <c r="A28" s="103" t="s">
        <v>81</v>
      </c>
      <c r="B28" s="103"/>
      <c r="C28" s="103"/>
      <c r="D28" s="103"/>
      <c r="E28" s="103"/>
      <c r="F28" s="103"/>
      <c r="G28" s="103"/>
      <c r="H28" s="103"/>
      <c r="I28" s="101">
        <v>21</v>
      </c>
      <c r="J28" s="104"/>
      <c r="K28" s="104"/>
    </row>
    <row r="29" spans="1:11" ht="12.75" customHeight="1">
      <c r="A29" s="103" t="s">
        <v>82</v>
      </c>
      <c r="B29" s="103"/>
      <c r="C29" s="103"/>
      <c r="D29" s="103"/>
      <c r="E29" s="103"/>
      <c r="F29" s="103"/>
      <c r="G29" s="103"/>
      <c r="H29" s="103"/>
      <c r="I29" s="101">
        <v>22</v>
      </c>
      <c r="J29" s="104"/>
      <c r="K29" s="104"/>
    </row>
    <row r="30" spans="1:11" ht="12.75" customHeight="1">
      <c r="A30" s="103" t="s">
        <v>83</v>
      </c>
      <c r="B30" s="103"/>
      <c r="C30" s="103"/>
      <c r="D30" s="103"/>
      <c r="E30" s="103"/>
      <c r="F30" s="103"/>
      <c r="G30" s="103"/>
      <c r="H30" s="103"/>
      <c r="I30" s="101">
        <v>23</v>
      </c>
      <c r="J30" s="104">
        <v>310316</v>
      </c>
      <c r="K30" s="104">
        <v>335779</v>
      </c>
    </row>
    <row r="31" spans="1:11" ht="12.75" customHeight="1">
      <c r="A31" s="103" t="s">
        <v>84</v>
      </c>
      <c r="B31" s="103"/>
      <c r="C31" s="103"/>
      <c r="D31" s="103"/>
      <c r="E31" s="103"/>
      <c r="F31" s="103"/>
      <c r="G31" s="103"/>
      <c r="H31" s="103"/>
      <c r="I31" s="101">
        <v>24</v>
      </c>
      <c r="J31" s="104"/>
      <c r="K31" s="104"/>
    </row>
    <row r="32" spans="1:11" ht="12.75" customHeight="1">
      <c r="A32" s="103" t="s">
        <v>85</v>
      </c>
      <c r="B32" s="103"/>
      <c r="C32" s="103"/>
      <c r="D32" s="103"/>
      <c r="E32" s="103"/>
      <c r="F32" s="103"/>
      <c r="G32" s="103"/>
      <c r="H32" s="103"/>
      <c r="I32" s="101">
        <v>25</v>
      </c>
      <c r="J32" s="104"/>
      <c r="K32" s="104"/>
    </row>
    <row r="33" spans="1:11" ht="12.75" customHeight="1">
      <c r="A33" s="103" t="s">
        <v>86</v>
      </c>
      <c r="B33" s="103"/>
      <c r="C33" s="103"/>
      <c r="D33" s="103"/>
      <c r="E33" s="103"/>
      <c r="F33" s="103"/>
      <c r="G33" s="103"/>
      <c r="H33" s="103"/>
      <c r="I33" s="101">
        <v>26</v>
      </c>
      <c r="J33" s="104"/>
      <c r="K33" s="104"/>
    </row>
    <row r="34" spans="1:11" ht="12.75" customHeight="1">
      <c r="A34" s="103" t="s">
        <v>87</v>
      </c>
      <c r="B34" s="103"/>
      <c r="C34" s="103"/>
      <c r="D34" s="103"/>
      <c r="E34" s="103"/>
      <c r="F34" s="103"/>
      <c r="G34" s="103"/>
      <c r="H34" s="103"/>
      <c r="I34" s="101">
        <v>27</v>
      </c>
      <c r="J34" s="104"/>
      <c r="K34" s="104"/>
    </row>
    <row r="35" spans="1:11" ht="12.75" customHeight="1">
      <c r="A35" s="103" t="s">
        <v>88</v>
      </c>
      <c r="B35" s="103"/>
      <c r="C35" s="103"/>
      <c r="D35" s="103"/>
      <c r="E35" s="103"/>
      <c r="F35" s="103"/>
      <c r="G35" s="103"/>
      <c r="H35" s="103"/>
      <c r="I35" s="101">
        <v>28</v>
      </c>
      <c r="J35" s="104"/>
      <c r="K35" s="104"/>
    </row>
    <row r="36" spans="1:11" ht="12.75" customHeight="1">
      <c r="A36" s="103" t="s">
        <v>89</v>
      </c>
      <c r="B36" s="103"/>
      <c r="C36" s="103"/>
      <c r="D36" s="103"/>
      <c r="E36" s="103"/>
      <c r="F36" s="103"/>
      <c r="G36" s="103"/>
      <c r="H36" s="103"/>
      <c r="I36" s="101">
        <v>29</v>
      </c>
      <c r="J36" s="102">
        <f>SUM(J37:J39)</f>
        <v>0</v>
      </c>
      <c r="K36" s="102">
        <f>SUM(K37:K39)</f>
        <v>0</v>
      </c>
    </row>
    <row r="37" spans="1:11" ht="12.75" customHeight="1">
      <c r="A37" s="103" t="s">
        <v>90</v>
      </c>
      <c r="B37" s="103"/>
      <c r="C37" s="103"/>
      <c r="D37" s="103"/>
      <c r="E37" s="103"/>
      <c r="F37" s="103"/>
      <c r="G37" s="103"/>
      <c r="H37" s="103"/>
      <c r="I37" s="101">
        <v>30</v>
      </c>
      <c r="J37" s="104"/>
      <c r="K37" s="104"/>
    </row>
    <row r="38" spans="1:11" ht="12.75" customHeight="1">
      <c r="A38" s="103" t="s">
        <v>91</v>
      </c>
      <c r="B38" s="103"/>
      <c r="C38" s="103"/>
      <c r="D38" s="103"/>
      <c r="E38" s="103"/>
      <c r="F38" s="103"/>
      <c r="G38" s="103"/>
      <c r="H38" s="103"/>
      <c r="I38" s="101">
        <v>31</v>
      </c>
      <c r="J38" s="104"/>
      <c r="K38" s="104"/>
    </row>
    <row r="39" spans="1:11" ht="12.75" customHeight="1">
      <c r="A39" s="103" t="s">
        <v>92</v>
      </c>
      <c r="B39" s="103"/>
      <c r="C39" s="103"/>
      <c r="D39" s="103"/>
      <c r="E39" s="103"/>
      <c r="F39" s="103"/>
      <c r="G39" s="103"/>
      <c r="H39" s="103"/>
      <c r="I39" s="101">
        <v>32</v>
      </c>
      <c r="J39" s="104"/>
      <c r="K39" s="104"/>
    </row>
    <row r="40" spans="1:11" ht="12.75" customHeight="1">
      <c r="A40" s="103" t="s">
        <v>93</v>
      </c>
      <c r="B40" s="103"/>
      <c r="C40" s="103"/>
      <c r="D40" s="103"/>
      <c r="E40" s="103"/>
      <c r="F40" s="103"/>
      <c r="G40" s="103"/>
      <c r="H40" s="103"/>
      <c r="I40" s="101">
        <v>33</v>
      </c>
      <c r="J40" s="104"/>
      <c r="K40" s="104"/>
    </row>
    <row r="41" spans="1:11" ht="12.75" customHeight="1">
      <c r="A41" s="100" t="s">
        <v>94</v>
      </c>
      <c r="B41" s="100"/>
      <c r="C41" s="100"/>
      <c r="D41" s="100"/>
      <c r="E41" s="100"/>
      <c r="F41" s="100"/>
      <c r="G41" s="100"/>
      <c r="H41" s="100"/>
      <c r="I41" s="101">
        <v>34</v>
      </c>
      <c r="J41" s="102">
        <f>J42+J50+J57+J65</f>
        <v>5930603</v>
      </c>
      <c r="K41" s="102">
        <f>K42+K50+K57+K65</f>
        <v>4018364</v>
      </c>
    </row>
    <row r="42" spans="1:11" ht="12.75" customHeight="1">
      <c r="A42" s="103" t="s">
        <v>95</v>
      </c>
      <c r="B42" s="103"/>
      <c r="C42" s="103"/>
      <c r="D42" s="103"/>
      <c r="E42" s="103"/>
      <c r="F42" s="103"/>
      <c r="G42" s="103"/>
      <c r="H42" s="103"/>
      <c r="I42" s="101">
        <v>35</v>
      </c>
      <c r="J42" s="102">
        <f>SUM(J43:J49)</f>
        <v>882615</v>
      </c>
      <c r="K42" s="102">
        <f>SUM(K43:K49)</f>
        <v>790398</v>
      </c>
    </row>
    <row r="43" spans="1:11" ht="12.75" customHeight="1">
      <c r="A43" s="103" t="s">
        <v>96</v>
      </c>
      <c r="B43" s="103"/>
      <c r="C43" s="103"/>
      <c r="D43" s="103"/>
      <c r="E43" s="103"/>
      <c r="F43" s="103"/>
      <c r="G43" s="103"/>
      <c r="H43" s="103"/>
      <c r="I43" s="101">
        <v>36</v>
      </c>
      <c r="J43" s="104">
        <f>880863-10151</f>
        <v>870712</v>
      </c>
      <c r="K43" s="104">
        <f>789194-17445</f>
        <v>771749</v>
      </c>
    </row>
    <row r="44" spans="1:11" ht="12.75" customHeight="1">
      <c r="A44" s="103" t="s">
        <v>97</v>
      </c>
      <c r="B44" s="103"/>
      <c r="C44" s="103"/>
      <c r="D44" s="103"/>
      <c r="E44" s="103"/>
      <c r="F44" s="103"/>
      <c r="G44" s="103"/>
      <c r="H44" s="103"/>
      <c r="I44" s="101">
        <v>37</v>
      </c>
      <c r="J44" s="104"/>
      <c r="K44" s="104"/>
    </row>
    <row r="45" spans="1:11" ht="12.75" customHeight="1">
      <c r="A45" s="103" t="s">
        <v>98</v>
      </c>
      <c r="B45" s="103"/>
      <c r="C45" s="103"/>
      <c r="D45" s="103"/>
      <c r="E45" s="103"/>
      <c r="F45" s="103"/>
      <c r="G45" s="103"/>
      <c r="H45" s="103"/>
      <c r="I45" s="101">
        <v>38</v>
      </c>
      <c r="J45" s="104"/>
      <c r="K45" s="104"/>
    </row>
    <row r="46" spans="1:11" ht="12.75" customHeight="1">
      <c r="A46" s="103" t="s">
        <v>99</v>
      </c>
      <c r="B46" s="103"/>
      <c r="C46" s="103"/>
      <c r="D46" s="103"/>
      <c r="E46" s="103"/>
      <c r="F46" s="103"/>
      <c r="G46" s="103"/>
      <c r="H46" s="103"/>
      <c r="I46" s="101">
        <v>39</v>
      </c>
      <c r="J46" s="104">
        <v>1752</v>
      </c>
      <c r="K46" s="104">
        <v>1204</v>
      </c>
    </row>
    <row r="47" spans="1:11" ht="12.75" customHeight="1">
      <c r="A47" s="103" t="s">
        <v>100</v>
      </c>
      <c r="B47" s="103"/>
      <c r="C47" s="103"/>
      <c r="D47" s="103"/>
      <c r="E47" s="103"/>
      <c r="F47" s="103"/>
      <c r="G47" s="103"/>
      <c r="H47" s="103"/>
      <c r="I47" s="101">
        <v>40</v>
      </c>
      <c r="J47" s="104">
        <v>10151</v>
      </c>
      <c r="K47" s="104">
        <v>17445</v>
      </c>
    </row>
    <row r="48" spans="1:11" ht="12.75" customHeight="1">
      <c r="A48" s="103" t="s">
        <v>101</v>
      </c>
      <c r="B48" s="103"/>
      <c r="C48" s="103"/>
      <c r="D48" s="103"/>
      <c r="E48" s="103"/>
      <c r="F48" s="103"/>
      <c r="G48" s="103"/>
      <c r="H48" s="103"/>
      <c r="I48" s="101">
        <v>41</v>
      </c>
      <c r="J48" s="104"/>
      <c r="K48" s="104"/>
    </row>
    <row r="49" spans="1:11" ht="12.75" customHeight="1">
      <c r="A49" s="103" t="s">
        <v>102</v>
      </c>
      <c r="B49" s="103"/>
      <c r="C49" s="103"/>
      <c r="D49" s="103"/>
      <c r="E49" s="103"/>
      <c r="F49" s="103"/>
      <c r="G49" s="103"/>
      <c r="H49" s="103"/>
      <c r="I49" s="101">
        <v>42</v>
      </c>
      <c r="J49" s="104"/>
      <c r="K49" s="104"/>
    </row>
    <row r="50" spans="1:11" ht="12.75" customHeight="1">
      <c r="A50" s="103" t="s">
        <v>103</v>
      </c>
      <c r="B50" s="103"/>
      <c r="C50" s="103"/>
      <c r="D50" s="103"/>
      <c r="E50" s="103"/>
      <c r="F50" s="103"/>
      <c r="G50" s="103"/>
      <c r="H50" s="103"/>
      <c r="I50" s="101">
        <v>43</v>
      </c>
      <c r="J50" s="102">
        <f>SUM(J51:J56)</f>
        <v>2283152</v>
      </c>
      <c r="K50" s="102">
        <f>SUM(K51:K56)</f>
        <v>1957518</v>
      </c>
    </row>
    <row r="51" spans="1:11" ht="12.75" customHeight="1">
      <c r="A51" s="103" t="s">
        <v>104</v>
      </c>
      <c r="B51" s="103"/>
      <c r="C51" s="103"/>
      <c r="D51" s="103"/>
      <c r="E51" s="103"/>
      <c r="F51" s="103"/>
      <c r="G51" s="103"/>
      <c r="H51" s="103"/>
      <c r="I51" s="101">
        <v>44</v>
      </c>
      <c r="J51" s="104"/>
      <c r="K51" s="104"/>
    </row>
    <row r="52" spans="1:11" ht="12.75" customHeight="1">
      <c r="A52" s="103" t="s">
        <v>105</v>
      </c>
      <c r="B52" s="103"/>
      <c r="C52" s="103"/>
      <c r="D52" s="103"/>
      <c r="E52" s="103"/>
      <c r="F52" s="103"/>
      <c r="G52" s="103"/>
      <c r="H52" s="103"/>
      <c r="I52" s="101">
        <v>45</v>
      </c>
      <c r="J52" s="104">
        <v>579937</v>
      </c>
      <c r="K52" s="104">
        <v>531606</v>
      </c>
    </row>
    <row r="53" spans="1:11" ht="12.75" customHeight="1">
      <c r="A53" s="103" t="s">
        <v>106</v>
      </c>
      <c r="B53" s="103"/>
      <c r="C53" s="103"/>
      <c r="D53" s="103"/>
      <c r="E53" s="103"/>
      <c r="F53" s="103"/>
      <c r="G53" s="103"/>
      <c r="H53" s="103"/>
      <c r="I53" s="101">
        <v>46</v>
      </c>
      <c r="J53" s="104"/>
      <c r="K53" s="104"/>
    </row>
    <row r="54" spans="1:11" ht="12.75" customHeight="1">
      <c r="A54" s="103" t="s">
        <v>107</v>
      </c>
      <c r="B54" s="103"/>
      <c r="C54" s="103"/>
      <c r="D54" s="103"/>
      <c r="E54" s="103"/>
      <c r="F54" s="103"/>
      <c r="G54" s="103"/>
      <c r="H54" s="103"/>
      <c r="I54" s="101">
        <v>47</v>
      </c>
      <c r="J54" s="104">
        <v>9942</v>
      </c>
      <c r="K54" s="104">
        <v>2706</v>
      </c>
    </row>
    <row r="55" spans="1:11" ht="12.75" customHeight="1">
      <c r="A55" s="103" t="s">
        <v>108</v>
      </c>
      <c r="B55" s="103"/>
      <c r="C55" s="103"/>
      <c r="D55" s="103"/>
      <c r="E55" s="103"/>
      <c r="F55" s="103"/>
      <c r="G55" s="103"/>
      <c r="H55" s="103"/>
      <c r="I55" s="101">
        <v>48</v>
      </c>
      <c r="J55" s="104">
        <f>141325+21373+207497</f>
        <v>370195</v>
      </c>
      <c r="K55" s="104">
        <f>11351+234581</f>
        <v>245932</v>
      </c>
    </row>
    <row r="56" spans="1:11" ht="12.75" customHeight="1">
      <c r="A56" s="103" t="s">
        <v>109</v>
      </c>
      <c r="B56" s="103"/>
      <c r="C56" s="103"/>
      <c r="D56" s="103"/>
      <c r="E56" s="103"/>
      <c r="F56" s="103"/>
      <c r="G56" s="103"/>
      <c r="H56" s="103"/>
      <c r="I56" s="101">
        <v>49</v>
      </c>
      <c r="J56" s="104">
        <v>1323078</v>
      </c>
      <c r="K56" s="104">
        <f>19000+1158274</f>
        <v>1177274</v>
      </c>
    </row>
    <row r="57" spans="1:11" ht="12.75" customHeight="1">
      <c r="A57" s="103" t="s">
        <v>110</v>
      </c>
      <c r="B57" s="103"/>
      <c r="C57" s="103"/>
      <c r="D57" s="103"/>
      <c r="E57" s="103"/>
      <c r="F57" s="103"/>
      <c r="G57" s="103"/>
      <c r="H57" s="103"/>
      <c r="I57" s="101">
        <v>50</v>
      </c>
      <c r="J57" s="102">
        <f>SUM(J58:J64)</f>
        <v>1000</v>
      </c>
      <c r="K57" s="102">
        <f>SUM(K58:K64)</f>
        <v>0</v>
      </c>
    </row>
    <row r="58" spans="1:11" ht="12.75" customHeight="1">
      <c r="A58" s="103" t="s">
        <v>81</v>
      </c>
      <c r="B58" s="103"/>
      <c r="C58" s="103"/>
      <c r="D58" s="103"/>
      <c r="E58" s="103"/>
      <c r="F58" s="103"/>
      <c r="G58" s="103"/>
      <c r="H58" s="103"/>
      <c r="I58" s="101">
        <v>51</v>
      </c>
      <c r="J58" s="104"/>
      <c r="K58" s="104"/>
    </row>
    <row r="59" spans="1:11" ht="12.75" customHeight="1">
      <c r="A59" s="103" t="s">
        <v>82</v>
      </c>
      <c r="B59" s="103"/>
      <c r="C59" s="103"/>
      <c r="D59" s="103"/>
      <c r="E59" s="103"/>
      <c r="F59" s="103"/>
      <c r="G59" s="103"/>
      <c r="H59" s="103"/>
      <c r="I59" s="101">
        <v>52</v>
      </c>
      <c r="J59" s="104"/>
      <c r="K59" s="104"/>
    </row>
    <row r="60" spans="1:11" ht="12.75" customHeight="1">
      <c r="A60" s="103" t="s">
        <v>111</v>
      </c>
      <c r="B60" s="103"/>
      <c r="C60" s="103"/>
      <c r="D60" s="103"/>
      <c r="E60" s="103"/>
      <c r="F60" s="103"/>
      <c r="G60" s="103"/>
      <c r="H60" s="103"/>
      <c r="I60" s="101">
        <v>53</v>
      </c>
      <c r="J60" s="104"/>
      <c r="K60" s="104"/>
    </row>
    <row r="61" spans="1:11" ht="12.75" customHeight="1">
      <c r="A61" s="103" t="s">
        <v>84</v>
      </c>
      <c r="B61" s="103"/>
      <c r="C61" s="103"/>
      <c r="D61" s="103"/>
      <c r="E61" s="103"/>
      <c r="F61" s="103"/>
      <c r="G61" s="103"/>
      <c r="H61" s="103"/>
      <c r="I61" s="101">
        <v>54</v>
      </c>
      <c r="J61" s="104"/>
      <c r="K61" s="104"/>
    </row>
    <row r="62" spans="1:11" ht="12.75" customHeight="1">
      <c r="A62" s="103" t="s">
        <v>85</v>
      </c>
      <c r="B62" s="103"/>
      <c r="C62" s="103"/>
      <c r="D62" s="103"/>
      <c r="E62" s="103"/>
      <c r="F62" s="103"/>
      <c r="G62" s="103"/>
      <c r="H62" s="103"/>
      <c r="I62" s="101">
        <v>55</v>
      </c>
      <c r="J62" s="104"/>
      <c r="K62" s="104"/>
    </row>
    <row r="63" spans="1:11" ht="12.75" customHeight="1">
      <c r="A63" s="103" t="s">
        <v>86</v>
      </c>
      <c r="B63" s="103"/>
      <c r="C63" s="103"/>
      <c r="D63" s="103"/>
      <c r="E63" s="103"/>
      <c r="F63" s="103"/>
      <c r="G63" s="103"/>
      <c r="H63" s="103"/>
      <c r="I63" s="101">
        <v>56</v>
      </c>
      <c r="J63" s="104">
        <v>1000</v>
      </c>
      <c r="K63" s="104">
        <v>0</v>
      </c>
    </row>
    <row r="64" spans="1:11" ht="12.75" customHeight="1">
      <c r="A64" s="103" t="s">
        <v>112</v>
      </c>
      <c r="B64" s="103"/>
      <c r="C64" s="103"/>
      <c r="D64" s="103"/>
      <c r="E64" s="103"/>
      <c r="F64" s="103"/>
      <c r="G64" s="103"/>
      <c r="H64" s="103"/>
      <c r="I64" s="101">
        <v>57</v>
      </c>
      <c r="J64" s="104"/>
      <c r="K64" s="104"/>
    </row>
    <row r="65" spans="1:11" ht="12.75" customHeight="1">
      <c r="A65" s="103" t="s">
        <v>113</v>
      </c>
      <c r="B65" s="103"/>
      <c r="C65" s="103"/>
      <c r="D65" s="103"/>
      <c r="E65" s="103"/>
      <c r="F65" s="103"/>
      <c r="G65" s="103"/>
      <c r="H65" s="103"/>
      <c r="I65" s="101">
        <v>58</v>
      </c>
      <c r="J65" s="104">
        <v>2763836</v>
      </c>
      <c r="K65" s="104">
        <v>1270448</v>
      </c>
    </row>
    <row r="66" spans="1:11" ht="12.75" customHeight="1">
      <c r="A66" s="100" t="s">
        <v>114</v>
      </c>
      <c r="B66" s="100"/>
      <c r="C66" s="100"/>
      <c r="D66" s="100"/>
      <c r="E66" s="100"/>
      <c r="F66" s="100"/>
      <c r="G66" s="100"/>
      <c r="H66" s="100"/>
      <c r="I66" s="101">
        <v>59</v>
      </c>
      <c r="J66" s="104">
        <v>575890</v>
      </c>
      <c r="K66" s="104">
        <v>829150</v>
      </c>
    </row>
    <row r="67" spans="1:11" ht="12.75" customHeight="1">
      <c r="A67" s="100" t="s">
        <v>115</v>
      </c>
      <c r="B67" s="100"/>
      <c r="C67" s="100"/>
      <c r="D67" s="100"/>
      <c r="E67" s="100"/>
      <c r="F67" s="100"/>
      <c r="G67" s="100"/>
      <c r="H67" s="100"/>
      <c r="I67" s="101">
        <v>60</v>
      </c>
      <c r="J67" s="102">
        <f>J8+J9+J41+J66</f>
        <v>209179085</v>
      </c>
      <c r="K67" s="102">
        <f>K8+K9+K41+K66</f>
        <v>198194537</v>
      </c>
    </row>
    <row r="68" spans="1:11" ht="12.75" customHeight="1">
      <c r="A68" s="105" t="s">
        <v>116</v>
      </c>
      <c r="B68" s="105"/>
      <c r="C68" s="105"/>
      <c r="D68" s="105"/>
      <c r="E68" s="105"/>
      <c r="F68" s="105"/>
      <c r="G68" s="105"/>
      <c r="H68" s="105"/>
      <c r="I68" s="106">
        <v>61</v>
      </c>
      <c r="J68" s="107">
        <v>108026196</v>
      </c>
      <c r="K68" s="107">
        <v>108026196</v>
      </c>
    </row>
    <row r="69" spans="1:11" ht="12.75" customHeight="1">
      <c r="A69" s="108" t="s">
        <v>117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2.75" customHeight="1">
      <c r="A70" s="97" t="s">
        <v>118</v>
      </c>
      <c r="B70" s="97"/>
      <c r="C70" s="97"/>
      <c r="D70" s="97"/>
      <c r="E70" s="97"/>
      <c r="F70" s="97"/>
      <c r="G70" s="97"/>
      <c r="H70" s="97"/>
      <c r="I70" s="98">
        <v>62</v>
      </c>
      <c r="J70" s="109">
        <f>J71+J72+J73+J79+J80+J83+J86</f>
        <v>122814133</v>
      </c>
      <c r="K70" s="109">
        <f>K71+K72+K73+K79+K80+K83+K86</f>
        <v>118496884</v>
      </c>
    </row>
    <row r="71" spans="1:11" ht="12.75" customHeight="1">
      <c r="A71" s="103" t="s">
        <v>119</v>
      </c>
      <c r="B71" s="103"/>
      <c r="C71" s="103"/>
      <c r="D71" s="103"/>
      <c r="E71" s="103"/>
      <c r="F71" s="103"/>
      <c r="G71" s="103"/>
      <c r="H71" s="103"/>
      <c r="I71" s="101">
        <v>63</v>
      </c>
      <c r="J71" s="104">
        <v>103144000</v>
      </c>
      <c r="K71" s="104">
        <v>103144000</v>
      </c>
    </row>
    <row r="72" spans="1:11" ht="12.75" customHeight="1">
      <c r="A72" s="103" t="s">
        <v>120</v>
      </c>
      <c r="B72" s="103"/>
      <c r="C72" s="103"/>
      <c r="D72" s="103"/>
      <c r="E72" s="103"/>
      <c r="F72" s="103"/>
      <c r="G72" s="103"/>
      <c r="H72" s="103"/>
      <c r="I72" s="101">
        <v>64</v>
      </c>
      <c r="J72" s="104"/>
      <c r="K72" s="104"/>
    </row>
    <row r="73" spans="1:11" ht="12.75" customHeight="1">
      <c r="A73" s="103" t="s">
        <v>121</v>
      </c>
      <c r="B73" s="103"/>
      <c r="C73" s="103"/>
      <c r="D73" s="103"/>
      <c r="E73" s="103"/>
      <c r="F73" s="103"/>
      <c r="G73" s="103"/>
      <c r="H73" s="103"/>
      <c r="I73" s="101">
        <v>65</v>
      </c>
      <c r="J73" s="102">
        <f>J74+J75-J76+J77+J78</f>
        <v>9808842</v>
      </c>
      <c r="K73" s="102">
        <f>K74+K75-K76+K77+K78</f>
        <v>9808842</v>
      </c>
    </row>
    <row r="74" spans="1:11" ht="12.75" customHeight="1">
      <c r="A74" s="103" t="s">
        <v>122</v>
      </c>
      <c r="B74" s="103"/>
      <c r="C74" s="103"/>
      <c r="D74" s="103"/>
      <c r="E74" s="103"/>
      <c r="F74" s="103"/>
      <c r="G74" s="103"/>
      <c r="H74" s="103"/>
      <c r="I74" s="101">
        <v>66</v>
      </c>
      <c r="J74" s="104">
        <v>216263</v>
      </c>
      <c r="K74" s="104">
        <v>216263</v>
      </c>
    </row>
    <row r="75" spans="1:11" ht="12.75" customHeight="1">
      <c r="A75" s="103" t="s">
        <v>123</v>
      </c>
      <c r="B75" s="103"/>
      <c r="C75" s="103"/>
      <c r="D75" s="103"/>
      <c r="E75" s="103"/>
      <c r="F75" s="103"/>
      <c r="G75" s="103"/>
      <c r="H75" s="103"/>
      <c r="I75" s="101">
        <v>67</v>
      </c>
      <c r="J75" s="104"/>
      <c r="K75" s="104"/>
    </row>
    <row r="76" spans="1:11" ht="12.75" customHeight="1">
      <c r="A76" s="103" t="s">
        <v>124</v>
      </c>
      <c r="B76" s="103"/>
      <c r="C76" s="103"/>
      <c r="D76" s="103"/>
      <c r="E76" s="103"/>
      <c r="F76" s="103"/>
      <c r="G76" s="103"/>
      <c r="H76" s="103"/>
      <c r="I76" s="101">
        <v>68</v>
      </c>
      <c r="J76" s="104"/>
      <c r="K76" s="104"/>
    </row>
    <row r="77" spans="1:11" ht="12.75" customHeight="1">
      <c r="A77" s="103" t="s">
        <v>125</v>
      </c>
      <c r="B77" s="103"/>
      <c r="C77" s="103"/>
      <c r="D77" s="103"/>
      <c r="E77" s="103"/>
      <c r="F77" s="103"/>
      <c r="G77" s="103"/>
      <c r="H77" s="103"/>
      <c r="I77" s="101">
        <v>69</v>
      </c>
      <c r="J77" s="104"/>
      <c r="K77" s="104"/>
    </row>
    <row r="78" spans="1:11" ht="12.75" customHeight="1">
      <c r="A78" s="103" t="s">
        <v>126</v>
      </c>
      <c r="B78" s="103"/>
      <c r="C78" s="103"/>
      <c r="D78" s="103"/>
      <c r="E78" s="103"/>
      <c r="F78" s="103"/>
      <c r="G78" s="103"/>
      <c r="H78" s="103"/>
      <c r="I78" s="101">
        <v>70</v>
      </c>
      <c r="J78" s="104">
        <v>9592579</v>
      </c>
      <c r="K78" s="104">
        <v>9592579</v>
      </c>
    </row>
    <row r="79" spans="1:11" ht="12.75" customHeight="1">
      <c r="A79" s="103" t="s">
        <v>127</v>
      </c>
      <c r="B79" s="103"/>
      <c r="C79" s="103"/>
      <c r="D79" s="103"/>
      <c r="E79" s="103"/>
      <c r="F79" s="103"/>
      <c r="G79" s="103"/>
      <c r="H79" s="103"/>
      <c r="I79" s="101">
        <v>71</v>
      </c>
      <c r="J79" s="104">
        <v>27164505</v>
      </c>
      <c r="K79" s="104">
        <v>27164505</v>
      </c>
    </row>
    <row r="80" spans="1:11" ht="12.75" customHeight="1">
      <c r="A80" s="103" t="s">
        <v>128</v>
      </c>
      <c r="B80" s="103"/>
      <c r="C80" s="103"/>
      <c r="D80" s="103"/>
      <c r="E80" s="103"/>
      <c r="F80" s="103"/>
      <c r="G80" s="103"/>
      <c r="H80" s="103"/>
      <c r="I80" s="101">
        <v>72</v>
      </c>
      <c r="J80" s="102">
        <f>J81-J82</f>
        <v>-15094469</v>
      </c>
      <c r="K80" s="102">
        <f>K81-K82</f>
        <v>-22900565</v>
      </c>
    </row>
    <row r="81" spans="1:11" ht="12.75" customHeight="1">
      <c r="A81" s="110" t="s">
        <v>129</v>
      </c>
      <c r="B81" s="110"/>
      <c r="C81" s="110"/>
      <c r="D81" s="110"/>
      <c r="E81" s="110"/>
      <c r="F81" s="110"/>
      <c r="G81" s="110"/>
      <c r="H81" s="110"/>
      <c r="I81" s="101">
        <v>73</v>
      </c>
      <c r="J81" s="104"/>
      <c r="K81" s="104"/>
    </row>
    <row r="82" spans="1:11" ht="12.75" customHeight="1">
      <c r="A82" s="110" t="s">
        <v>130</v>
      </c>
      <c r="B82" s="110"/>
      <c r="C82" s="110"/>
      <c r="D82" s="110"/>
      <c r="E82" s="110"/>
      <c r="F82" s="110"/>
      <c r="G82" s="110"/>
      <c r="H82" s="110"/>
      <c r="I82" s="101">
        <v>74</v>
      </c>
      <c r="J82" s="104">
        <v>15094469</v>
      </c>
      <c r="K82" s="104">
        <v>22900565</v>
      </c>
    </row>
    <row r="83" spans="1:11" ht="12.75" customHeight="1">
      <c r="A83" s="103" t="s">
        <v>131</v>
      </c>
      <c r="B83" s="103"/>
      <c r="C83" s="103"/>
      <c r="D83" s="103"/>
      <c r="E83" s="103"/>
      <c r="F83" s="103"/>
      <c r="G83" s="103"/>
      <c r="H83" s="103"/>
      <c r="I83" s="101">
        <v>75</v>
      </c>
      <c r="J83" s="102">
        <f>J84-J85</f>
        <v>-2208745</v>
      </c>
      <c r="K83" s="102">
        <f>K84-K85</f>
        <v>1280102</v>
      </c>
    </row>
    <row r="84" spans="1:11" ht="12.75" customHeight="1">
      <c r="A84" s="110" t="s">
        <v>132</v>
      </c>
      <c r="B84" s="110"/>
      <c r="C84" s="110"/>
      <c r="D84" s="110"/>
      <c r="E84" s="110"/>
      <c r="F84" s="110"/>
      <c r="G84" s="110"/>
      <c r="H84" s="110"/>
      <c r="I84" s="101">
        <v>76</v>
      </c>
      <c r="J84" s="104"/>
      <c r="K84" s="104">
        <v>1280102</v>
      </c>
    </row>
    <row r="85" spans="1:11" ht="12.75" customHeight="1">
      <c r="A85" s="110" t="s">
        <v>133</v>
      </c>
      <c r="B85" s="110"/>
      <c r="C85" s="110"/>
      <c r="D85" s="110"/>
      <c r="E85" s="110"/>
      <c r="F85" s="110"/>
      <c r="G85" s="110"/>
      <c r="H85" s="110"/>
      <c r="I85" s="101">
        <v>77</v>
      </c>
      <c r="J85" s="104">
        <v>2208745</v>
      </c>
      <c r="K85" s="104"/>
    </row>
    <row r="86" spans="1:11" ht="12.75" customHeight="1">
      <c r="A86" s="103" t="s">
        <v>134</v>
      </c>
      <c r="B86" s="103"/>
      <c r="C86" s="103"/>
      <c r="D86" s="103"/>
      <c r="E86" s="103"/>
      <c r="F86" s="103"/>
      <c r="G86" s="103"/>
      <c r="H86" s="103"/>
      <c r="I86" s="101">
        <v>78</v>
      </c>
      <c r="J86" s="104"/>
      <c r="K86" s="104"/>
    </row>
    <row r="87" spans="1:11" ht="12.75" customHeight="1">
      <c r="A87" s="100" t="s">
        <v>135</v>
      </c>
      <c r="B87" s="100"/>
      <c r="C87" s="100"/>
      <c r="D87" s="100"/>
      <c r="E87" s="100"/>
      <c r="F87" s="100"/>
      <c r="G87" s="100"/>
      <c r="H87" s="100"/>
      <c r="I87" s="101">
        <v>79</v>
      </c>
      <c r="J87" s="102">
        <f>SUM(J88:J90)</f>
        <v>245760</v>
      </c>
      <c r="K87" s="102">
        <f>SUM(K88:K90)</f>
        <v>605741</v>
      </c>
    </row>
    <row r="88" spans="1:11" ht="12.75" customHeight="1">
      <c r="A88" s="103" t="s">
        <v>136</v>
      </c>
      <c r="B88" s="103"/>
      <c r="C88" s="103"/>
      <c r="D88" s="103"/>
      <c r="E88" s="103"/>
      <c r="F88" s="103"/>
      <c r="G88" s="103"/>
      <c r="H88" s="103"/>
      <c r="I88" s="101">
        <v>80</v>
      </c>
      <c r="J88" s="104"/>
      <c r="K88" s="104"/>
    </row>
    <row r="89" spans="1:11" ht="12.75" customHeight="1">
      <c r="A89" s="103" t="s">
        <v>137</v>
      </c>
      <c r="B89" s="103"/>
      <c r="C89" s="103"/>
      <c r="D89" s="103"/>
      <c r="E89" s="103"/>
      <c r="F89" s="103"/>
      <c r="G89" s="103"/>
      <c r="H89" s="103"/>
      <c r="I89" s="101">
        <v>81</v>
      </c>
      <c r="J89" s="104"/>
      <c r="K89" s="104"/>
    </row>
    <row r="90" spans="1:11" ht="12.75" customHeight="1">
      <c r="A90" s="103" t="s">
        <v>138</v>
      </c>
      <c r="B90" s="103"/>
      <c r="C90" s="103"/>
      <c r="D90" s="103"/>
      <c r="E90" s="103"/>
      <c r="F90" s="103"/>
      <c r="G90" s="103"/>
      <c r="H90" s="103"/>
      <c r="I90" s="101">
        <v>82</v>
      </c>
      <c r="J90" s="104">
        <v>245760</v>
      </c>
      <c r="K90" s="104">
        <v>605741</v>
      </c>
    </row>
    <row r="91" spans="1:11" ht="12.75" customHeight="1">
      <c r="A91" s="100" t="s">
        <v>139</v>
      </c>
      <c r="B91" s="100"/>
      <c r="C91" s="100"/>
      <c r="D91" s="100"/>
      <c r="E91" s="100"/>
      <c r="F91" s="100"/>
      <c r="G91" s="100"/>
      <c r="H91" s="100"/>
      <c r="I91" s="101">
        <v>83</v>
      </c>
      <c r="J91" s="102">
        <f>SUM(J92:J100)</f>
        <v>63122390</v>
      </c>
      <c r="K91" s="102">
        <f>SUM(K92:K100)</f>
        <v>66942773</v>
      </c>
    </row>
    <row r="92" spans="1:11" ht="12.75" customHeight="1">
      <c r="A92" s="103" t="s">
        <v>140</v>
      </c>
      <c r="B92" s="103"/>
      <c r="C92" s="103"/>
      <c r="D92" s="103"/>
      <c r="E92" s="103"/>
      <c r="F92" s="103"/>
      <c r="G92" s="103"/>
      <c r="H92" s="103"/>
      <c r="I92" s="101">
        <v>84</v>
      </c>
      <c r="J92" s="104">
        <v>38299926</v>
      </c>
      <c r="K92" s="104">
        <f>38773390+4547756</f>
        <v>43321146</v>
      </c>
    </row>
    <row r="93" spans="1:11" ht="12.75" customHeight="1">
      <c r="A93" s="103" t="s">
        <v>141</v>
      </c>
      <c r="B93" s="103"/>
      <c r="C93" s="103"/>
      <c r="D93" s="103"/>
      <c r="E93" s="103"/>
      <c r="F93" s="103"/>
      <c r="G93" s="103"/>
      <c r="H93" s="103"/>
      <c r="I93" s="101">
        <v>85</v>
      </c>
      <c r="J93" s="104"/>
      <c r="K93" s="104"/>
    </row>
    <row r="94" spans="1:11" ht="12.75" customHeight="1">
      <c r="A94" s="103" t="s">
        <v>142</v>
      </c>
      <c r="B94" s="103"/>
      <c r="C94" s="103"/>
      <c r="D94" s="103"/>
      <c r="E94" s="103"/>
      <c r="F94" s="103"/>
      <c r="G94" s="103"/>
      <c r="H94" s="103"/>
      <c r="I94" s="101">
        <v>86</v>
      </c>
      <c r="J94" s="104">
        <v>24822464</v>
      </c>
      <c r="K94" s="104">
        <v>23621627</v>
      </c>
    </row>
    <row r="95" spans="1:11" ht="12.75" customHeight="1">
      <c r="A95" s="103" t="s">
        <v>143</v>
      </c>
      <c r="B95" s="103"/>
      <c r="C95" s="103"/>
      <c r="D95" s="103"/>
      <c r="E95" s="103"/>
      <c r="F95" s="103"/>
      <c r="G95" s="103"/>
      <c r="H95" s="103"/>
      <c r="I95" s="101">
        <v>87</v>
      </c>
      <c r="J95" s="104"/>
      <c r="K95" s="104"/>
    </row>
    <row r="96" spans="1:11" ht="12.75" customHeight="1">
      <c r="A96" s="103" t="s">
        <v>144</v>
      </c>
      <c r="B96" s="103"/>
      <c r="C96" s="103"/>
      <c r="D96" s="103"/>
      <c r="E96" s="103"/>
      <c r="F96" s="103"/>
      <c r="G96" s="103"/>
      <c r="H96" s="103"/>
      <c r="I96" s="101">
        <v>88</v>
      </c>
      <c r="J96" s="104"/>
      <c r="K96" s="104"/>
    </row>
    <row r="97" spans="1:11" ht="12.75" customHeight="1">
      <c r="A97" s="103" t="s">
        <v>145</v>
      </c>
      <c r="B97" s="103"/>
      <c r="C97" s="103"/>
      <c r="D97" s="103"/>
      <c r="E97" s="103"/>
      <c r="F97" s="103"/>
      <c r="G97" s="103"/>
      <c r="H97" s="103"/>
      <c r="I97" s="101">
        <v>89</v>
      </c>
      <c r="J97" s="104"/>
      <c r="K97" s="104"/>
    </row>
    <row r="98" spans="1:11" ht="12.75" customHeight="1">
      <c r="A98" s="103" t="s">
        <v>146</v>
      </c>
      <c r="B98" s="103"/>
      <c r="C98" s="103"/>
      <c r="D98" s="103"/>
      <c r="E98" s="103"/>
      <c r="F98" s="103"/>
      <c r="G98" s="103"/>
      <c r="H98" s="103"/>
      <c r="I98" s="101">
        <v>90</v>
      </c>
      <c r="J98" s="104"/>
      <c r="K98" s="104"/>
    </row>
    <row r="99" spans="1:11" ht="12.75" customHeight="1">
      <c r="A99" s="103" t="s">
        <v>147</v>
      </c>
      <c r="B99" s="103"/>
      <c r="C99" s="103"/>
      <c r="D99" s="103"/>
      <c r="E99" s="103"/>
      <c r="F99" s="103"/>
      <c r="G99" s="103"/>
      <c r="H99" s="103"/>
      <c r="I99" s="101">
        <v>91</v>
      </c>
      <c r="J99" s="104"/>
      <c r="K99" s="104"/>
    </row>
    <row r="100" spans="1:11" ht="12.75" customHeight="1">
      <c r="A100" s="103" t="s">
        <v>148</v>
      </c>
      <c r="B100" s="103"/>
      <c r="C100" s="103"/>
      <c r="D100" s="103"/>
      <c r="E100" s="103"/>
      <c r="F100" s="103"/>
      <c r="G100" s="103"/>
      <c r="H100" s="103"/>
      <c r="I100" s="101">
        <v>92</v>
      </c>
      <c r="J100" s="104"/>
      <c r="K100" s="104"/>
    </row>
    <row r="101" spans="1:11" ht="12.75" customHeight="1">
      <c r="A101" s="100" t="s">
        <v>149</v>
      </c>
      <c r="B101" s="100"/>
      <c r="C101" s="100"/>
      <c r="D101" s="100"/>
      <c r="E101" s="100"/>
      <c r="F101" s="100"/>
      <c r="G101" s="100"/>
      <c r="H101" s="100"/>
      <c r="I101" s="101">
        <v>93</v>
      </c>
      <c r="J101" s="102">
        <f>SUM(J102:J113)</f>
        <v>22674675</v>
      </c>
      <c r="K101" s="102">
        <f>SUM(K102:K113)</f>
        <v>11354630</v>
      </c>
    </row>
    <row r="102" spans="1:11" ht="12.75" customHeight="1">
      <c r="A102" s="103" t="s">
        <v>140</v>
      </c>
      <c r="B102" s="103"/>
      <c r="C102" s="103"/>
      <c r="D102" s="103"/>
      <c r="E102" s="103"/>
      <c r="F102" s="103"/>
      <c r="G102" s="103"/>
      <c r="H102" s="103"/>
      <c r="I102" s="101">
        <v>94</v>
      </c>
      <c r="J102" s="104">
        <v>1966055</v>
      </c>
      <c r="K102" s="104">
        <v>0</v>
      </c>
    </row>
    <row r="103" spans="1:11" ht="12.75" customHeight="1">
      <c r="A103" s="103" t="s">
        <v>141</v>
      </c>
      <c r="B103" s="103"/>
      <c r="C103" s="103"/>
      <c r="D103" s="103"/>
      <c r="E103" s="103"/>
      <c r="F103" s="103"/>
      <c r="G103" s="103"/>
      <c r="H103" s="103"/>
      <c r="I103" s="101">
        <v>95</v>
      </c>
      <c r="J103" s="104"/>
      <c r="K103" s="104"/>
    </row>
    <row r="104" spans="1:11" ht="12.75" customHeight="1">
      <c r="A104" s="103" t="s">
        <v>142</v>
      </c>
      <c r="B104" s="103"/>
      <c r="C104" s="103"/>
      <c r="D104" s="103"/>
      <c r="E104" s="103"/>
      <c r="F104" s="103"/>
      <c r="G104" s="103"/>
      <c r="H104" s="103"/>
      <c r="I104" s="101">
        <v>96</v>
      </c>
      <c r="J104" s="104">
        <v>15281131</v>
      </c>
      <c r="K104" s="104">
        <v>8057014</v>
      </c>
    </row>
    <row r="105" spans="1:11" ht="12.75" customHeight="1">
      <c r="A105" s="103" t="s">
        <v>143</v>
      </c>
      <c r="B105" s="103"/>
      <c r="C105" s="103"/>
      <c r="D105" s="103"/>
      <c r="E105" s="103"/>
      <c r="F105" s="103"/>
      <c r="G105" s="103"/>
      <c r="H105" s="103"/>
      <c r="I105" s="101">
        <v>97</v>
      </c>
      <c r="J105" s="104">
        <v>945064</v>
      </c>
      <c r="K105" s="104">
        <v>899939</v>
      </c>
    </row>
    <row r="106" spans="1:11" ht="12.75" customHeight="1">
      <c r="A106" s="103" t="s">
        <v>144</v>
      </c>
      <c r="B106" s="103"/>
      <c r="C106" s="103"/>
      <c r="D106" s="103"/>
      <c r="E106" s="103"/>
      <c r="F106" s="103"/>
      <c r="G106" s="103"/>
      <c r="H106" s="103"/>
      <c r="I106" s="101">
        <v>98</v>
      </c>
      <c r="J106" s="104">
        <v>806677</v>
      </c>
      <c r="K106" s="104">
        <v>610148</v>
      </c>
    </row>
    <row r="107" spans="1:11" ht="12.75" customHeight="1">
      <c r="A107" s="103" t="s">
        <v>145</v>
      </c>
      <c r="B107" s="103"/>
      <c r="C107" s="103"/>
      <c r="D107" s="103"/>
      <c r="E107" s="103"/>
      <c r="F107" s="103"/>
      <c r="G107" s="103"/>
      <c r="H107" s="103"/>
      <c r="I107" s="101">
        <v>99</v>
      </c>
      <c r="J107" s="104"/>
      <c r="K107" s="104"/>
    </row>
    <row r="108" spans="1:11" ht="12.75" customHeight="1">
      <c r="A108" s="103" t="s">
        <v>146</v>
      </c>
      <c r="B108" s="103"/>
      <c r="C108" s="103"/>
      <c r="D108" s="103"/>
      <c r="E108" s="103"/>
      <c r="F108" s="103"/>
      <c r="G108" s="103"/>
      <c r="H108" s="103"/>
      <c r="I108" s="101">
        <v>100</v>
      </c>
      <c r="J108" s="104"/>
      <c r="K108" s="104"/>
    </row>
    <row r="109" spans="1:11" ht="12.75" customHeight="1">
      <c r="A109" s="103" t="s">
        <v>150</v>
      </c>
      <c r="B109" s="103"/>
      <c r="C109" s="103"/>
      <c r="D109" s="103"/>
      <c r="E109" s="103"/>
      <c r="F109" s="103"/>
      <c r="G109" s="103"/>
      <c r="H109" s="103"/>
      <c r="I109" s="101">
        <v>101</v>
      </c>
      <c r="J109" s="104">
        <f>300016+1794681</f>
        <v>2094697</v>
      </c>
      <c r="K109" s="104">
        <f>14150+31323+1001728</f>
        <v>1047201</v>
      </c>
    </row>
    <row r="110" spans="1:11" ht="12.75" customHeight="1">
      <c r="A110" s="103" t="s">
        <v>151</v>
      </c>
      <c r="B110" s="103"/>
      <c r="C110" s="103"/>
      <c r="D110" s="103"/>
      <c r="E110" s="103"/>
      <c r="F110" s="103"/>
      <c r="G110" s="103"/>
      <c r="H110" s="103"/>
      <c r="I110" s="101">
        <v>102</v>
      </c>
      <c r="J110" s="104">
        <f>6570+459462+78757+14513+582939+452364+17044-40998</f>
        <v>1570651</v>
      </c>
      <c r="K110" s="104">
        <f>211346+116564+11707+287215+138669+14599+8656-58928</f>
        <v>729828</v>
      </c>
    </row>
    <row r="111" spans="1:11" ht="12.75" customHeight="1">
      <c r="A111" s="103" t="s">
        <v>152</v>
      </c>
      <c r="B111" s="103"/>
      <c r="C111" s="103"/>
      <c r="D111" s="103"/>
      <c r="E111" s="103"/>
      <c r="F111" s="103"/>
      <c r="G111" s="103"/>
      <c r="H111" s="103"/>
      <c r="I111" s="101">
        <v>103</v>
      </c>
      <c r="J111" s="104"/>
      <c r="K111" s="104"/>
    </row>
    <row r="112" spans="1:11" ht="12.75" customHeight="1">
      <c r="A112" s="103" t="s">
        <v>153</v>
      </c>
      <c r="B112" s="103"/>
      <c r="C112" s="103"/>
      <c r="D112" s="103"/>
      <c r="E112" s="103"/>
      <c r="F112" s="103"/>
      <c r="G112" s="103"/>
      <c r="H112" s="103"/>
      <c r="I112" s="101">
        <v>104</v>
      </c>
      <c r="J112" s="104"/>
      <c r="K112" s="104"/>
    </row>
    <row r="113" spans="1:11" ht="12.75" customHeight="1">
      <c r="A113" s="103" t="s">
        <v>154</v>
      </c>
      <c r="B113" s="103"/>
      <c r="C113" s="103"/>
      <c r="D113" s="103"/>
      <c r="E113" s="103"/>
      <c r="F113" s="103"/>
      <c r="G113" s="103"/>
      <c r="H113" s="103"/>
      <c r="I113" s="101">
        <v>105</v>
      </c>
      <c r="J113" s="104">
        <f>10000+400</f>
        <v>10400</v>
      </c>
      <c r="K113" s="104">
        <f>10000+500</f>
        <v>10500</v>
      </c>
    </row>
    <row r="114" spans="1:11" ht="12.75" customHeight="1">
      <c r="A114" s="100" t="s">
        <v>155</v>
      </c>
      <c r="B114" s="100"/>
      <c r="C114" s="100"/>
      <c r="D114" s="100"/>
      <c r="E114" s="100"/>
      <c r="F114" s="100"/>
      <c r="G114" s="100"/>
      <c r="H114" s="100"/>
      <c r="I114" s="101">
        <v>106</v>
      </c>
      <c r="J114" s="104">
        <v>322127</v>
      </c>
      <c r="K114" s="104">
        <v>794509</v>
      </c>
    </row>
    <row r="115" spans="1:11" ht="12.75" customHeight="1">
      <c r="A115" s="100" t="s">
        <v>156</v>
      </c>
      <c r="B115" s="100"/>
      <c r="C115" s="100"/>
      <c r="D115" s="100"/>
      <c r="E115" s="100"/>
      <c r="F115" s="100"/>
      <c r="G115" s="100"/>
      <c r="H115" s="100"/>
      <c r="I115" s="101">
        <v>107</v>
      </c>
      <c r="J115" s="102">
        <f>J70+J87+J91+J101+J114</f>
        <v>209179085</v>
      </c>
      <c r="K115" s="102">
        <f>K70+K87+K91+K101+K114</f>
        <v>198194537</v>
      </c>
    </row>
    <row r="116" spans="1:11" ht="12.75" customHeight="1">
      <c r="A116" s="111" t="s">
        <v>157</v>
      </c>
      <c r="B116" s="111"/>
      <c r="C116" s="111"/>
      <c r="D116" s="111"/>
      <c r="E116" s="111"/>
      <c r="F116" s="111"/>
      <c r="G116" s="111"/>
      <c r="H116" s="111"/>
      <c r="I116" s="106">
        <v>108</v>
      </c>
      <c r="J116" s="107">
        <v>108026196</v>
      </c>
      <c r="K116" s="107">
        <v>108026196</v>
      </c>
    </row>
    <row r="117" spans="1:11" ht="12.75" customHeight="1">
      <c r="A117" s="108" t="s">
        <v>158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97" t="s">
        <v>159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ht="12.75" customHeight="1">
      <c r="A119" s="103" t="s">
        <v>160</v>
      </c>
      <c r="B119" s="103"/>
      <c r="C119" s="103"/>
      <c r="D119" s="103"/>
      <c r="E119" s="103"/>
      <c r="F119" s="103"/>
      <c r="G119" s="103"/>
      <c r="H119" s="103"/>
      <c r="I119" s="101">
        <v>109</v>
      </c>
      <c r="J119" s="104"/>
      <c r="K119" s="104"/>
    </row>
    <row r="120" spans="1:11" ht="12.75" customHeight="1">
      <c r="A120" s="112" t="s">
        <v>161</v>
      </c>
      <c r="B120" s="112"/>
      <c r="C120" s="112"/>
      <c r="D120" s="112"/>
      <c r="E120" s="112"/>
      <c r="F120" s="112"/>
      <c r="G120" s="112"/>
      <c r="H120" s="112"/>
      <c r="I120" s="113">
        <v>110</v>
      </c>
      <c r="J120" s="107"/>
      <c r="K120" s="107"/>
    </row>
    <row r="121" spans="1:11" ht="12.75">
      <c r="A121" s="114"/>
      <c r="B121" s="114"/>
      <c r="C121" s="114"/>
      <c r="D121" s="114"/>
      <c r="E121" s="114"/>
      <c r="F121" s="114"/>
      <c r="G121" s="114"/>
      <c r="H121" s="114"/>
      <c r="I121" s="115"/>
      <c r="J121" s="116"/>
      <c r="K121" s="116"/>
    </row>
    <row r="122" spans="1:11" ht="12.75" customHeight="1">
      <c r="A122" s="117" t="s">
        <v>162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1" ht="12.7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K117"/>
    <mergeCell ref="A118:K118"/>
    <mergeCell ref="A119:H119"/>
    <mergeCell ref="A120:H120"/>
    <mergeCell ref="A122:K122"/>
    <mergeCell ref="A123:K12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view="pageBreakPreview" zoomScale="110" zoomScaleSheetLayoutView="110" workbookViewId="0" topLeftCell="A1">
      <selection activeCell="J5" sqref="J5"/>
    </sheetView>
  </sheetViews>
  <sheetFormatPr defaultColWidth="9.140625" defaultRowHeight="12.75"/>
  <sheetData>
    <row r="1" spans="1:11" ht="12.75" customHeight="1">
      <c r="A1" s="86" t="s">
        <v>163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2.75" customHeight="1">
      <c r="A2" s="88" t="s">
        <v>164</v>
      </c>
      <c r="B2" s="88"/>
      <c r="C2" s="88"/>
      <c r="D2" s="88"/>
      <c r="E2" s="88"/>
      <c r="F2" s="88"/>
      <c r="G2" s="88"/>
      <c r="H2" s="88"/>
      <c r="I2" s="88"/>
      <c r="J2" s="88"/>
      <c r="K2" s="87"/>
    </row>
    <row r="3" spans="1:11" ht="12.75">
      <c r="A3" s="88"/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2.75" customHeight="1">
      <c r="A4" s="120" t="s">
        <v>56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2.5" customHeight="1">
      <c r="A5" s="91" t="s">
        <v>57</v>
      </c>
      <c r="B5" s="91"/>
      <c r="C5" s="91"/>
      <c r="D5" s="91"/>
      <c r="E5" s="91"/>
      <c r="F5" s="91"/>
      <c r="G5" s="91"/>
      <c r="H5" s="91"/>
      <c r="I5" s="91" t="s">
        <v>165</v>
      </c>
      <c r="J5" s="93" t="s">
        <v>166</v>
      </c>
      <c r="K5" s="93" t="s">
        <v>167</v>
      </c>
    </row>
    <row r="6" spans="1:11" ht="12.75">
      <c r="A6" s="94">
        <v>1</v>
      </c>
      <c r="B6" s="94"/>
      <c r="C6" s="94"/>
      <c r="D6" s="94"/>
      <c r="E6" s="94"/>
      <c r="F6" s="94"/>
      <c r="G6" s="94"/>
      <c r="H6" s="94"/>
      <c r="I6" s="95">
        <v>2</v>
      </c>
      <c r="J6" s="94">
        <v>3</v>
      </c>
      <c r="K6" s="94">
        <v>4</v>
      </c>
    </row>
    <row r="7" spans="1:11" ht="12.75" customHeight="1">
      <c r="A7" s="97" t="s">
        <v>168</v>
      </c>
      <c r="B7" s="97"/>
      <c r="C7" s="97"/>
      <c r="D7" s="97"/>
      <c r="E7" s="97"/>
      <c r="F7" s="97"/>
      <c r="G7" s="97"/>
      <c r="H7" s="97"/>
      <c r="I7" s="98">
        <v>111</v>
      </c>
      <c r="J7" s="109">
        <f>SUM(J8:J9)</f>
        <v>50019885</v>
      </c>
      <c r="K7" s="109">
        <f>SUM(K8:K9)</f>
        <v>50178913</v>
      </c>
    </row>
    <row r="8" spans="1:11" ht="12.75" customHeight="1">
      <c r="A8" s="100" t="s">
        <v>169</v>
      </c>
      <c r="B8" s="100"/>
      <c r="C8" s="100"/>
      <c r="D8" s="100"/>
      <c r="E8" s="100"/>
      <c r="F8" s="100"/>
      <c r="G8" s="100"/>
      <c r="H8" s="100"/>
      <c r="I8" s="101">
        <v>112</v>
      </c>
      <c r="J8" s="104">
        <f>7788543+40036454</f>
        <v>47824997</v>
      </c>
      <c r="K8" s="104">
        <f>8922718+40221174</f>
        <v>49143892</v>
      </c>
    </row>
    <row r="9" spans="1:11" ht="12.75" customHeight="1">
      <c r="A9" s="100" t="s">
        <v>170</v>
      </c>
      <c r="B9" s="100"/>
      <c r="C9" s="100"/>
      <c r="D9" s="100"/>
      <c r="E9" s="100"/>
      <c r="F9" s="100"/>
      <c r="G9" s="100"/>
      <c r="H9" s="100"/>
      <c r="I9" s="101">
        <v>113</v>
      </c>
      <c r="J9" s="104">
        <f>26910+412758+240769+1514451</f>
        <v>2194888</v>
      </c>
      <c r="K9" s="104">
        <f>14074+563875+201532+255540</f>
        <v>1035021</v>
      </c>
    </row>
    <row r="10" spans="1:11" ht="12.75" customHeight="1">
      <c r="A10" s="100" t="s">
        <v>171</v>
      </c>
      <c r="B10" s="100"/>
      <c r="C10" s="100"/>
      <c r="D10" s="100"/>
      <c r="E10" s="100"/>
      <c r="F10" s="100"/>
      <c r="G10" s="100"/>
      <c r="H10" s="100"/>
      <c r="I10" s="101">
        <v>114</v>
      </c>
      <c r="J10" s="102">
        <f>J11+J12+J16+J20+J21+J22+J25+J26</f>
        <v>44709627</v>
      </c>
      <c r="K10" s="102">
        <f>K11+K12+K16+K20+K21+K22+K25+K26</f>
        <v>44231482</v>
      </c>
    </row>
    <row r="11" spans="1:11" ht="12.75" customHeight="1">
      <c r="A11" s="100" t="s">
        <v>172</v>
      </c>
      <c r="B11" s="100"/>
      <c r="C11" s="100"/>
      <c r="D11" s="100"/>
      <c r="E11" s="100"/>
      <c r="F11" s="100"/>
      <c r="G11" s="100"/>
      <c r="H11" s="100"/>
      <c r="I11" s="101">
        <v>115</v>
      </c>
      <c r="J11" s="104"/>
      <c r="K11" s="104"/>
    </row>
    <row r="12" spans="1:11" ht="12.75" customHeight="1">
      <c r="A12" s="100" t="s">
        <v>173</v>
      </c>
      <c r="B12" s="100"/>
      <c r="C12" s="100"/>
      <c r="D12" s="100"/>
      <c r="E12" s="100"/>
      <c r="F12" s="100"/>
      <c r="G12" s="100"/>
      <c r="H12" s="100"/>
      <c r="I12" s="101">
        <v>116</v>
      </c>
      <c r="J12" s="102">
        <f>SUM(J13:J15)</f>
        <v>14396197</v>
      </c>
      <c r="K12" s="102">
        <f>SUM(K13:K15)</f>
        <v>14358762</v>
      </c>
    </row>
    <row r="13" spans="1:11" ht="12.75" customHeight="1">
      <c r="A13" s="103" t="s">
        <v>174</v>
      </c>
      <c r="B13" s="103"/>
      <c r="C13" s="103"/>
      <c r="D13" s="103"/>
      <c r="E13" s="103"/>
      <c r="F13" s="103"/>
      <c r="G13" s="103"/>
      <c r="H13" s="103"/>
      <c r="I13" s="101">
        <v>117</v>
      </c>
      <c r="J13" s="104">
        <v>7053030</v>
      </c>
      <c r="K13" s="104">
        <v>7028604</v>
      </c>
    </row>
    <row r="14" spans="1:11" ht="12.75" customHeight="1">
      <c r="A14" s="103" t="s">
        <v>175</v>
      </c>
      <c r="B14" s="103"/>
      <c r="C14" s="103"/>
      <c r="D14" s="103"/>
      <c r="E14" s="103"/>
      <c r="F14" s="103"/>
      <c r="G14" s="103"/>
      <c r="H14" s="103"/>
      <c r="I14" s="101">
        <v>118</v>
      </c>
      <c r="J14" s="104">
        <v>179265</v>
      </c>
      <c r="K14" s="104">
        <v>123383</v>
      </c>
    </row>
    <row r="15" spans="1:11" ht="12.75" customHeight="1">
      <c r="A15" s="103" t="s">
        <v>176</v>
      </c>
      <c r="B15" s="103"/>
      <c r="C15" s="103"/>
      <c r="D15" s="103"/>
      <c r="E15" s="103"/>
      <c r="F15" s="103"/>
      <c r="G15" s="103"/>
      <c r="H15" s="103"/>
      <c r="I15" s="101">
        <v>119</v>
      </c>
      <c r="J15" s="104">
        <f>2636098+4527804</f>
        <v>7163902</v>
      </c>
      <c r="K15" s="104">
        <f>3069593+4137182</f>
        <v>7206775</v>
      </c>
    </row>
    <row r="16" spans="1:11" ht="12.75" customHeight="1">
      <c r="A16" s="100" t="s">
        <v>177</v>
      </c>
      <c r="B16" s="100"/>
      <c r="C16" s="100"/>
      <c r="D16" s="100"/>
      <c r="E16" s="100"/>
      <c r="F16" s="100"/>
      <c r="G16" s="100"/>
      <c r="H16" s="100"/>
      <c r="I16" s="101">
        <v>120</v>
      </c>
      <c r="J16" s="102">
        <f>SUM(J17:J19)</f>
        <v>24189798</v>
      </c>
      <c r="K16" s="102">
        <f>SUM(K17:K19)</f>
        <v>23506661</v>
      </c>
    </row>
    <row r="17" spans="1:11" ht="12.75" customHeight="1">
      <c r="A17" s="103" t="s">
        <v>178</v>
      </c>
      <c r="B17" s="103"/>
      <c r="C17" s="103"/>
      <c r="D17" s="103"/>
      <c r="E17" s="103"/>
      <c r="F17" s="103"/>
      <c r="G17" s="103"/>
      <c r="H17" s="103"/>
      <c r="I17" s="101">
        <v>121</v>
      </c>
      <c r="J17" s="104">
        <f>13903873+93982+319672</f>
        <v>14317527</v>
      </c>
      <c r="K17" s="104">
        <f>13598821+286211+234244</f>
        <v>14119276</v>
      </c>
    </row>
    <row r="18" spans="1:11" ht="12.75" customHeight="1">
      <c r="A18" s="103" t="s">
        <v>179</v>
      </c>
      <c r="B18" s="103"/>
      <c r="C18" s="103"/>
      <c r="D18" s="103"/>
      <c r="E18" s="103"/>
      <c r="F18" s="103"/>
      <c r="G18" s="103"/>
      <c r="H18" s="103"/>
      <c r="I18" s="101">
        <v>122</v>
      </c>
      <c r="J18" s="104">
        <v>6573231</v>
      </c>
      <c r="K18" s="104">
        <v>6285902</v>
      </c>
    </row>
    <row r="19" spans="1:11" ht="12.75" customHeight="1">
      <c r="A19" s="103" t="s">
        <v>180</v>
      </c>
      <c r="B19" s="103"/>
      <c r="C19" s="103"/>
      <c r="D19" s="103"/>
      <c r="E19" s="103"/>
      <c r="F19" s="103"/>
      <c r="G19" s="103"/>
      <c r="H19" s="103"/>
      <c r="I19" s="101">
        <v>123</v>
      </c>
      <c r="J19" s="104">
        <v>3299040</v>
      </c>
      <c r="K19" s="104">
        <v>3101483</v>
      </c>
    </row>
    <row r="20" spans="1:11" ht="12.75" customHeight="1">
      <c r="A20" s="100" t="s">
        <v>181</v>
      </c>
      <c r="B20" s="100"/>
      <c r="C20" s="100"/>
      <c r="D20" s="100"/>
      <c r="E20" s="100"/>
      <c r="F20" s="100"/>
      <c r="G20" s="100"/>
      <c r="H20" s="100"/>
      <c r="I20" s="101">
        <v>124</v>
      </c>
      <c r="J20" s="104">
        <v>4039151</v>
      </c>
      <c r="K20" s="104">
        <v>3912433</v>
      </c>
    </row>
    <row r="21" spans="1:11" ht="12.75" customHeight="1">
      <c r="A21" s="100" t="s">
        <v>182</v>
      </c>
      <c r="B21" s="100"/>
      <c r="C21" s="100"/>
      <c r="D21" s="100"/>
      <c r="E21" s="100"/>
      <c r="F21" s="100"/>
      <c r="G21" s="100"/>
      <c r="H21" s="100"/>
      <c r="I21" s="101">
        <v>125</v>
      </c>
      <c r="J21" s="104">
        <f>914625+435160</f>
        <v>1349785</v>
      </c>
      <c r="K21" s="104">
        <f>1382226+458564</f>
        <v>1840790</v>
      </c>
    </row>
    <row r="22" spans="1:11" ht="12.75" customHeight="1">
      <c r="A22" s="100" t="s">
        <v>183</v>
      </c>
      <c r="B22" s="100"/>
      <c r="C22" s="100"/>
      <c r="D22" s="100"/>
      <c r="E22" s="100"/>
      <c r="F22" s="100"/>
      <c r="G22" s="100"/>
      <c r="H22" s="100"/>
      <c r="I22" s="101">
        <v>126</v>
      </c>
      <c r="J22" s="102">
        <f>SUM(J23:J24)</f>
        <v>101673</v>
      </c>
      <c r="K22" s="102">
        <f>SUM(K23:K24)</f>
        <v>78378</v>
      </c>
    </row>
    <row r="23" spans="1:11" ht="12.75" customHeight="1">
      <c r="A23" s="103" t="s">
        <v>184</v>
      </c>
      <c r="B23" s="103"/>
      <c r="C23" s="103"/>
      <c r="D23" s="103"/>
      <c r="E23" s="103"/>
      <c r="F23" s="103"/>
      <c r="G23" s="103"/>
      <c r="H23" s="103"/>
      <c r="I23" s="101">
        <v>127</v>
      </c>
      <c r="J23" s="104"/>
      <c r="K23" s="104"/>
    </row>
    <row r="24" spans="1:11" ht="12.75" customHeight="1">
      <c r="A24" s="103" t="s">
        <v>185</v>
      </c>
      <c r="B24" s="103"/>
      <c r="C24" s="103"/>
      <c r="D24" s="103"/>
      <c r="E24" s="103"/>
      <c r="F24" s="103"/>
      <c r="G24" s="103"/>
      <c r="H24" s="103"/>
      <c r="I24" s="101">
        <v>128</v>
      </c>
      <c r="J24" s="104">
        <v>101673</v>
      </c>
      <c r="K24" s="104">
        <v>78378</v>
      </c>
    </row>
    <row r="25" spans="1:11" ht="12.75" customHeight="1">
      <c r="A25" s="100" t="s">
        <v>186</v>
      </c>
      <c r="B25" s="100"/>
      <c r="C25" s="100"/>
      <c r="D25" s="100"/>
      <c r="E25" s="100"/>
      <c r="F25" s="100"/>
      <c r="G25" s="100"/>
      <c r="H25" s="100"/>
      <c r="I25" s="101">
        <v>129</v>
      </c>
      <c r="J25" s="104">
        <v>281000</v>
      </c>
      <c r="K25" s="104">
        <v>389981</v>
      </c>
    </row>
    <row r="26" spans="1:11" ht="12.75" customHeight="1">
      <c r="A26" s="100" t="s">
        <v>187</v>
      </c>
      <c r="B26" s="100"/>
      <c r="C26" s="100"/>
      <c r="D26" s="100"/>
      <c r="E26" s="100"/>
      <c r="F26" s="100"/>
      <c r="G26" s="100"/>
      <c r="H26" s="100"/>
      <c r="I26" s="101">
        <v>130</v>
      </c>
      <c r="J26" s="104">
        <f>352023</f>
        <v>352023</v>
      </c>
      <c r="K26" s="104">
        <v>144477</v>
      </c>
    </row>
    <row r="27" spans="1:11" ht="12.75" customHeight="1">
      <c r="A27" s="100" t="s">
        <v>188</v>
      </c>
      <c r="B27" s="100"/>
      <c r="C27" s="100"/>
      <c r="D27" s="100"/>
      <c r="E27" s="100"/>
      <c r="F27" s="100"/>
      <c r="G27" s="100"/>
      <c r="H27" s="100"/>
      <c r="I27" s="101">
        <v>131</v>
      </c>
      <c r="J27" s="102">
        <f>SUM(J28:J32)</f>
        <v>410009</v>
      </c>
      <c r="K27" s="102">
        <f>SUM(K28:K32)</f>
        <v>368535</v>
      </c>
    </row>
    <row r="28" spans="1:11" ht="12.75" customHeight="1">
      <c r="A28" s="100" t="s">
        <v>189</v>
      </c>
      <c r="B28" s="100"/>
      <c r="C28" s="100"/>
      <c r="D28" s="100"/>
      <c r="E28" s="100"/>
      <c r="F28" s="100"/>
      <c r="G28" s="100"/>
      <c r="H28" s="100"/>
      <c r="I28" s="101">
        <v>132</v>
      </c>
      <c r="J28" s="104"/>
      <c r="K28" s="104"/>
    </row>
    <row r="29" spans="1:11" ht="12.75" customHeight="1">
      <c r="A29" s="100" t="s">
        <v>190</v>
      </c>
      <c r="B29" s="100"/>
      <c r="C29" s="100"/>
      <c r="D29" s="100"/>
      <c r="E29" s="100"/>
      <c r="F29" s="100"/>
      <c r="G29" s="100"/>
      <c r="H29" s="100"/>
      <c r="I29" s="101">
        <v>133</v>
      </c>
      <c r="J29" s="104">
        <f>410009-63385</f>
        <v>346624</v>
      </c>
      <c r="K29" s="104">
        <f>394612-46349-26077</f>
        <v>322186</v>
      </c>
    </row>
    <row r="30" spans="1:11" ht="12.75" customHeight="1">
      <c r="A30" s="100" t="s">
        <v>191</v>
      </c>
      <c r="B30" s="100"/>
      <c r="C30" s="100"/>
      <c r="D30" s="100"/>
      <c r="E30" s="100"/>
      <c r="F30" s="100"/>
      <c r="G30" s="100"/>
      <c r="H30" s="100"/>
      <c r="I30" s="101">
        <v>134</v>
      </c>
      <c r="J30" s="104"/>
      <c r="K30" s="104"/>
    </row>
    <row r="31" spans="1:11" ht="12.75" customHeight="1">
      <c r="A31" s="100" t="s">
        <v>192</v>
      </c>
      <c r="B31" s="100"/>
      <c r="C31" s="100"/>
      <c r="D31" s="100"/>
      <c r="E31" s="100"/>
      <c r="F31" s="100"/>
      <c r="G31" s="100"/>
      <c r="H31" s="100"/>
      <c r="I31" s="101">
        <v>135</v>
      </c>
      <c r="J31" s="104">
        <v>63385</v>
      </c>
      <c r="K31" s="104">
        <v>46349</v>
      </c>
    </row>
    <row r="32" spans="1:11" ht="12.75" customHeight="1">
      <c r="A32" s="100" t="s">
        <v>193</v>
      </c>
      <c r="B32" s="100"/>
      <c r="C32" s="100"/>
      <c r="D32" s="100"/>
      <c r="E32" s="100"/>
      <c r="F32" s="100"/>
      <c r="G32" s="100"/>
      <c r="H32" s="100"/>
      <c r="I32" s="101">
        <v>136</v>
      </c>
      <c r="J32" s="104"/>
      <c r="K32" s="104"/>
    </row>
    <row r="33" spans="1:11" ht="12.75" customHeight="1">
      <c r="A33" s="100" t="s">
        <v>194</v>
      </c>
      <c r="B33" s="100"/>
      <c r="C33" s="100"/>
      <c r="D33" s="100"/>
      <c r="E33" s="100"/>
      <c r="F33" s="100"/>
      <c r="G33" s="100"/>
      <c r="H33" s="100"/>
      <c r="I33" s="101">
        <v>137</v>
      </c>
      <c r="J33" s="102">
        <f>SUM(J34:J37)</f>
        <v>7929012</v>
      </c>
      <c r="K33" s="102">
        <f>SUM(K34:K37)</f>
        <v>5035864</v>
      </c>
    </row>
    <row r="34" spans="1:11" ht="12.75" customHeight="1">
      <c r="A34" s="100" t="s">
        <v>195</v>
      </c>
      <c r="B34" s="100"/>
      <c r="C34" s="100"/>
      <c r="D34" s="100"/>
      <c r="E34" s="100"/>
      <c r="F34" s="100"/>
      <c r="G34" s="100"/>
      <c r="H34" s="100"/>
      <c r="I34" s="101">
        <v>138</v>
      </c>
      <c r="J34" s="104">
        <v>2951146</v>
      </c>
      <c r="K34" s="104">
        <v>3182761</v>
      </c>
    </row>
    <row r="35" spans="1:11" ht="12.75" customHeight="1">
      <c r="A35" s="100" t="s">
        <v>196</v>
      </c>
      <c r="B35" s="100"/>
      <c r="C35" s="100"/>
      <c r="D35" s="100"/>
      <c r="E35" s="100"/>
      <c r="F35" s="100"/>
      <c r="G35" s="100"/>
      <c r="H35" s="100"/>
      <c r="I35" s="101">
        <v>139</v>
      </c>
      <c r="J35" s="104">
        <f>1254632+862+457</f>
        <v>1255951</v>
      </c>
      <c r="K35" s="104">
        <f>1680848+484</f>
        <v>1681332</v>
      </c>
    </row>
    <row r="36" spans="1:11" ht="12.75" customHeight="1">
      <c r="A36" s="100" t="s">
        <v>197</v>
      </c>
      <c r="B36" s="100"/>
      <c r="C36" s="100"/>
      <c r="D36" s="100"/>
      <c r="E36" s="100"/>
      <c r="F36" s="100"/>
      <c r="G36" s="100"/>
      <c r="H36" s="100"/>
      <c r="I36" s="101">
        <v>140</v>
      </c>
      <c r="J36" s="104">
        <v>18955</v>
      </c>
      <c r="K36" s="104">
        <v>0</v>
      </c>
    </row>
    <row r="37" spans="1:11" ht="12.75" customHeight="1">
      <c r="A37" s="100" t="s">
        <v>198</v>
      </c>
      <c r="B37" s="100"/>
      <c r="C37" s="100"/>
      <c r="D37" s="100"/>
      <c r="E37" s="100"/>
      <c r="F37" s="100"/>
      <c r="G37" s="100"/>
      <c r="H37" s="100"/>
      <c r="I37" s="101">
        <v>141</v>
      </c>
      <c r="J37" s="104">
        <f>3702960</f>
        <v>3702960</v>
      </c>
      <c r="K37" s="104">
        <v>171771</v>
      </c>
    </row>
    <row r="38" spans="1:11" ht="12.75" customHeight="1">
      <c r="A38" s="100" t="s">
        <v>199</v>
      </c>
      <c r="B38" s="100"/>
      <c r="C38" s="100"/>
      <c r="D38" s="100"/>
      <c r="E38" s="100"/>
      <c r="F38" s="100"/>
      <c r="G38" s="100"/>
      <c r="H38" s="100"/>
      <c r="I38" s="101">
        <v>142</v>
      </c>
      <c r="J38" s="104"/>
      <c r="K38" s="104"/>
    </row>
    <row r="39" spans="1:11" ht="12.75" customHeight="1">
      <c r="A39" s="100" t="s">
        <v>200</v>
      </c>
      <c r="B39" s="100"/>
      <c r="C39" s="100"/>
      <c r="D39" s="100"/>
      <c r="E39" s="100"/>
      <c r="F39" s="100"/>
      <c r="G39" s="100"/>
      <c r="H39" s="100"/>
      <c r="I39" s="101">
        <v>143</v>
      </c>
      <c r="J39" s="104"/>
      <c r="K39" s="104"/>
    </row>
    <row r="40" spans="1:11" ht="12.75" customHeight="1">
      <c r="A40" s="100" t="s">
        <v>201</v>
      </c>
      <c r="B40" s="100"/>
      <c r="C40" s="100"/>
      <c r="D40" s="100"/>
      <c r="E40" s="100"/>
      <c r="F40" s="100"/>
      <c r="G40" s="100"/>
      <c r="H40" s="100"/>
      <c r="I40" s="101">
        <v>144</v>
      </c>
      <c r="J40" s="104"/>
      <c r="K40" s="104"/>
    </row>
    <row r="41" spans="1:11" ht="12.75" customHeight="1">
      <c r="A41" s="100" t="s">
        <v>202</v>
      </c>
      <c r="B41" s="100"/>
      <c r="C41" s="100"/>
      <c r="D41" s="100"/>
      <c r="E41" s="100"/>
      <c r="F41" s="100"/>
      <c r="G41" s="100"/>
      <c r="H41" s="100"/>
      <c r="I41" s="101">
        <v>145</v>
      </c>
      <c r="J41" s="104"/>
      <c r="K41" s="104"/>
    </row>
    <row r="42" spans="1:11" ht="12.75" customHeight="1">
      <c r="A42" s="100" t="s">
        <v>203</v>
      </c>
      <c r="B42" s="100"/>
      <c r="C42" s="100"/>
      <c r="D42" s="100"/>
      <c r="E42" s="100"/>
      <c r="F42" s="100"/>
      <c r="G42" s="100"/>
      <c r="H42" s="100"/>
      <c r="I42" s="101">
        <v>146</v>
      </c>
      <c r="J42" s="102">
        <f>J7+J27+J38+J40</f>
        <v>50429894</v>
      </c>
      <c r="K42" s="102">
        <f>K7+K27+K38+K40</f>
        <v>50547448</v>
      </c>
    </row>
    <row r="43" spans="1:11" ht="12.75" customHeight="1">
      <c r="A43" s="100" t="s">
        <v>204</v>
      </c>
      <c r="B43" s="100"/>
      <c r="C43" s="100"/>
      <c r="D43" s="100"/>
      <c r="E43" s="100"/>
      <c r="F43" s="100"/>
      <c r="G43" s="100"/>
      <c r="H43" s="100"/>
      <c r="I43" s="101">
        <v>147</v>
      </c>
      <c r="J43" s="102">
        <f>J10+J33+J39+J41</f>
        <v>52638639</v>
      </c>
      <c r="K43" s="102">
        <f>K10+K33+K39+K41</f>
        <v>49267346</v>
      </c>
    </row>
    <row r="44" spans="1:11" ht="12.75" customHeight="1">
      <c r="A44" s="100" t="s">
        <v>205</v>
      </c>
      <c r="B44" s="100"/>
      <c r="C44" s="100"/>
      <c r="D44" s="100"/>
      <c r="E44" s="100"/>
      <c r="F44" s="100"/>
      <c r="G44" s="100"/>
      <c r="H44" s="100"/>
      <c r="I44" s="101">
        <v>148</v>
      </c>
      <c r="J44" s="102">
        <f>J42-J43</f>
        <v>-2208745</v>
      </c>
      <c r="K44" s="102">
        <f>K42-K43</f>
        <v>1280102</v>
      </c>
    </row>
    <row r="45" spans="1:11" ht="12.75" customHeight="1">
      <c r="A45" s="110" t="s">
        <v>206</v>
      </c>
      <c r="B45" s="110"/>
      <c r="C45" s="110"/>
      <c r="D45" s="110"/>
      <c r="E45" s="110"/>
      <c r="F45" s="110"/>
      <c r="G45" s="110"/>
      <c r="H45" s="110"/>
      <c r="I45" s="101">
        <v>149</v>
      </c>
      <c r="J45" s="102">
        <f>IF(J42&gt;J43,J42-J43,0)</f>
        <v>0</v>
      </c>
      <c r="K45" s="102">
        <f>IF(K42&gt;K43,K42-K43,0)</f>
        <v>1280102</v>
      </c>
    </row>
    <row r="46" spans="1:11" ht="12.75" customHeight="1">
      <c r="A46" s="110" t="s">
        <v>207</v>
      </c>
      <c r="B46" s="110"/>
      <c r="C46" s="110"/>
      <c r="D46" s="110"/>
      <c r="E46" s="110"/>
      <c r="F46" s="110"/>
      <c r="G46" s="110"/>
      <c r="H46" s="110"/>
      <c r="I46" s="101">
        <v>150</v>
      </c>
      <c r="J46" s="102">
        <f>IF(J43&gt;J42,J43-J42,0)</f>
        <v>2208745</v>
      </c>
      <c r="K46" s="102">
        <f>IF(K43&gt;K42,K43-K42,0)</f>
        <v>0</v>
      </c>
    </row>
    <row r="47" spans="1:11" ht="12.75" customHeight="1">
      <c r="A47" s="100" t="s">
        <v>208</v>
      </c>
      <c r="B47" s="100"/>
      <c r="C47" s="100"/>
      <c r="D47" s="100"/>
      <c r="E47" s="100"/>
      <c r="F47" s="100"/>
      <c r="G47" s="100"/>
      <c r="H47" s="100"/>
      <c r="I47" s="101">
        <v>151</v>
      </c>
      <c r="J47" s="104"/>
      <c r="K47" s="104"/>
    </row>
    <row r="48" spans="1:11" ht="12.75" customHeight="1">
      <c r="A48" s="100" t="s">
        <v>209</v>
      </c>
      <c r="B48" s="100"/>
      <c r="C48" s="100"/>
      <c r="D48" s="100"/>
      <c r="E48" s="100"/>
      <c r="F48" s="100"/>
      <c r="G48" s="100"/>
      <c r="H48" s="100"/>
      <c r="I48" s="101">
        <v>152</v>
      </c>
      <c r="J48" s="102">
        <f>J44-J47</f>
        <v>-2208745</v>
      </c>
      <c r="K48" s="102">
        <f>K44-K47</f>
        <v>1280102</v>
      </c>
    </row>
    <row r="49" spans="1:11" ht="12.75" customHeight="1">
      <c r="A49" s="110" t="s">
        <v>210</v>
      </c>
      <c r="B49" s="110"/>
      <c r="C49" s="110"/>
      <c r="D49" s="110"/>
      <c r="E49" s="110"/>
      <c r="F49" s="110"/>
      <c r="G49" s="110"/>
      <c r="H49" s="110"/>
      <c r="I49" s="101">
        <v>153</v>
      </c>
      <c r="J49" s="102">
        <f>IF(J48&gt;0,J48,0)</f>
        <v>0</v>
      </c>
      <c r="K49" s="102">
        <f>IF(K48&gt;0,K48,0)</f>
        <v>1280102</v>
      </c>
    </row>
    <row r="50" spans="1:11" ht="12.75" customHeight="1">
      <c r="A50" s="121" t="s">
        <v>211</v>
      </c>
      <c r="B50" s="121"/>
      <c r="C50" s="121"/>
      <c r="D50" s="121"/>
      <c r="E50" s="121"/>
      <c r="F50" s="121"/>
      <c r="G50" s="121"/>
      <c r="H50" s="121"/>
      <c r="I50" s="106">
        <v>154</v>
      </c>
      <c r="J50" s="122">
        <f>IF(J48&lt;0,-J48,0)</f>
        <v>2208745</v>
      </c>
      <c r="K50" s="122">
        <f>IF(K48&lt;0,-K48,0)</f>
        <v>0</v>
      </c>
    </row>
    <row r="51" spans="1:11" ht="12.75" customHeight="1">
      <c r="A51" s="108" t="s">
        <v>212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2.75" customHeight="1">
      <c r="A52" s="97" t="s">
        <v>213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2.75" customHeight="1">
      <c r="A53" s="123" t="s">
        <v>214</v>
      </c>
      <c r="B53" s="123"/>
      <c r="C53" s="123"/>
      <c r="D53" s="123"/>
      <c r="E53" s="123"/>
      <c r="F53" s="123"/>
      <c r="G53" s="123"/>
      <c r="H53" s="123"/>
      <c r="I53" s="101">
        <v>155</v>
      </c>
      <c r="J53" s="104"/>
      <c r="K53" s="104"/>
    </row>
    <row r="54" spans="1:11" ht="12.75" customHeight="1">
      <c r="A54" s="123" t="s">
        <v>215</v>
      </c>
      <c r="B54" s="123"/>
      <c r="C54" s="123"/>
      <c r="D54" s="123"/>
      <c r="E54" s="123"/>
      <c r="F54" s="123"/>
      <c r="G54" s="123"/>
      <c r="H54" s="123"/>
      <c r="I54" s="101">
        <v>156</v>
      </c>
      <c r="J54" s="107"/>
      <c r="K54" s="107"/>
    </row>
    <row r="55" spans="1:11" ht="12.75" customHeight="1">
      <c r="A55" s="108" t="s">
        <v>216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2.75" customHeight="1">
      <c r="A56" s="97" t="s">
        <v>217</v>
      </c>
      <c r="B56" s="97"/>
      <c r="C56" s="97"/>
      <c r="D56" s="97"/>
      <c r="E56" s="97"/>
      <c r="F56" s="97"/>
      <c r="G56" s="97"/>
      <c r="H56" s="97"/>
      <c r="I56" s="124">
        <v>157</v>
      </c>
      <c r="J56" s="99">
        <f>+J48</f>
        <v>-2208745</v>
      </c>
      <c r="K56" s="99">
        <v>1280102</v>
      </c>
    </row>
    <row r="57" spans="1:11" ht="12.75" customHeight="1">
      <c r="A57" s="100" t="s">
        <v>218</v>
      </c>
      <c r="B57" s="100"/>
      <c r="C57" s="100"/>
      <c r="D57" s="100"/>
      <c r="E57" s="100"/>
      <c r="F57" s="100"/>
      <c r="G57" s="100"/>
      <c r="H57" s="100"/>
      <c r="I57" s="101">
        <v>158</v>
      </c>
      <c r="J57" s="102">
        <f>SUM(J58:J64)</f>
        <v>0</v>
      </c>
      <c r="K57" s="102">
        <f>SUM(K58:K64)</f>
        <v>0</v>
      </c>
    </row>
    <row r="58" spans="1:11" ht="12.75" customHeight="1">
      <c r="A58" s="100" t="s">
        <v>219</v>
      </c>
      <c r="B58" s="100"/>
      <c r="C58" s="100"/>
      <c r="D58" s="100"/>
      <c r="E58" s="100"/>
      <c r="F58" s="100"/>
      <c r="G58" s="100"/>
      <c r="H58" s="100"/>
      <c r="I58" s="101">
        <v>159</v>
      </c>
      <c r="J58" s="104"/>
      <c r="K58" s="104"/>
    </row>
    <row r="59" spans="1:11" ht="12.75" customHeight="1">
      <c r="A59" s="100" t="s">
        <v>220</v>
      </c>
      <c r="B59" s="100"/>
      <c r="C59" s="100"/>
      <c r="D59" s="100"/>
      <c r="E59" s="100"/>
      <c r="F59" s="100"/>
      <c r="G59" s="100"/>
      <c r="H59" s="100"/>
      <c r="I59" s="101">
        <v>160</v>
      </c>
      <c r="J59" s="104"/>
      <c r="K59" s="104"/>
    </row>
    <row r="60" spans="1:11" ht="12.75" customHeight="1">
      <c r="A60" s="100" t="s">
        <v>221</v>
      </c>
      <c r="B60" s="100"/>
      <c r="C60" s="100"/>
      <c r="D60" s="100"/>
      <c r="E60" s="100"/>
      <c r="F60" s="100"/>
      <c r="G60" s="100"/>
      <c r="H60" s="100"/>
      <c r="I60" s="101">
        <v>161</v>
      </c>
      <c r="J60" s="104"/>
      <c r="K60" s="104"/>
    </row>
    <row r="61" spans="1:11" ht="12.75" customHeight="1">
      <c r="A61" s="100" t="s">
        <v>222</v>
      </c>
      <c r="B61" s="100"/>
      <c r="C61" s="100"/>
      <c r="D61" s="100"/>
      <c r="E61" s="100"/>
      <c r="F61" s="100"/>
      <c r="G61" s="100"/>
      <c r="H61" s="100"/>
      <c r="I61" s="101">
        <v>162</v>
      </c>
      <c r="J61" s="104"/>
      <c r="K61" s="104"/>
    </row>
    <row r="62" spans="1:11" ht="12.75" customHeight="1">
      <c r="A62" s="100" t="s">
        <v>223</v>
      </c>
      <c r="B62" s="100"/>
      <c r="C62" s="100"/>
      <c r="D62" s="100"/>
      <c r="E62" s="100"/>
      <c r="F62" s="100"/>
      <c r="G62" s="100"/>
      <c r="H62" s="100"/>
      <c r="I62" s="101">
        <v>163</v>
      </c>
      <c r="J62" s="104"/>
      <c r="K62" s="104"/>
    </row>
    <row r="63" spans="1:11" ht="12.75" customHeight="1">
      <c r="A63" s="100" t="s">
        <v>224</v>
      </c>
      <c r="B63" s="100"/>
      <c r="C63" s="100"/>
      <c r="D63" s="100"/>
      <c r="E63" s="100"/>
      <c r="F63" s="100"/>
      <c r="G63" s="100"/>
      <c r="H63" s="100"/>
      <c r="I63" s="101">
        <v>164</v>
      </c>
      <c r="J63" s="104"/>
      <c r="K63" s="104"/>
    </row>
    <row r="64" spans="1:11" ht="12.75" customHeight="1">
      <c r="A64" s="100" t="s">
        <v>225</v>
      </c>
      <c r="B64" s="100"/>
      <c r="C64" s="100"/>
      <c r="D64" s="100"/>
      <c r="E64" s="100"/>
      <c r="F64" s="100"/>
      <c r="G64" s="100"/>
      <c r="H64" s="100"/>
      <c r="I64" s="101">
        <v>165</v>
      </c>
      <c r="J64" s="104"/>
      <c r="K64" s="104"/>
    </row>
    <row r="65" spans="1:11" ht="12.75" customHeight="1">
      <c r="A65" s="100" t="s">
        <v>226</v>
      </c>
      <c r="B65" s="100"/>
      <c r="C65" s="100"/>
      <c r="D65" s="100"/>
      <c r="E65" s="100"/>
      <c r="F65" s="100"/>
      <c r="G65" s="100"/>
      <c r="H65" s="100"/>
      <c r="I65" s="101">
        <v>166</v>
      </c>
      <c r="J65" s="104"/>
      <c r="K65" s="104"/>
    </row>
    <row r="66" spans="1:11" ht="12.75" customHeight="1">
      <c r="A66" s="100" t="s">
        <v>227</v>
      </c>
      <c r="B66" s="100"/>
      <c r="C66" s="100"/>
      <c r="D66" s="100"/>
      <c r="E66" s="100"/>
      <c r="F66" s="100"/>
      <c r="G66" s="100"/>
      <c r="H66" s="100"/>
      <c r="I66" s="101">
        <v>167</v>
      </c>
      <c r="J66" s="102">
        <f>J57-J65</f>
        <v>0</v>
      </c>
      <c r="K66" s="102">
        <f>K57-K65</f>
        <v>0</v>
      </c>
    </row>
    <row r="67" spans="1:11" ht="12.75" customHeight="1">
      <c r="A67" s="100" t="s">
        <v>228</v>
      </c>
      <c r="B67" s="100"/>
      <c r="C67" s="100"/>
      <c r="D67" s="100"/>
      <c r="E67" s="100"/>
      <c r="F67" s="100"/>
      <c r="G67" s="100"/>
      <c r="H67" s="100"/>
      <c r="I67" s="101">
        <v>168</v>
      </c>
      <c r="J67" s="122">
        <f>J56+J66</f>
        <v>-2208745</v>
      </c>
      <c r="K67" s="122">
        <f>K56+K66</f>
        <v>1280102</v>
      </c>
    </row>
    <row r="68" spans="1:11" ht="12.75" customHeight="1">
      <c r="A68" s="108" t="s">
        <v>229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 customHeight="1">
      <c r="A69" s="97" t="s">
        <v>230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</row>
    <row r="70" spans="1:11" ht="12.75" customHeight="1">
      <c r="A70" s="123" t="s">
        <v>214</v>
      </c>
      <c r="B70" s="123"/>
      <c r="C70" s="123"/>
      <c r="D70" s="123"/>
      <c r="E70" s="123"/>
      <c r="F70" s="123"/>
      <c r="G70" s="123"/>
      <c r="H70" s="123"/>
      <c r="I70" s="101">
        <v>169</v>
      </c>
      <c r="J70" s="104"/>
      <c r="K70" s="104"/>
    </row>
    <row r="71" spans="1:11" ht="12.75" customHeight="1">
      <c r="A71" s="125" t="s">
        <v>215</v>
      </c>
      <c r="B71" s="125"/>
      <c r="C71" s="125"/>
      <c r="D71" s="125"/>
      <c r="E71" s="125"/>
      <c r="F71" s="125"/>
      <c r="G71" s="125"/>
      <c r="H71" s="125"/>
      <c r="I71" s="113">
        <v>170</v>
      </c>
      <c r="J71" s="107"/>
      <c r="K71" s="107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K69"/>
    <mergeCell ref="A70:H70"/>
    <mergeCell ref="A71:H71"/>
  </mergeCells>
  <dataValidations count="4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16 K17:K22 J18:K33 K34:K37 J36:K46 J48:K50">
      <formula1>0</formula1>
    </dataValidation>
    <dataValidation allowBlank="1" sqref="J17 J34:J35">
      <formula1>0</formula1>
      <formula2>0</formula2>
    </dataValidation>
  </dataValidation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="110" zoomScaleSheetLayoutView="110" workbookViewId="0" topLeftCell="A1">
      <selection activeCell="A5" sqref="A5"/>
    </sheetView>
  </sheetViews>
  <sheetFormatPr defaultColWidth="9.140625" defaultRowHeight="12.75"/>
  <sheetData>
    <row r="1" spans="1:11" ht="12.75" customHeight="1">
      <c r="A1" s="126" t="s">
        <v>231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2.75" customHeight="1">
      <c r="A2" s="128" t="s">
        <v>164</v>
      </c>
      <c r="B2" s="128"/>
      <c r="C2" s="128"/>
      <c r="D2" s="128"/>
      <c r="E2" s="128"/>
      <c r="F2" s="128"/>
      <c r="G2" s="128"/>
      <c r="H2" s="128"/>
      <c r="I2" s="128"/>
      <c r="J2" s="128"/>
      <c r="K2" s="127"/>
    </row>
    <row r="3" spans="1:11" ht="12.75">
      <c r="A3" s="129"/>
      <c r="B3" s="130"/>
      <c r="C3" s="130"/>
      <c r="D3" s="130"/>
      <c r="E3" s="130"/>
      <c r="F3" s="130"/>
      <c r="G3" s="130"/>
      <c r="H3" s="130"/>
      <c r="I3" s="130"/>
      <c r="J3" s="131"/>
      <c r="K3" s="116"/>
    </row>
    <row r="4" spans="1:11" ht="12.75" customHeight="1">
      <c r="A4" s="132" t="s">
        <v>56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7.25" customHeight="1">
      <c r="A5" s="133" t="s">
        <v>57</v>
      </c>
      <c r="B5" s="133"/>
      <c r="C5" s="133"/>
      <c r="D5" s="133"/>
      <c r="E5" s="133"/>
      <c r="F5" s="133"/>
      <c r="G5" s="133"/>
      <c r="H5" s="133"/>
      <c r="I5" s="133" t="s">
        <v>165</v>
      </c>
      <c r="J5" s="134" t="s">
        <v>166</v>
      </c>
      <c r="K5" s="134" t="s">
        <v>167</v>
      </c>
    </row>
    <row r="6" spans="1:11" ht="12.75">
      <c r="A6" s="135">
        <v>1</v>
      </c>
      <c r="B6" s="135"/>
      <c r="C6" s="135"/>
      <c r="D6" s="135"/>
      <c r="E6" s="135"/>
      <c r="F6" s="135"/>
      <c r="G6" s="135"/>
      <c r="H6" s="135"/>
      <c r="I6" s="136">
        <v>2</v>
      </c>
      <c r="J6" s="137" t="s">
        <v>232</v>
      </c>
      <c r="K6" s="137" t="s">
        <v>233</v>
      </c>
    </row>
    <row r="7" spans="1:11" ht="12.75" customHeight="1">
      <c r="A7" s="108" t="s">
        <v>234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2.75" customHeight="1">
      <c r="A8" s="138" t="s">
        <v>235</v>
      </c>
      <c r="B8" s="138"/>
      <c r="C8" s="138"/>
      <c r="D8" s="138"/>
      <c r="E8" s="138"/>
      <c r="F8" s="138"/>
      <c r="G8" s="138"/>
      <c r="H8" s="138"/>
      <c r="I8" s="101">
        <v>1</v>
      </c>
      <c r="J8" s="104">
        <f>8798414+44719918+5108928</f>
        <v>58627260</v>
      </c>
      <c r="K8" s="104">
        <f>8441241+104+43416132+6902888</f>
        <v>58760365</v>
      </c>
    </row>
    <row r="9" spans="1:11" ht="12.75" customHeight="1">
      <c r="A9" s="138" t="s">
        <v>236</v>
      </c>
      <c r="B9" s="138"/>
      <c r="C9" s="138"/>
      <c r="D9" s="138"/>
      <c r="E9" s="138"/>
      <c r="F9" s="138"/>
      <c r="G9" s="138"/>
      <c r="H9" s="138"/>
      <c r="I9" s="101">
        <v>2</v>
      </c>
      <c r="J9" s="104"/>
      <c r="K9" s="104"/>
    </row>
    <row r="10" spans="1:11" ht="12.75" customHeight="1">
      <c r="A10" s="138" t="s">
        <v>237</v>
      </c>
      <c r="B10" s="138"/>
      <c r="C10" s="138"/>
      <c r="D10" s="138"/>
      <c r="E10" s="138"/>
      <c r="F10" s="138"/>
      <c r="G10" s="138"/>
      <c r="H10" s="138"/>
      <c r="I10" s="101">
        <v>3</v>
      </c>
      <c r="J10" s="104">
        <v>281981</v>
      </c>
      <c r="K10" s="104">
        <v>262964</v>
      </c>
    </row>
    <row r="11" spans="1:11" ht="12.75" customHeight="1">
      <c r="A11" s="138" t="s">
        <v>238</v>
      </c>
      <c r="B11" s="138"/>
      <c r="C11" s="138"/>
      <c r="D11" s="138"/>
      <c r="E11" s="138"/>
      <c r="F11" s="138"/>
      <c r="G11" s="138"/>
      <c r="H11" s="138"/>
      <c r="I11" s="101">
        <v>4</v>
      </c>
      <c r="J11" s="104">
        <v>178352</v>
      </c>
      <c r="K11" s="104">
        <v>183289</v>
      </c>
    </row>
    <row r="12" spans="1:11" ht="12.75" customHeight="1">
      <c r="A12" s="138" t="s">
        <v>239</v>
      </c>
      <c r="B12" s="138"/>
      <c r="C12" s="138"/>
      <c r="D12" s="138"/>
      <c r="E12" s="138"/>
      <c r="F12" s="138"/>
      <c r="G12" s="138"/>
      <c r="H12" s="138"/>
      <c r="I12" s="101">
        <v>5</v>
      </c>
      <c r="J12" s="104">
        <f>60108948-58627260-281981-178352-735</f>
        <v>1020620</v>
      </c>
      <c r="K12" s="104">
        <f>59646988-59206618</f>
        <v>440370</v>
      </c>
    </row>
    <row r="13" spans="1:11" ht="12.75" customHeight="1">
      <c r="A13" s="139" t="s">
        <v>240</v>
      </c>
      <c r="B13" s="139"/>
      <c r="C13" s="139"/>
      <c r="D13" s="139"/>
      <c r="E13" s="139"/>
      <c r="F13" s="139"/>
      <c r="G13" s="139"/>
      <c r="H13" s="139"/>
      <c r="I13" s="101">
        <v>6</v>
      </c>
      <c r="J13" s="140">
        <f>SUM(J8:J12)</f>
        <v>60108213</v>
      </c>
      <c r="K13" s="102">
        <f>SUM(K8:K12)</f>
        <v>59646988</v>
      </c>
    </row>
    <row r="14" spans="1:11" ht="12.75" customHeight="1">
      <c r="A14" s="138" t="s">
        <v>241</v>
      </c>
      <c r="B14" s="138"/>
      <c r="C14" s="138"/>
      <c r="D14" s="138"/>
      <c r="E14" s="138"/>
      <c r="F14" s="138"/>
      <c r="G14" s="138"/>
      <c r="H14" s="138"/>
      <c r="I14" s="101">
        <v>7</v>
      </c>
      <c r="J14" s="104">
        <f>7405105+12101869+278801-416319</f>
        <v>19369456</v>
      </c>
      <c r="K14" s="104">
        <f>7147450+11678861+322547+526537-417756</f>
        <v>19257639</v>
      </c>
    </row>
    <row r="15" spans="1:11" ht="12.75" customHeight="1">
      <c r="A15" s="138" t="s">
        <v>242</v>
      </c>
      <c r="B15" s="138"/>
      <c r="C15" s="138"/>
      <c r="D15" s="138"/>
      <c r="E15" s="138"/>
      <c r="F15" s="138"/>
      <c r="G15" s="138"/>
      <c r="H15" s="138"/>
      <c r="I15" s="101">
        <v>8</v>
      </c>
      <c r="J15" s="104">
        <f>26162929+102140+143990</f>
        <v>26409059</v>
      </c>
      <c r="K15" s="104">
        <f>25287805+228964+765637</f>
        <v>26282406</v>
      </c>
    </row>
    <row r="16" spans="1:11" ht="12.75" customHeight="1">
      <c r="A16" s="138" t="s">
        <v>243</v>
      </c>
      <c r="B16" s="138"/>
      <c r="C16" s="138"/>
      <c r="D16" s="138"/>
      <c r="E16" s="138"/>
      <c r="F16" s="138"/>
      <c r="G16" s="138"/>
      <c r="H16" s="138"/>
      <c r="I16" s="101">
        <v>9</v>
      </c>
      <c r="J16" s="104">
        <v>416319</v>
      </c>
      <c r="K16" s="104">
        <v>417756</v>
      </c>
    </row>
    <row r="17" spans="1:11" ht="12.75" customHeight="1">
      <c r="A17" s="138" t="s">
        <v>244</v>
      </c>
      <c r="B17" s="138"/>
      <c r="C17" s="138"/>
      <c r="D17" s="138"/>
      <c r="E17" s="138"/>
      <c r="F17" s="138"/>
      <c r="G17" s="138"/>
      <c r="H17" s="138"/>
      <c r="I17" s="101">
        <v>10</v>
      </c>
      <c r="J17" s="104">
        <v>5310</v>
      </c>
      <c r="K17" s="104">
        <v>741</v>
      </c>
    </row>
    <row r="18" spans="1:11" ht="12.75" customHeight="1">
      <c r="A18" s="138" t="s">
        <v>245</v>
      </c>
      <c r="B18" s="138"/>
      <c r="C18" s="138"/>
      <c r="D18" s="138"/>
      <c r="E18" s="138"/>
      <c r="F18" s="138"/>
      <c r="G18" s="138"/>
      <c r="H18" s="138"/>
      <c r="I18" s="101">
        <v>11</v>
      </c>
      <c r="J18" s="104">
        <f>3232737+203702+937901</f>
        <v>4374340</v>
      </c>
      <c r="K18" s="104">
        <f>2824472+163780+900865</f>
        <v>3889117</v>
      </c>
    </row>
    <row r="19" spans="1:11" ht="12.75" customHeight="1">
      <c r="A19" s="138" t="s">
        <v>246</v>
      </c>
      <c r="B19" s="138"/>
      <c r="C19" s="138"/>
      <c r="D19" s="138"/>
      <c r="E19" s="138"/>
      <c r="F19" s="138"/>
      <c r="G19" s="138"/>
      <c r="H19" s="138"/>
      <c r="I19" s="101">
        <v>12</v>
      </c>
      <c r="J19" s="104">
        <f>46298+251412+693649+216008</f>
        <v>1207367</v>
      </c>
      <c r="K19" s="104">
        <v>648434</v>
      </c>
    </row>
    <row r="20" spans="1:11" ht="12.75" customHeight="1">
      <c r="A20" s="139" t="s">
        <v>247</v>
      </c>
      <c r="B20" s="139"/>
      <c r="C20" s="139"/>
      <c r="D20" s="139"/>
      <c r="E20" s="139"/>
      <c r="F20" s="139"/>
      <c r="G20" s="139"/>
      <c r="H20" s="139"/>
      <c r="I20" s="101">
        <v>13</v>
      </c>
      <c r="J20" s="140">
        <f>SUM(J14:J19)</f>
        <v>51781851</v>
      </c>
      <c r="K20" s="102">
        <f>SUM(K14:K19)</f>
        <v>50496093</v>
      </c>
    </row>
    <row r="21" spans="1:11" ht="12.75" customHeight="1">
      <c r="A21" s="100" t="s">
        <v>248</v>
      </c>
      <c r="B21" s="100"/>
      <c r="C21" s="100"/>
      <c r="D21" s="100"/>
      <c r="E21" s="100"/>
      <c r="F21" s="100"/>
      <c r="G21" s="100"/>
      <c r="H21" s="100"/>
      <c r="I21" s="101">
        <v>14</v>
      </c>
      <c r="J21" s="140">
        <f>IF(J13&gt;J20,J13-J20,0)</f>
        <v>8326362</v>
      </c>
      <c r="K21" s="102">
        <f>IF(K13&gt;K20,K13-K20,0)</f>
        <v>9150895</v>
      </c>
    </row>
    <row r="22" spans="1:11" ht="12.75" customHeight="1">
      <c r="A22" s="105" t="s">
        <v>249</v>
      </c>
      <c r="B22" s="105"/>
      <c r="C22" s="105"/>
      <c r="D22" s="105"/>
      <c r="E22" s="105"/>
      <c r="F22" s="105"/>
      <c r="G22" s="105"/>
      <c r="H22" s="105"/>
      <c r="I22" s="101">
        <v>15</v>
      </c>
      <c r="J22" s="140">
        <f>IF(J20&gt;J13,J20-J13,0)</f>
        <v>0</v>
      </c>
      <c r="K22" s="102">
        <f>IF(K20&gt;K13,K20-K13,0)</f>
        <v>0</v>
      </c>
    </row>
    <row r="23" spans="1:11" ht="12.75" customHeight="1">
      <c r="A23" s="108" t="s">
        <v>250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12.75" customHeight="1">
      <c r="A24" s="138" t="s">
        <v>251</v>
      </c>
      <c r="B24" s="138"/>
      <c r="C24" s="138"/>
      <c r="D24" s="138"/>
      <c r="E24" s="138"/>
      <c r="F24" s="138"/>
      <c r="G24" s="138"/>
      <c r="H24" s="138"/>
      <c r="I24" s="101">
        <v>16</v>
      </c>
      <c r="J24" s="141"/>
      <c r="K24" s="104"/>
    </row>
    <row r="25" spans="1:11" ht="12.75" customHeight="1">
      <c r="A25" s="138" t="s">
        <v>252</v>
      </c>
      <c r="B25" s="138"/>
      <c r="C25" s="138"/>
      <c r="D25" s="138"/>
      <c r="E25" s="138"/>
      <c r="F25" s="138"/>
      <c r="G25" s="138"/>
      <c r="H25" s="138"/>
      <c r="I25" s="101">
        <v>17</v>
      </c>
      <c r="J25" s="141"/>
      <c r="K25" s="104"/>
    </row>
    <row r="26" spans="1:11" ht="12.75" customHeight="1">
      <c r="A26" s="138" t="s">
        <v>253</v>
      </c>
      <c r="B26" s="138"/>
      <c r="C26" s="138"/>
      <c r="D26" s="138"/>
      <c r="E26" s="138"/>
      <c r="F26" s="138"/>
      <c r="G26" s="138"/>
      <c r="H26" s="138"/>
      <c r="I26" s="101">
        <v>18</v>
      </c>
      <c r="J26" s="141"/>
      <c r="K26" s="104"/>
    </row>
    <row r="27" spans="1:11" ht="12.75" customHeight="1">
      <c r="A27" s="138" t="s">
        <v>254</v>
      </c>
      <c r="B27" s="138"/>
      <c r="C27" s="138"/>
      <c r="D27" s="138"/>
      <c r="E27" s="138"/>
      <c r="F27" s="138"/>
      <c r="G27" s="138"/>
      <c r="H27" s="138"/>
      <c r="I27" s="101">
        <v>19</v>
      </c>
      <c r="J27" s="141"/>
      <c r="K27" s="104"/>
    </row>
    <row r="28" spans="1:11" ht="12.75" customHeight="1">
      <c r="A28" s="138" t="s">
        <v>255</v>
      </c>
      <c r="B28" s="138"/>
      <c r="C28" s="138"/>
      <c r="D28" s="138"/>
      <c r="E28" s="138"/>
      <c r="F28" s="138"/>
      <c r="G28" s="138"/>
      <c r="H28" s="138"/>
      <c r="I28" s="101">
        <v>20</v>
      </c>
      <c r="J28" s="141"/>
      <c r="K28" s="104"/>
    </row>
    <row r="29" spans="1:11" ht="12.75" customHeight="1">
      <c r="A29" s="139" t="s">
        <v>256</v>
      </c>
      <c r="B29" s="139"/>
      <c r="C29" s="139"/>
      <c r="D29" s="139"/>
      <c r="E29" s="139"/>
      <c r="F29" s="139"/>
      <c r="G29" s="139"/>
      <c r="H29" s="139"/>
      <c r="I29" s="101">
        <v>21</v>
      </c>
      <c r="J29" s="140">
        <f>SUM(J24:J28)</f>
        <v>0</v>
      </c>
      <c r="K29" s="102">
        <f>SUM(K24:K28)</f>
        <v>0</v>
      </c>
    </row>
    <row r="30" spans="1:11" ht="12.75" customHeight="1">
      <c r="A30" s="138" t="s">
        <v>257</v>
      </c>
      <c r="B30" s="138"/>
      <c r="C30" s="138"/>
      <c r="D30" s="138"/>
      <c r="E30" s="138"/>
      <c r="F30" s="138"/>
      <c r="G30" s="138"/>
      <c r="H30" s="138"/>
      <c r="I30" s="101">
        <v>22</v>
      </c>
      <c r="J30" s="104">
        <f>156103+589940</f>
        <v>746043</v>
      </c>
      <c r="K30" s="104">
        <f>283410+114335</f>
        <v>397745</v>
      </c>
    </row>
    <row r="31" spans="1:11" ht="12.75" customHeight="1">
      <c r="A31" s="138" t="s">
        <v>258</v>
      </c>
      <c r="B31" s="138"/>
      <c r="C31" s="138"/>
      <c r="D31" s="138"/>
      <c r="E31" s="138"/>
      <c r="F31" s="138"/>
      <c r="G31" s="138"/>
      <c r="H31" s="138"/>
      <c r="I31" s="101">
        <v>23</v>
      </c>
      <c r="J31" s="104"/>
      <c r="K31" s="104"/>
    </row>
    <row r="32" spans="1:11" ht="12.75" customHeight="1">
      <c r="A32" s="138" t="s">
        <v>259</v>
      </c>
      <c r="B32" s="138"/>
      <c r="C32" s="138"/>
      <c r="D32" s="138"/>
      <c r="E32" s="138"/>
      <c r="F32" s="138"/>
      <c r="G32" s="138"/>
      <c r="H32" s="138"/>
      <c r="I32" s="101">
        <v>24</v>
      </c>
      <c r="J32" s="104">
        <f>11744951+7184+137162</f>
        <v>11889297</v>
      </c>
      <c r="K32" s="104">
        <f>8376965+172368</f>
        <v>8549333</v>
      </c>
    </row>
    <row r="33" spans="1:11" ht="12.75" customHeight="1">
      <c r="A33" s="139" t="s">
        <v>260</v>
      </c>
      <c r="B33" s="139"/>
      <c r="C33" s="139"/>
      <c r="D33" s="139"/>
      <c r="E33" s="139"/>
      <c r="F33" s="139"/>
      <c r="G33" s="139"/>
      <c r="H33" s="139"/>
      <c r="I33" s="101">
        <v>25</v>
      </c>
      <c r="J33" s="140">
        <f>SUM(J30:J32)</f>
        <v>12635340</v>
      </c>
      <c r="K33" s="102">
        <f>SUM(K30:K32)</f>
        <v>8947078</v>
      </c>
    </row>
    <row r="34" spans="1:11" ht="12.75" customHeight="1">
      <c r="A34" s="139" t="s">
        <v>261</v>
      </c>
      <c r="B34" s="139"/>
      <c r="C34" s="139"/>
      <c r="D34" s="139"/>
      <c r="E34" s="139"/>
      <c r="F34" s="139"/>
      <c r="G34" s="139"/>
      <c r="H34" s="139"/>
      <c r="I34" s="101">
        <v>26</v>
      </c>
      <c r="J34" s="140">
        <f>IF(J29&gt;J33,J29-J33,0)</f>
        <v>0</v>
      </c>
      <c r="K34" s="102">
        <f>IF(K29&gt;K33,K29-K33,0)</f>
        <v>0</v>
      </c>
    </row>
    <row r="35" spans="1:11" ht="12.75" customHeight="1">
      <c r="A35" s="139" t="s">
        <v>262</v>
      </c>
      <c r="B35" s="139"/>
      <c r="C35" s="139"/>
      <c r="D35" s="139"/>
      <c r="E35" s="139"/>
      <c r="F35" s="139"/>
      <c r="G35" s="139"/>
      <c r="H35" s="139"/>
      <c r="I35" s="101">
        <v>27</v>
      </c>
      <c r="J35" s="140">
        <f>IF(J33&gt;J29,J33-J29,0)</f>
        <v>12635340</v>
      </c>
      <c r="K35" s="102">
        <f>IF(K33&gt;K29,K33-K29,0)</f>
        <v>8947078</v>
      </c>
    </row>
    <row r="36" spans="1:11" ht="12.75" customHeight="1">
      <c r="A36" s="108" t="s">
        <v>263</v>
      </c>
      <c r="B36" s="108"/>
      <c r="C36" s="108"/>
      <c r="D36" s="108"/>
      <c r="E36" s="108"/>
      <c r="F36" s="108"/>
      <c r="G36" s="108"/>
      <c r="H36" s="108"/>
      <c r="I36" s="108">
        <v>0</v>
      </c>
      <c r="J36" s="108"/>
      <c r="K36" s="108"/>
    </row>
    <row r="37" spans="1:11" ht="12.75" customHeight="1">
      <c r="A37" s="138" t="s">
        <v>264</v>
      </c>
      <c r="B37" s="138"/>
      <c r="C37" s="138"/>
      <c r="D37" s="138"/>
      <c r="E37" s="138"/>
      <c r="F37" s="138"/>
      <c r="G37" s="138"/>
      <c r="H37" s="138"/>
      <c r="I37" s="101">
        <v>28</v>
      </c>
      <c r="J37" s="141"/>
      <c r="K37" s="104"/>
    </row>
    <row r="38" spans="1:11" ht="12.75" customHeight="1">
      <c r="A38" s="138" t="s">
        <v>265</v>
      </c>
      <c r="B38" s="138"/>
      <c r="C38" s="138"/>
      <c r="D38" s="138"/>
      <c r="E38" s="138"/>
      <c r="F38" s="138"/>
      <c r="G38" s="138"/>
      <c r="H38" s="138"/>
      <c r="I38" s="101">
        <v>29</v>
      </c>
      <c r="J38" s="104">
        <f>9304714+130985</f>
        <v>9435699</v>
      </c>
      <c r="K38" s="104">
        <f>7439918+32589</f>
        <v>7472507</v>
      </c>
    </row>
    <row r="39" spans="1:11" ht="12.75" customHeight="1">
      <c r="A39" s="138" t="s">
        <v>266</v>
      </c>
      <c r="B39" s="138"/>
      <c r="C39" s="138"/>
      <c r="D39" s="138"/>
      <c r="E39" s="138"/>
      <c r="F39" s="138"/>
      <c r="G39" s="138"/>
      <c r="H39" s="138"/>
      <c r="I39" s="101">
        <v>30</v>
      </c>
      <c r="J39" s="104">
        <f>90000+3255+10070</f>
        <v>103325</v>
      </c>
      <c r="K39" s="104">
        <f>1819+169398</f>
        <v>171217</v>
      </c>
    </row>
    <row r="40" spans="1:11" ht="12.75" customHeight="1">
      <c r="A40" s="139" t="s">
        <v>267</v>
      </c>
      <c r="B40" s="139"/>
      <c r="C40" s="139"/>
      <c r="D40" s="139"/>
      <c r="E40" s="139"/>
      <c r="F40" s="139"/>
      <c r="G40" s="139"/>
      <c r="H40" s="139"/>
      <c r="I40" s="101">
        <v>31</v>
      </c>
      <c r="J40" s="140">
        <f>SUM(J37:J39)</f>
        <v>9539024</v>
      </c>
      <c r="K40" s="102">
        <f>SUM(K37:K39)</f>
        <v>7643724</v>
      </c>
    </row>
    <row r="41" spans="1:11" ht="12.75" customHeight="1">
      <c r="A41" s="138" t="s">
        <v>268</v>
      </c>
      <c r="B41" s="138"/>
      <c r="C41" s="138"/>
      <c r="D41" s="138"/>
      <c r="E41" s="138"/>
      <c r="F41" s="138"/>
      <c r="G41" s="138"/>
      <c r="H41" s="138"/>
      <c r="I41" s="101">
        <v>32</v>
      </c>
      <c r="J41" s="104">
        <v>7493114</v>
      </c>
      <c r="K41" s="104">
        <v>9290097</v>
      </c>
    </row>
    <row r="42" spans="1:11" ht="12.75" customHeight="1">
      <c r="A42" s="138" t="s">
        <v>269</v>
      </c>
      <c r="B42" s="138"/>
      <c r="C42" s="138"/>
      <c r="D42" s="138"/>
      <c r="E42" s="138"/>
      <c r="F42" s="138"/>
      <c r="G42" s="138"/>
      <c r="H42" s="138"/>
      <c r="I42" s="101">
        <v>33</v>
      </c>
      <c r="J42" s="104"/>
      <c r="K42" s="104"/>
    </row>
    <row r="43" spans="1:11" ht="12.75" customHeight="1">
      <c r="A43" s="138" t="s">
        <v>270</v>
      </c>
      <c r="B43" s="138"/>
      <c r="C43" s="138"/>
      <c r="D43" s="138"/>
      <c r="E43" s="138"/>
      <c r="F43" s="138"/>
      <c r="G43" s="138"/>
      <c r="H43" s="138"/>
      <c r="I43" s="101">
        <v>34</v>
      </c>
      <c r="J43" s="104"/>
      <c r="K43" s="104"/>
    </row>
    <row r="44" spans="1:11" ht="12.75" customHeight="1">
      <c r="A44" s="138" t="s">
        <v>271</v>
      </c>
      <c r="B44" s="138"/>
      <c r="C44" s="138"/>
      <c r="D44" s="138"/>
      <c r="E44" s="138"/>
      <c r="F44" s="138"/>
      <c r="G44" s="138"/>
      <c r="H44" s="138"/>
      <c r="I44" s="101">
        <v>35</v>
      </c>
      <c r="J44" s="104"/>
      <c r="K44" s="104"/>
    </row>
    <row r="45" spans="1:11" ht="12.75" customHeight="1">
      <c r="A45" s="138" t="s">
        <v>272</v>
      </c>
      <c r="B45" s="138"/>
      <c r="C45" s="138"/>
      <c r="D45" s="138"/>
      <c r="E45" s="138"/>
      <c r="F45" s="138"/>
      <c r="G45" s="138"/>
      <c r="H45" s="138"/>
      <c r="I45" s="101">
        <v>36</v>
      </c>
      <c r="J45" s="104">
        <f>90000+130987+38912</f>
        <v>259899</v>
      </c>
      <c r="K45" s="104">
        <v>50832</v>
      </c>
    </row>
    <row r="46" spans="1:11" ht="12.75" customHeight="1">
      <c r="A46" s="139" t="s">
        <v>273</v>
      </c>
      <c r="B46" s="139"/>
      <c r="C46" s="139"/>
      <c r="D46" s="139"/>
      <c r="E46" s="139"/>
      <c r="F46" s="139"/>
      <c r="G46" s="139"/>
      <c r="H46" s="139"/>
      <c r="I46" s="101">
        <v>37</v>
      </c>
      <c r="J46" s="140">
        <f>SUM(J41:J45)</f>
        <v>7753013</v>
      </c>
      <c r="K46" s="102">
        <f>SUM(K41:K45)</f>
        <v>9340929</v>
      </c>
    </row>
    <row r="47" spans="1:11" ht="12.75" customHeight="1">
      <c r="A47" s="139" t="s">
        <v>274</v>
      </c>
      <c r="B47" s="139"/>
      <c r="C47" s="139"/>
      <c r="D47" s="139"/>
      <c r="E47" s="139"/>
      <c r="F47" s="139"/>
      <c r="G47" s="139"/>
      <c r="H47" s="139"/>
      <c r="I47" s="101">
        <v>38</v>
      </c>
      <c r="J47" s="140">
        <f>IF(J40&gt;J46,J40-J46,0)</f>
        <v>1786011</v>
      </c>
      <c r="K47" s="102">
        <f>IF(K40&gt;K46,K40-K46,0)</f>
        <v>0</v>
      </c>
    </row>
    <row r="48" spans="1:11" ht="12.75" customHeight="1">
      <c r="A48" s="139" t="s">
        <v>275</v>
      </c>
      <c r="B48" s="139"/>
      <c r="C48" s="139"/>
      <c r="D48" s="139"/>
      <c r="E48" s="139"/>
      <c r="F48" s="139"/>
      <c r="G48" s="139"/>
      <c r="H48" s="139"/>
      <c r="I48" s="101">
        <v>39</v>
      </c>
      <c r="J48" s="140">
        <f>IF(J46&gt;J40,J46-J40,0)</f>
        <v>0</v>
      </c>
      <c r="K48" s="102">
        <f>IF(K46&gt;K40,K46-K40,0)</f>
        <v>1697205</v>
      </c>
    </row>
    <row r="49" spans="1:11" ht="12.75" customHeight="1">
      <c r="A49" s="139" t="s">
        <v>276</v>
      </c>
      <c r="B49" s="139"/>
      <c r="C49" s="139"/>
      <c r="D49" s="139"/>
      <c r="E49" s="139"/>
      <c r="F49" s="139"/>
      <c r="G49" s="139"/>
      <c r="H49" s="139"/>
      <c r="I49" s="101">
        <v>40</v>
      </c>
      <c r="J49" s="140">
        <f>IF(J21-J22+J34-J35+J47-J48&gt;0,J21-J22+J34-J35+J47-J48,0)</f>
        <v>0</v>
      </c>
      <c r="K49" s="102">
        <f>IF(K21-K22+K34-K35+K47-K48&gt;0,K21-K22+K34-K35+K47-K48,0)</f>
        <v>0</v>
      </c>
    </row>
    <row r="50" spans="1:11" ht="12.75" customHeight="1">
      <c r="A50" s="139" t="s">
        <v>277</v>
      </c>
      <c r="B50" s="139"/>
      <c r="C50" s="139"/>
      <c r="D50" s="139"/>
      <c r="E50" s="139"/>
      <c r="F50" s="139"/>
      <c r="G50" s="139"/>
      <c r="H50" s="139"/>
      <c r="I50" s="101">
        <v>41</v>
      </c>
      <c r="J50" s="140">
        <f>IF(J22-J21+J35-J34+J48-J47&gt;0,J22-J21+J35-J34+J48-J47,0)</f>
        <v>2522967</v>
      </c>
      <c r="K50" s="102">
        <f>IF(K22-K21+K35-K34+K48-K47&gt;0,K22-K21+K35-K34+K48-K47,0)</f>
        <v>1493388</v>
      </c>
    </row>
    <row r="51" spans="1:11" ht="12.75" customHeight="1">
      <c r="A51" s="139" t="s">
        <v>278</v>
      </c>
      <c r="B51" s="139"/>
      <c r="C51" s="139"/>
      <c r="D51" s="139"/>
      <c r="E51" s="139"/>
      <c r="F51" s="139"/>
      <c r="G51" s="139"/>
      <c r="H51" s="139"/>
      <c r="I51" s="101">
        <v>42</v>
      </c>
      <c r="J51" s="104">
        <v>5286803</v>
      </c>
      <c r="K51" s="104">
        <v>2763836</v>
      </c>
    </row>
    <row r="52" spans="1:11" ht="12.75" customHeight="1">
      <c r="A52" s="139" t="s">
        <v>279</v>
      </c>
      <c r="B52" s="139"/>
      <c r="C52" s="139"/>
      <c r="D52" s="139"/>
      <c r="E52" s="139"/>
      <c r="F52" s="139"/>
      <c r="G52" s="139"/>
      <c r="H52" s="139"/>
      <c r="I52" s="101">
        <v>43</v>
      </c>
      <c r="J52" s="104">
        <f>+J47+J21</f>
        <v>10112373</v>
      </c>
      <c r="K52" s="104">
        <f>+K21+K34+K47</f>
        <v>9150895</v>
      </c>
    </row>
    <row r="53" spans="1:11" ht="12.75" customHeight="1">
      <c r="A53" s="139" t="s">
        <v>280</v>
      </c>
      <c r="B53" s="139"/>
      <c r="C53" s="139"/>
      <c r="D53" s="139"/>
      <c r="E53" s="139"/>
      <c r="F53" s="139"/>
      <c r="G53" s="139"/>
      <c r="H53" s="139"/>
      <c r="I53" s="101">
        <v>44</v>
      </c>
      <c r="J53" s="104">
        <f>+J35</f>
        <v>12635340</v>
      </c>
      <c r="K53" s="104">
        <f>+K22+K35+K48</f>
        <v>10644283</v>
      </c>
    </row>
    <row r="54" spans="1:11" ht="12.75" customHeight="1">
      <c r="A54" s="142" t="s">
        <v>281</v>
      </c>
      <c r="B54" s="142"/>
      <c r="C54" s="142"/>
      <c r="D54" s="142"/>
      <c r="E54" s="142"/>
      <c r="F54" s="142"/>
      <c r="G54" s="142"/>
      <c r="H54" s="142"/>
      <c r="I54" s="113">
        <v>45</v>
      </c>
      <c r="J54" s="143">
        <f>J51+J52-J53</f>
        <v>2763836</v>
      </c>
      <c r="K54" s="122">
        <f>K51+K52-K53</f>
        <v>1270448</v>
      </c>
    </row>
    <row r="55" spans="1:11" ht="12.75">
      <c r="A55" s="144" t="s">
        <v>282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4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allowBlank="1" sqref="J8:J12 J14:J19 J30:J32 J38:J39 J41:J45 J51">
      <formula1>0</formula1>
      <formula2>0</formula2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  <dataValidation type="whole" operator="notEqual" allowBlank="1" showErrorMessage="1" errorTitle="Pogrešan unos" error="Mogu se unijeti samo cjelobrojne vrijednosti." sqref="K8:K12 K14:K19 J24:K28 K30:K32 J37:K37 K38:K39 K41:K45 K51:K53 J52:K53">
      <formula1>9999999998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="110" zoomScaleSheetLayoutView="110" workbookViewId="0" topLeftCell="A1">
      <selection activeCell="N9" sqref="N9"/>
    </sheetView>
  </sheetViews>
  <sheetFormatPr defaultColWidth="9.140625" defaultRowHeight="12.75"/>
  <cols>
    <col min="1" max="4" width="9.140625" style="145" customWidth="1"/>
    <col min="5" max="5" width="10.28125" style="145" customWidth="1"/>
    <col min="6" max="6" width="9.140625" style="145" customWidth="1"/>
    <col min="7" max="7" width="10.421875" style="145" customWidth="1"/>
    <col min="8" max="8" width="9.140625" style="145" customWidth="1"/>
    <col min="9" max="9" width="10.00390625" style="145" customWidth="1"/>
    <col min="10" max="10" width="9.8515625" style="145" customWidth="1"/>
    <col min="11" max="16384" width="9.140625" style="145" customWidth="1"/>
  </cols>
  <sheetData>
    <row r="1" spans="1:11" ht="12.75" customHeight="1">
      <c r="A1" s="146" t="s">
        <v>283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15.75" customHeight="1">
      <c r="A2" s="146"/>
      <c r="B2" s="148"/>
      <c r="C2" s="149" t="s">
        <v>284</v>
      </c>
      <c r="D2" s="149"/>
      <c r="E2" s="150">
        <v>41275</v>
      </c>
      <c r="F2" s="149" t="s">
        <v>3</v>
      </c>
      <c r="G2" s="150">
        <v>41639</v>
      </c>
      <c r="H2" s="148"/>
      <c r="I2" s="148"/>
      <c r="J2" s="148"/>
      <c r="K2" s="151"/>
    </row>
    <row r="3" spans="1:10" ht="19.5" customHeight="1">
      <c r="A3" s="152" t="s">
        <v>57</v>
      </c>
      <c r="B3" s="152"/>
      <c r="C3" s="152"/>
      <c r="D3" s="152"/>
      <c r="E3" s="152"/>
      <c r="F3" s="152"/>
      <c r="G3" s="152"/>
      <c r="H3" s="152" t="s">
        <v>165</v>
      </c>
      <c r="I3" s="153" t="s">
        <v>166</v>
      </c>
      <c r="J3" s="153" t="s">
        <v>167</v>
      </c>
    </row>
    <row r="4" spans="1:10" ht="12.75" customHeight="1">
      <c r="A4" s="137">
        <v>1</v>
      </c>
      <c r="B4" s="137"/>
      <c r="C4" s="137"/>
      <c r="D4" s="137"/>
      <c r="E4" s="137"/>
      <c r="F4" s="137"/>
      <c r="G4" s="137"/>
      <c r="H4" s="154">
        <v>2</v>
      </c>
      <c r="I4" s="137" t="s">
        <v>232</v>
      </c>
      <c r="J4" s="137" t="s">
        <v>233</v>
      </c>
    </row>
    <row r="5" spans="1:10" ht="12.75" customHeight="1">
      <c r="A5" s="138" t="s">
        <v>285</v>
      </c>
      <c r="B5" s="138"/>
      <c r="C5" s="138"/>
      <c r="D5" s="138"/>
      <c r="E5" s="138"/>
      <c r="F5" s="138"/>
      <c r="G5" s="138"/>
      <c r="H5" s="101">
        <v>1</v>
      </c>
      <c r="I5" s="99">
        <v>103144000</v>
      </c>
      <c r="J5" s="99">
        <v>103144000</v>
      </c>
    </row>
    <row r="6" spans="1:10" ht="12.75" customHeight="1">
      <c r="A6" s="138" t="s">
        <v>286</v>
      </c>
      <c r="B6" s="138"/>
      <c r="C6" s="138"/>
      <c r="D6" s="138"/>
      <c r="E6" s="138"/>
      <c r="F6" s="138"/>
      <c r="G6" s="138"/>
      <c r="H6" s="101">
        <v>2</v>
      </c>
      <c r="I6" s="104"/>
      <c r="J6" s="104"/>
    </row>
    <row r="7" spans="1:10" ht="12.75" customHeight="1">
      <c r="A7" s="138" t="s">
        <v>287</v>
      </c>
      <c r="B7" s="138"/>
      <c r="C7" s="138"/>
      <c r="D7" s="138"/>
      <c r="E7" s="138"/>
      <c r="F7" s="138"/>
      <c r="G7" s="138"/>
      <c r="H7" s="101">
        <v>3</v>
      </c>
      <c r="I7" s="104">
        <v>9808842</v>
      </c>
      <c r="J7" s="104">
        <v>9808842</v>
      </c>
    </row>
    <row r="8" spans="1:10" ht="12.75" customHeight="1">
      <c r="A8" s="138" t="s">
        <v>288</v>
      </c>
      <c r="B8" s="138"/>
      <c r="C8" s="138"/>
      <c r="D8" s="138"/>
      <c r="E8" s="138"/>
      <c r="F8" s="138"/>
      <c r="G8" s="138"/>
      <c r="H8" s="101">
        <v>4</v>
      </c>
      <c r="I8" s="104">
        <v>-15094469</v>
      </c>
      <c r="J8" s="104">
        <v>-22900565</v>
      </c>
    </row>
    <row r="9" spans="1:10" ht="12.75" customHeight="1">
      <c r="A9" s="138" t="s">
        <v>289</v>
      </c>
      <c r="B9" s="138"/>
      <c r="C9" s="138"/>
      <c r="D9" s="138"/>
      <c r="E9" s="138"/>
      <c r="F9" s="138"/>
      <c r="G9" s="138"/>
      <c r="H9" s="101">
        <v>5</v>
      </c>
      <c r="I9" s="104">
        <v>-2208745</v>
      </c>
      <c r="J9" s="104">
        <v>1280102</v>
      </c>
    </row>
    <row r="10" spans="1:10" ht="12.75" customHeight="1">
      <c r="A10" s="138" t="s">
        <v>290</v>
      </c>
      <c r="B10" s="138"/>
      <c r="C10" s="138"/>
      <c r="D10" s="138"/>
      <c r="E10" s="138"/>
      <c r="F10" s="138"/>
      <c r="G10" s="138"/>
      <c r="H10" s="101">
        <v>6</v>
      </c>
      <c r="I10" s="104">
        <v>27164505</v>
      </c>
      <c r="J10" s="104">
        <v>27164505</v>
      </c>
    </row>
    <row r="11" spans="1:10" ht="12.75" customHeight="1">
      <c r="A11" s="138" t="s">
        <v>291</v>
      </c>
      <c r="B11" s="138"/>
      <c r="C11" s="138"/>
      <c r="D11" s="138"/>
      <c r="E11" s="138"/>
      <c r="F11" s="138"/>
      <c r="G11" s="138"/>
      <c r="H11" s="101">
        <v>7</v>
      </c>
      <c r="I11" s="104"/>
      <c r="J11" s="104"/>
    </row>
    <row r="12" spans="1:10" ht="12.75" customHeight="1">
      <c r="A12" s="138" t="s">
        <v>292</v>
      </c>
      <c r="B12" s="138"/>
      <c r="C12" s="138"/>
      <c r="D12" s="138"/>
      <c r="E12" s="138"/>
      <c r="F12" s="138"/>
      <c r="G12" s="138"/>
      <c r="H12" s="101">
        <v>8</v>
      </c>
      <c r="I12" s="104"/>
      <c r="J12" s="104"/>
    </row>
    <row r="13" spans="1:10" ht="12.75" customHeight="1">
      <c r="A13" s="138" t="s">
        <v>293</v>
      </c>
      <c r="B13" s="138"/>
      <c r="C13" s="138"/>
      <c r="D13" s="138"/>
      <c r="E13" s="138"/>
      <c r="F13" s="138"/>
      <c r="G13" s="138"/>
      <c r="H13" s="101">
        <v>9</v>
      </c>
      <c r="I13" s="104"/>
      <c r="J13" s="104"/>
    </row>
    <row r="14" spans="1:10" ht="12.75" customHeight="1">
      <c r="A14" s="139" t="s">
        <v>294</v>
      </c>
      <c r="B14" s="139"/>
      <c r="C14" s="139"/>
      <c r="D14" s="139"/>
      <c r="E14" s="139"/>
      <c r="F14" s="139"/>
      <c r="G14" s="139"/>
      <c r="H14" s="101">
        <v>10</v>
      </c>
      <c r="I14" s="102">
        <f>SUM(I5:I13)</f>
        <v>122814133</v>
      </c>
      <c r="J14" s="102">
        <f>SUM(J5:J13)</f>
        <v>118496884</v>
      </c>
    </row>
    <row r="15" spans="1:10" ht="12.75" customHeight="1">
      <c r="A15" s="138" t="s">
        <v>295</v>
      </c>
      <c r="B15" s="138"/>
      <c r="C15" s="138"/>
      <c r="D15" s="138"/>
      <c r="E15" s="138"/>
      <c r="F15" s="138"/>
      <c r="G15" s="138"/>
      <c r="H15" s="101">
        <v>11</v>
      </c>
      <c r="I15" s="104"/>
      <c r="J15" s="104"/>
    </row>
    <row r="16" spans="1:10" ht="12.75" customHeight="1">
      <c r="A16" s="138" t="s">
        <v>296</v>
      </c>
      <c r="B16" s="138"/>
      <c r="C16" s="138"/>
      <c r="D16" s="138"/>
      <c r="E16" s="138"/>
      <c r="F16" s="138"/>
      <c r="G16" s="138"/>
      <c r="H16" s="101">
        <v>12</v>
      </c>
      <c r="I16" s="104"/>
      <c r="J16" s="104"/>
    </row>
    <row r="17" spans="1:10" ht="12.75" customHeight="1">
      <c r="A17" s="138" t="s">
        <v>297</v>
      </c>
      <c r="B17" s="138"/>
      <c r="C17" s="138"/>
      <c r="D17" s="138"/>
      <c r="E17" s="138"/>
      <c r="F17" s="138"/>
      <c r="G17" s="138"/>
      <c r="H17" s="101">
        <v>13</v>
      </c>
      <c r="I17" s="104"/>
      <c r="J17" s="104"/>
    </row>
    <row r="18" spans="1:10" ht="12.75" customHeight="1">
      <c r="A18" s="138" t="s">
        <v>298</v>
      </c>
      <c r="B18" s="138"/>
      <c r="C18" s="138"/>
      <c r="D18" s="138"/>
      <c r="E18" s="138"/>
      <c r="F18" s="138"/>
      <c r="G18" s="138"/>
      <c r="H18" s="101">
        <v>14</v>
      </c>
      <c r="I18" s="104"/>
      <c r="J18" s="104"/>
    </row>
    <row r="19" spans="1:10" ht="12.75" customHeight="1">
      <c r="A19" s="138" t="s">
        <v>299</v>
      </c>
      <c r="B19" s="138"/>
      <c r="C19" s="138"/>
      <c r="D19" s="138"/>
      <c r="E19" s="138"/>
      <c r="F19" s="138"/>
      <c r="G19" s="138"/>
      <c r="H19" s="101">
        <v>15</v>
      </c>
      <c r="I19" s="104"/>
      <c r="J19" s="104"/>
    </row>
    <row r="20" spans="1:10" ht="12.75" customHeight="1">
      <c r="A20" s="138" t="s">
        <v>300</v>
      </c>
      <c r="B20" s="138"/>
      <c r="C20" s="138"/>
      <c r="D20" s="138"/>
      <c r="E20" s="138"/>
      <c r="F20" s="138"/>
      <c r="G20" s="138"/>
      <c r="H20" s="101">
        <v>16</v>
      </c>
      <c r="I20" s="104"/>
      <c r="J20" s="104"/>
    </row>
    <row r="21" spans="1:10" ht="12.75" customHeight="1">
      <c r="A21" s="139" t="s">
        <v>301</v>
      </c>
      <c r="B21" s="139"/>
      <c r="C21" s="139"/>
      <c r="D21" s="139"/>
      <c r="E21" s="139"/>
      <c r="F21" s="139"/>
      <c r="G21" s="139"/>
      <c r="H21" s="101">
        <v>17</v>
      </c>
      <c r="I21" s="122">
        <f>SUM(I15:I20)</f>
        <v>0</v>
      </c>
      <c r="J21" s="122">
        <f>SUM(J15:J20)</f>
        <v>0</v>
      </c>
    </row>
    <row r="22" spans="1:10" ht="12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pans="1:10" ht="12.75" customHeight="1">
      <c r="A23" s="156" t="s">
        <v>302</v>
      </c>
      <c r="B23" s="156"/>
      <c r="C23" s="156"/>
      <c r="D23" s="156"/>
      <c r="E23" s="156"/>
      <c r="F23" s="156"/>
      <c r="G23" s="156"/>
      <c r="H23" s="124">
        <v>18</v>
      </c>
      <c r="I23" s="99"/>
      <c r="J23" s="99"/>
    </row>
    <row r="24" spans="1:10" ht="23.25" customHeight="1">
      <c r="A24" s="157" t="s">
        <v>303</v>
      </c>
      <c r="B24" s="157"/>
      <c r="C24" s="157"/>
      <c r="D24" s="157"/>
      <c r="E24" s="157"/>
      <c r="F24" s="157"/>
      <c r="G24" s="157"/>
      <c r="H24" s="113">
        <v>19</v>
      </c>
      <c r="I24" s="122"/>
      <c r="J24" s="122"/>
    </row>
    <row r="25" spans="1:10" ht="30" customHeight="1">
      <c r="A25" s="158" t="s">
        <v>304</v>
      </c>
      <c r="B25" s="158"/>
      <c r="C25" s="158"/>
      <c r="D25" s="158"/>
      <c r="E25" s="158"/>
      <c r="F25" s="158"/>
      <c r="G25" s="158"/>
      <c r="H25" s="158"/>
      <c r="I25" s="158"/>
      <c r="J25" s="158"/>
    </row>
  </sheetData>
  <sheetProtection selectLockedCells="1" selectUnlockedCells="1"/>
  <mergeCells count="25">
    <mergeCell ref="A1:J1"/>
    <mergeCell ref="C2:D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J22"/>
    <mergeCell ref="A23:G23"/>
    <mergeCell ref="A24:G24"/>
    <mergeCell ref="A25:J25"/>
  </mergeCells>
  <conditionalFormatting sqref="G2">
    <cfRule type="cellIs" priority="1" dxfId="1" operator="lessThan" stopIfTrue="1">
      <formula>PK!#REF!</formula>
    </cfRule>
  </conditionalFormatting>
  <dataValidations count="5">
    <dataValidation type="whole" operator="notEqual" allowBlank="1" showErrorMessage="1" errorTitle="Pogrešan unos" error="Mogu se unijeti samo cjelobrojne vrijednosti." sqref="J5:J10 I11:J13 I15:J20">
      <formula1>999999999999</formula1>
    </dataValidation>
    <dataValidation type="whole" operator="greaterThanOrEqual" allowBlank="1" showErrorMessage="1" errorTitle="Pogrešan unos" error="Mogu se unijeti samo cjelobrojne pozitivne vrijednosti." sqref="I14:J14 I21:J22">
      <formula1>0</formula1>
    </dataValidation>
    <dataValidation allowBlank="1" sqref="I5:I10">
      <formula1>0</formula1>
      <formula2>0</formula2>
    </dataValidation>
    <dataValidation type="whole" operator="notEqual" allowBlank="1" showErrorMessage="1" errorTitle="Pogrešan unos" error="Mogu se unijeti samo cjelobrojne vrijednosti." sqref="I23:J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2014-03-25T10:25:23Z</cp:lastPrinted>
  <dcterms:modified xsi:type="dcterms:W3CDTF">2014-03-25T10:26:57Z</dcterms:modified>
  <cp:category/>
  <cp:version/>
  <cp:contentType/>
  <cp:contentStatus/>
  <cp:revision>1</cp:revision>
</cp:coreProperties>
</file>