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<sst xmlns="http://schemas.openxmlformats.org/spreadsheetml/2006/main" count="338" uniqueCount="308">
  <si>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</si>
  <si>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</si>
  <si>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</si>
  <si>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</si>
  <si>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</si>
  <si>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</si>
  <si>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</si>
  <si>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</si>
  <si>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</si>
  <si>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</si>
  <si>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</si>
  <si>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</si>
  <si>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</si>
  <si>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</si>
  <si>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</si>
  <si>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</si>
  <si>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</si>
  <si>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</si>
  <si>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</si>
  <si>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</si>
  <si>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</si>
  <si>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</si>
  <si>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</si>
  <si>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</si>
  <si>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</si>
  <si>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</si>
  <si>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</si>
  <si>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</si>
  <si>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</si>
  <si>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</si>
  <si>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</si>
  <si>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</si>
  <si>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</si>
  <si>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</si>
  <si>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</si>
  <si>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</si>
  <si>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</si>
  <si>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</si>
  <si>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</si>
  <si>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</si>
  <si>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</si>
  <si>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</si>
  <si>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</si>
  <si>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</si>
  <si>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</si>
  <si>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</si>
  <si>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</si>
  <si>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</si>
  <si>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</si>
  <si>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</si>
  <si>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</si>
  <si>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</si>
  <si>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</si>
  <si>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</si>
  <si>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</si>
  <si>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</si>
  <si>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</si>
  <si>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</si>
  <si>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</si>
  <si>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</si>
  <si>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</si>
  <si>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</si>
  <si>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</si>
  <si>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</si>
  <si>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</si>
  <si>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</si>
  <si>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</si>
  <si>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</si>
  <si>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</si>
  <si>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</si>
  <si>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</si>
  <si>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</si>
  <si>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</si>
  <si>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</si>
  <si>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</si>
  <si>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</si>
  <si>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</si>
  <si>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</si>
  <si>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</si>
  <si>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</si>
  <si>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</si>
  <si>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</si>
  <si>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</si>
  <si>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</si>
  <si>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</si>
  <si>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</si>
  <si>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</si>
  <si>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</si>
  <si>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</si>
  <si>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</si>
  <si>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</si>
  <si>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</si>
  <si>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</si>
  <si>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</si>
  <si>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</si>
  <si>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</si>
  <si>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</si>
  <si>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</si>
  <si>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</si>
  <si>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</si>
  <si>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</si>
  <si>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</si>
  <si>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</si>
  <si>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</si>
  <si>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</si>
  <si>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</si>
  <si>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</si>
  <si>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</si>
  <si>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</si>
  <si>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</si>
  <si>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</si>
  <si>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</si>
  <si>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</si>
  <si>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</si>
  <si>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</si>
  <si>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</si>
  <si>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</si>
  <si>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</si>
  <si>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</si>
  <si>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</si>
  <si>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</si>
  <si>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</si>
  <si>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</si>
  <si>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</si>
  <si>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</si>
  <si>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</si>
  <si>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</si>
  <si>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</si>
  <si>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</si>
  <si>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</si>
  <si>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</si>
  <si>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</si>
  <si>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</si>
  <si>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</si>
  <si>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</si>
  <si>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</si>
  <si>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</si>
  <si>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</si>
  <si>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</si>
  <si>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</si>
  <si>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</si>
  <si>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</si>
  <si>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</si>
  <si>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</si>
  <si>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</si>
  <si>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</si>
  <si>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</si>
  <si>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</si>
  <si>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</si>
  <si>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</si>
  <si>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</si>
  <si>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</si>
  <si>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</si>
  <si>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</si>
  <si>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</si>
  <si>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</si>
  <si>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</si>
  <si>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</si>
  <si>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</si>
  <si>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</si>
  <si>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</si>
  <si>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</si>
  <si>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</si>
  <si>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</si>
  <si>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</si>
  <si>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</si>
  <si>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</si>
  <si>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</si>
  <si>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</si>
  <si>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</si>
  <si>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</si>
  <si>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</si>
  <si>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</si>
  <si>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</si>
  <si>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</si>
  <si>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</si>
  <si>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</si>
  <si>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</si>
  <si>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</si>
  <si>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</si>
  <si>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</si>
  <si>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</si>
  <si>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</si>
  <si>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</si>
  <si>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</si>
  <si>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</si>
  <si>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</si>
  <si>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</si>
  <si>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</si>
  <si>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</si>
  <si>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</si>
  <si>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</si>
  <si>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</si>
  <si>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</si>
  <si>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</si>
  <si>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</si>
  <si>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</si>
  <si>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</si>
  <si>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</si>
  <si>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</si>
  <si>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</si>
  <si>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</si>
  <si>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</si>
  <si>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</si>
  <si>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</si>
  <si>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</si>
  <si>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</si>
  <si>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</si>
  <si>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</si>
  <si>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</si>
  <si>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</si>
  <si>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</si>
  <si>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</si>
  <si>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</si>
  <si>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</si>
  <si>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</si>
  <si>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</si>
  <si>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</si>
  <si>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</si>
  <si>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</si>
  <si>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</si>
  <si>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</si>
  <si>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</si>
  <si>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</si>
  <si>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</si>
  <si>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</si>
  <si>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</si>
  <si>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</si>
  <si>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</si>
  <si>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</si>
  <si>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</si>
  <si>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</si>
  <si>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</si>
  <si>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</si>
  <si>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</si>
  <si>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</si>
  <si>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</si>
  <si>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</si>
  <si>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</si>
  <si>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</si>
  <si>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</si>
  <si>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</si>
  <si>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</si>
  <si>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</si>
  <si>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</si>
  <si>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</si>
  <si>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</si>
  <si>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</si>
  <si>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</si>
  <si>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</si>
  <si>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</si>
  <si>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</si>
  <si>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</si>
  <si>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</si>
  <si>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</si>
  <si>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</si>
  <si>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</si>
  <si>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</si>
  <si>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</si>
  <si>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</si>
  <si>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</si>
  <si>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</si>
  <si>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</si>
  <si>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</si>
  <si>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</si>
  <si>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</si>
  <si>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</si>
  <si>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</si>
  <si>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</si>
  <si>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</si>
  <si>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</si>
  <si>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</si>
  <si>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</si>
  <si>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</si>
  <si>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</si>
  <si>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</si>
  <si>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</si>
  <si>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</si>
  <si>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</si>
  <si>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</si>
  <si>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</si>
  <si>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</si>
  <si>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</si>
  <si>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</si>
  <si>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</si>
  <si>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</si>
  <si>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</si>
  <si>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</si>
  <si>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31.12.2012.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</si>
  <si>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</si>
  <si>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</si>
  <si>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</si>
  <si>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</si>
  <si>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</si>
  <si>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</si>
  <si>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</si>
  <si>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www.hotelimaestral.com</t>
  </si>
  <si>
    <t>DUBROVAČKO-NERETVANSKA</t>
  </si>
  <si>
    <t>NE</t>
  </si>
  <si>
    <t>5510</t>
  </si>
  <si>
    <t>Zuanić Marijana</t>
  </si>
  <si>
    <t>020/433-600</t>
  </si>
  <si>
    <t>020/435-656</t>
  </si>
  <si>
    <t>mr.sc. Obuljen Davorko</t>
  </si>
  <si>
    <t>stanje na dan 31.12.2012.</t>
  </si>
  <si>
    <t>u razdoblju 01.01.2012. do 31.12.2012.</t>
  </si>
  <si>
    <t>Obveznik: HOTELI MAESTRAL d.d.</t>
  </si>
  <si>
    <t>Obveznik: HOTELI MAESTRAL d.d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</si>
</sst>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24" borderId="16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24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19" xfId="59" applyFont="1" applyBorder="1" applyAlignment="1" applyProtection="1">
      <alignment/>
      <protection hidden="1"/>
    </xf>
    <xf numFmtId="0" fontId="3" fillId="0" borderId="19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0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/>
    </xf>
    <xf numFmtId="49" fontId="6" fillId="21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49" fontId="6" fillId="21" borderId="21" xfId="0" applyNumberFormat="1" applyFont="1" applyFill="1" applyBorder="1" applyAlignment="1">
      <alignment horizontal="center" vertical="center" wrapText="1"/>
    </xf>
    <xf numFmtId="49" fontId="6" fillId="21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9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6" fillId="0" borderId="0" xfId="59" applyFont="1" applyAlignment="1" applyProtection="1">
      <alignment/>
      <protection hidden="1"/>
    </xf>
    <xf numFmtId="1" fontId="2" fillId="0" borderId="23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9" applyFont="1" applyFill="1" applyBorder="1" applyAlignment="1" applyProtection="1">
      <alignment horizontal="center" vertical="center"/>
      <protection hidden="1" locked="0"/>
    </xf>
    <xf numFmtId="49" fontId="2" fillId="0" borderId="23" xfId="59" applyNumberFormat="1" applyFont="1" applyFill="1" applyBorder="1" applyAlignment="1" applyProtection="1">
      <alignment horizontal="right" vertical="center"/>
      <protection hidden="1" locked="0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24" borderId="25" xfId="15" applyFont="1" applyFill="1" applyBorder="1" applyAlignment="1" applyProtection="1">
      <alignment horizontal="left" vertical="center"/>
      <protection hidden="1" locked="0"/>
    </xf>
    <xf numFmtId="0" fontId="3" fillId="0" borderId="26" xfId="15" applyFont="1" applyBorder="1" applyAlignment="1">
      <alignment horizontal="left"/>
      <protection/>
    </xf>
    <xf numFmtId="0" fontId="3" fillId="0" borderId="27" xfId="15" applyFont="1" applyBorder="1" applyAlignment="1">
      <alignment horizontal="left"/>
      <protection/>
    </xf>
    <xf numFmtId="0" fontId="3" fillId="0" borderId="17" xfId="59" applyFont="1" applyBorder="1" applyAlignment="1" applyProtection="1">
      <alignment horizontal="right" vertical="center"/>
      <protection hidden="1"/>
    </xf>
    <xf numFmtId="49" fontId="2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8" xfId="59" applyFont="1" applyBorder="1" applyAlignment="1" applyProtection="1">
      <alignment horizontal="right" wrapText="1"/>
      <protection hidden="1"/>
    </xf>
    <xf numFmtId="0" fontId="3" fillId="0" borderId="28" xfId="59" applyFont="1" applyBorder="1" applyAlignment="1" applyProtection="1">
      <alignment horizontal="right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24" borderId="25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15" applyNumberFormat="1" applyFont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8" xfId="59" applyFont="1" applyFill="1" applyBorder="1" applyAlignment="1" applyProtection="1">
      <alignment horizontal="left" vertical="center" wrapText="1"/>
      <protection hidden="1"/>
    </xf>
    <xf numFmtId="0" fontId="2" fillId="24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Border="1" applyAlignment="1">
      <alignment horizontal="left" vertical="center"/>
      <protection/>
    </xf>
    <xf numFmtId="0" fontId="3" fillId="0" borderId="27" xfId="59" applyFont="1" applyBorder="1" applyAlignment="1">
      <alignment horizontal="left" vertical="center"/>
      <protection/>
    </xf>
    <xf numFmtId="1" fontId="2" fillId="24" borderId="25" xfId="59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>
      <alignment horizontal="left" vertical="center"/>
      <protection/>
    </xf>
    <xf numFmtId="0" fontId="3" fillId="0" borderId="27" xfId="59" applyFont="1" applyFill="1" applyBorder="1" applyAlignment="1">
      <alignment horizontal="left" vertical="center"/>
      <protection/>
    </xf>
    <xf numFmtId="0" fontId="3" fillId="0" borderId="26" xfId="15" applyFont="1" applyBorder="1" applyAlignment="1">
      <alignment horizontal="left" vertical="center"/>
      <protection/>
    </xf>
    <xf numFmtId="0" fontId="3" fillId="0" borderId="27" xfId="15" applyFont="1" applyBorder="1" applyAlignment="1">
      <alignment horizontal="left" vertical="center"/>
      <protection/>
    </xf>
    <xf numFmtId="0" fontId="4" fillId="24" borderId="25" xfId="54" applyFill="1" applyBorder="1" applyAlignment="1" applyProtection="1">
      <alignment/>
      <protection hidden="1" locked="0"/>
    </xf>
    <xf numFmtId="0" fontId="2" fillId="0" borderId="26" xfId="59" applyFont="1" applyBorder="1" applyAlignment="1" applyProtection="1">
      <alignment/>
      <protection hidden="1" locked="0"/>
    </xf>
    <xf numFmtId="0" fontId="2" fillId="0" borderId="27" xfId="59" applyFont="1" applyBorder="1" applyAlignment="1" applyProtection="1">
      <alignment/>
      <protection hidden="1" locked="0"/>
    </xf>
    <xf numFmtId="0" fontId="2" fillId="24" borderId="25" xfId="59" applyFont="1" applyFill="1" applyBorder="1" applyAlignment="1" applyProtection="1">
      <alignment horizontal="right" vertical="center"/>
      <protection hidden="1" locked="0"/>
    </xf>
    <xf numFmtId="0" fontId="3" fillId="0" borderId="26" xfId="59" applyFont="1" applyBorder="1" applyAlignment="1">
      <alignment/>
      <protection/>
    </xf>
    <xf numFmtId="0" fontId="3" fillId="0" borderId="27" xfId="59" applyFont="1" applyBorder="1" applyAlignment="1">
      <alignment/>
      <protection/>
    </xf>
    <xf numFmtId="49" fontId="2" fillId="24" borderId="2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26" xfId="15" applyFont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8" xfId="59" applyFont="1" applyBorder="1" applyAlignment="1" applyProtection="1">
      <alignment horizontal="right" wrapText="1"/>
      <protection hidden="1"/>
    </xf>
    <xf numFmtId="49" fontId="2" fillId="24" borderId="2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9" applyNumberFormat="1" applyFont="1" applyBorder="1" applyAlignment="1" applyProtection="1">
      <alignment horizontal="left" vertical="center"/>
      <protection hidden="1" locked="0"/>
    </xf>
    <xf numFmtId="49" fontId="2" fillId="0" borderId="27" xfId="59" applyNumberFormat="1" applyFont="1" applyBorder="1" applyAlignment="1" applyProtection="1">
      <alignment horizontal="left" vertical="center"/>
      <protection hidden="1" locked="0"/>
    </xf>
    <xf numFmtId="49" fontId="2" fillId="24" borderId="25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15" applyNumberFormat="1" applyFont="1" applyBorder="1" applyAlignment="1" applyProtection="1">
      <alignment horizontal="left" vertical="center"/>
      <protection hidden="1" locked="0"/>
    </xf>
    <xf numFmtId="0" fontId="13" fillId="0" borderId="0" xfId="59" applyFont="1" applyAlignment="1">
      <alignment/>
      <protection/>
    </xf>
    <xf numFmtId="0" fontId="3" fillId="0" borderId="18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4" fillId="24" borderId="25" xfId="54" applyNumberFormat="1" applyFill="1" applyBorder="1" applyAlignment="1" applyProtection="1">
      <alignment horizontal="left" vertical="center"/>
      <protection hidden="1" locked="0"/>
    </xf>
    <xf numFmtId="49" fontId="2" fillId="0" borderId="26" xfId="15" applyNumberFormat="1" applyFont="1" applyBorder="1" applyAlignment="1" applyProtection="1">
      <alignment horizontal="left" vertical="center"/>
      <protection hidden="1" locked="0"/>
    </xf>
    <xf numFmtId="0" fontId="18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6" fillId="0" borderId="0" xfId="58" applyFont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 applyProtection="1">
      <alignment vertical="center" wrapText="1"/>
      <protection hidden="1"/>
    </xf>
    <xf numFmtId="0" fontId="2" fillId="21" borderId="29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0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0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21" borderId="22" xfId="0" applyFont="1" applyFill="1" applyBorder="1" applyAlignment="1">
      <alignment horizontal="center" vertical="center" wrapText="1"/>
    </xf>
    <xf numFmtId="49" fontId="6" fillId="21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.com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70" t="s">
        <v>221</v>
      </c>
      <c r="B1" s="170"/>
      <c r="C1" s="170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32" t="s">
        <v>222</v>
      </c>
      <c r="B2" s="132"/>
      <c r="C2" s="132"/>
      <c r="D2" s="133"/>
      <c r="E2" s="23" t="s">
        <v>287</v>
      </c>
      <c r="F2" s="24"/>
      <c r="G2" s="25" t="s">
        <v>223</v>
      </c>
      <c r="H2" s="23" t="s">
        <v>288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22" t="s">
        <v>224</v>
      </c>
      <c r="B4" s="122"/>
      <c r="C4" s="122"/>
      <c r="D4" s="122"/>
      <c r="E4" s="122"/>
      <c r="F4" s="122"/>
      <c r="G4" s="122"/>
      <c r="H4" s="122"/>
      <c r="I4" s="122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23" t="s">
        <v>225</v>
      </c>
      <c r="B6" s="121"/>
      <c r="C6" s="116" t="s">
        <v>289</v>
      </c>
      <c r="D6" s="117"/>
      <c r="E6" s="118"/>
      <c r="F6" s="118"/>
      <c r="G6" s="118"/>
      <c r="H6" s="118"/>
      <c r="I6" s="38"/>
      <c r="J6" s="21"/>
      <c r="K6" s="21"/>
      <c r="L6" s="21"/>
    </row>
    <row r="7" spans="1:12" ht="12.75">
      <c r="A7" s="39"/>
      <c r="B7" s="39"/>
      <c r="C7" s="30"/>
      <c r="D7" s="30"/>
      <c r="E7" s="118"/>
      <c r="F7" s="118"/>
      <c r="G7" s="118"/>
      <c r="H7" s="118"/>
      <c r="I7" s="38"/>
      <c r="J7" s="21"/>
      <c r="K7" s="21"/>
      <c r="L7" s="21"/>
    </row>
    <row r="8" spans="1:12" ht="12.75">
      <c r="A8" s="119" t="s">
        <v>226</v>
      </c>
      <c r="B8" s="120"/>
      <c r="C8" s="130" t="s">
        <v>290</v>
      </c>
      <c r="D8" s="131"/>
      <c r="E8" s="118"/>
      <c r="F8" s="118"/>
      <c r="G8" s="118"/>
      <c r="H8" s="118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27" t="s">
        <v>227</v>
      </c>
      <c r="B10" s="128"/>
      <c r="C10" s="130" t="s">
        <v>291</v>
      </c>
      <c r="D10" s="131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29"/>
      <c r="B11" s="129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23" t="s">
        <v>228</v>
      </c>
      <c r="B12" s="121"/>
      <c r="C12" s="134" t="s">
        <v>292</v>
      </c>
      <c r="D12" s="135"/>
      <c r="E12" s="135"/>
      <c r="F12" s="135"/>
      <c r="G12" s="135"/>
      <c r="H12" s="135"/>
      <c r="I12" s="136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23" t="s">
        <v>229</v>
      </c>
      <c r="B14" s="121"/>
      <c r="C14" s="137">
        <v>20000</v>
      </c>
      <c r="D14" s="138"/>
      <c r="E14" s="30"/>
      <c r="F14" s="139" t="s">
        <v>293</v>
      </c>
      <c r="G14" s="140"/>
      <c r="H14" s="140"/>
      <c r="I14" s="141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23" t="s">
        <v>230</v>
      </c>
      <c r="B16" s="121"/>
      <c r="C16" s="112" t="s">
        <v>294</v>
      </c>
      <c r="D16" s="142"/>
      <c r="E16" s="142"/>
      <c r="F16" s="142"/>
      <c r="G16" s="142"/>
      <c r="H16" s="142"/>
      <c r="I16" s="143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23" t="s">
        <v>231</v>
      </c>
      <c r="B18" s="121"/>
      <c r="C18" s="144" t="s">
        <v>295</v>
      </c>
      <c r="D18" s="145"/>
      <c r="E18" s="145"/>
      <c r="F18" s="145"/>
      <c r="G18" s="145"/>
      <c r="H18" s="145"/>
      <c r="I18" s="146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23" t="s">
        <v>232</v>
      </c>
      <c r="B20" s="121"/>
      <c r="C20" s="144" t="s">
        <v>296</v>
      </c>
      <c r="D20" s="145"/>
      <c r="E20" s="145"/>
      <c r="F20" s="145"/>
      <c r="G20" s="145"/>
      <c r="H20" s="145"/>
      <c r="I20" s="146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23" t="s">
        <v>233</v>
      </c>
      <c r="B22" s="121"/>
      <c r="C22" s="106">
        <v>98</v>
      </c>
      <c r="D22" s="112" t="s">
        <v>293</v>
      </c>
      <c r="E22" s="113"/>
      <c r="F22" s="114"/>
      <c r="G22" s="115"/>
      <c r="H22" s="111"/>
      <c r="I22" s="44"/>
      <c r="J22" s="21"/>
      <c r="K22" s="21"/>
      <c r="L22" s="21"/>
    </row>
    <row r="23" spans="1:12" ht="12.75">
      <c r="A23" s="39"/>
      <c r="B23" s="39"/>
      <c r="C23" s="30"/>
      <c r="D23" s="45"/>
      <c r="E23" s="45"/>
      <c r="F23" s="45"/>
      <c r="G23" s="45"/>
      <c r="H23" s="30"/>
      <c r="I23" s="31"/>
      <c r="J23" s="21"/>
      <c r="K23" s="21"/>
      <c r="L23" s="21"/>
    </row>
    <row r="24" spans="1:12" ht="12.75">
      <c r="A24" s="123" t="s">
        <v>234</v>
      </c>
      <c r="B24" s="121"/>
      <c r="C24" s="106">
        <v>19</v>
      </c>
      <c r="D24" s="112" t="s">
        <v>297</v>
      </c>
      <c r="E24" s="113"/>
      <c r="F24" s="113"/>
      <c r="G24" s="114"/>
      <c r="H24" s="37" t="s">
        <v>235</v>
      </c>
      <c r="I24" s="107">
        <v>209</v>
      </c>
      <c r="J24" s="21"/>
      <c r="K24" s="21"/>
      <c r="L24" s="21"/>
    </row>
    <row r="25" spans="1:12" ht="12.75">
      <c r="A25" s="39"/>
      <c r="B25" s="39"/>
      <c r="C25" s="30"/>
      <c r="D25" s="45"/>
      <c r="E25" s="45"/>
      <c r="F25" s="45"/>
      <c r="G25" s="39"/>
      <c r="H25" s="39" t="s">
        <v>236</v>
      </c>
      <c r="I25" s="42"/>
      <c r="J25" s="21"/>
      <c r="K25" s="21"/>
      <c r="L25" s="21"/>
    </row>
    <row r="26" spans="1:12" ht="12.75">
      <c r="A26" s="123" t="s">
        <v>237</v>
      </c>
      <c r="B26" s="121"/>
      <c r="C26" s="108" t="s">
        <v>298</v>
      </c>
      <c r="D26" s="46"/>
      <c r="E26" s="21"/>
      <c r="F26" s="47"/>
      <c r="G26" s="123" t="s">
        <v>238</v>
      </c>
      <c r="H26" s="121"/>
      <c r="I26" s="109" t="s">
        <v>299</v>
      </c>
      <c r="J26" s="21"/>
      <c r="K26" s="21"/>
      <c r="L26" s="21"/>
    </row>
    <row r="27" spans="1:12" ht="12.75">
      <c r="A27" s="39"/>
      <c r="B27" s="39"/>
      <c r="C27" s="30"/>
      <c r="D27" s="47"/>
      <c r="E27" s="47"/>
      <c r="F27" s="47"/>
      <c r="G27" s="47"/>
      <c r="H27" s="30"/>
      <c r="I27" s="48"/>
      <c r="J27" s="21"/>
      <c r="K27" s="21"/>
      <c r="L27" s="21"/>
    </row>
    <row r="28" spans="1:12" ht="12.75">
      <c r="A28" s="152" t="s">
        <v>239</v>
      </c>
      <c r="B28" s="153"/>
      <c r="C28" s="154"/>
      <c r="D28" s="154"/>
      <c r="E28" s="155" t="s">
        <v>240</v>
      </c>
      <c r="F28" s="156"/>
      <c r="G28" s="156"/>
      <c r="H28" s="157" t="s">
        <v>241</v>
      </c>
      <c r="I28" s="157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49"/>
      <c r="I29" s="48"/>
      <c r="J29" s="21"/>
      <c r="K29" s="21"/>
      <c r="L29" s="21"/>
    </row>
    <row r="30" spans="1:12" ht="12.75">
      <c r="A30" s="147"/>
      <c r="B30" s="148"/>
      <c r="C30" s="148"/>
      <c r="D30" s="149"/>
      <c r="E30" s="147"/>
      <c r="F30" s="148"/>
      <c r="G30" s="148"/>
      <c r="H30" s="150"/>
      <c r="I30" s="151"/>
      <c r="J30" s="21"/>
      <c r="K30" s="21"/>
      <c r="L30" s="21"/>
    </row>
    <row r="31" spans="1:12" ht="12.75">
      <c r="A31" s="43"/>
      <c r="B31" s="43"/>
      <c r="C31" s="42"/>
      <c r="D31" s="158"/>
      <c r="E31" s="158"/>
      <c r="F31" s="158"/>
      <c r="G31" s="159"/>
      <c r="H31" s="30"/>
      <c r="I31" s="52"/>
      <c r="J31" s="21"/>
      <c r="K31" s="21"/>
      <c r="L31" s="21"/>
    </row>
    <row r="32" spans="1:12" ht="12.75">
      <c r="A32" s="147"/>
      <c r="B32" s="148"/>
      <c r="C32" s="148"/>
      <c r="D32" s="149"/>
      <c r="E32" s="147"/>
      <c r="F32" s="148"/>
      <c r="G32" s="148"/>
      <c r="H32" s="150"/>
      <c r="I32" s="151"/>
      <c r="J32" s="21"/>
      <c r="K32" s="21"/>
      <c r="L32" s="21"/>
    </row>
    <row r="33" spans="1:12" ht="12.75">
      <c r="A33" s="43"/>
      <c r="B33" s="43"/>
      <c r="C33" s="42"/>
      <c r="D33" s="50"/>
      <c r="E33" s="50"/>
      <c r="F33" s="50"/>
      <c r="G33" s="51"/>
      <c r="H33" s="30"/>
      <c r="I33" s="53"/>
      <c r="J33" s="21"/>
      <c r="K33" s="21"/>
      <c r="L33" s="21"/>
    </row>
    <row r="34" spans="1:12" ht="12.75">
      <c r="A34" s="147"/>
      <c r="B34" s="148"/>
      <c r="C34" s="148"/>
      <c r="D34" s="149"/>
      <c r="E34" s="147"/>
      <c r="F34" s="148"/>
      <c r="G34" s="148"/>
      <c r="H34" s="150"/>
      <c r="I34" s="151"/>
      <c r="J34" s="21"/>
      <c r="K34" s="21"/>
      <c r="L34" s="21"/>
    </row>
    <row r="35" spans="1:12" ht="12.75">
      <c r="A35" s="43"/>
      <c r="B35" s="43"/>
      <c r="C35" s="42"/>
      <c r="D35" s="50"/>
      <c r="E35" s="50"/>
      <c r="F35" s="50"/>
      <c r="G35" s="51"/>
      <c r="H35" s="30"/>
      <c r="I35" s="53"/>
      <c r="J35" s="21"/>
      <c r="K35" s="21"/>
      <c r="L35" s="21"/>
    </row>
    <row r="36" spans="1:12" ht="12.75">
      <c r="A36" s="147"/>
      <c r="B36" s="148"/>
      <c r="C36" s="148"/>
      <c r="D36" s="149"/>
      <c r="E36" s="147"/>
      <c r="F36" s="148"/>
      <c r="G36" s="148"/>
      <c r="H36" s="150"/>
      <c r="I36" s="151"/>
      <c r="J36" s="21"/>
      <c r="K36" s="21"/>
      <c r="L36" s="21"/>
    </row>
    <row r="37" spans="1:12" ht="12.75">
      <c r="A37" s="54"/>
      <c r="B37" s="54"/>
      <c r="C37" s="161"/>
      <c r="D37" s="162"/>
      <c r="E37" s="30"/>
      <c r="F37" s="161"/>
      <c r="G37" s="162"/>
      <c r="H37" s="30"/>
      <c r="I37" s="30"/>
      <c r="J37" s="21"/>
      <c r="K37" s="21"/>
      <c r="L37" s="21"/>
    </row>
    <row r="38" spans="1:12" ht="12.75">
      <c r="A38" s="147"/>
      <c r="B38" s="148"/>
      <c r="C38" s="148"/>
      <c r="D38" s="149"/>
      <c r="E38" s="147"/>
      <c r="F38" s="148"/>
      <c r="G38" s="148"/>
      <c r="H38" s="150"/>
      <c r="I38" s="151"/>
      <c r="J38" s="21"/>
      <c r="K38" s="21"/>
      <c r="L38" s="21"/>
    </row>
    <row r="39" spans="1:12" ht="12.75">
      <c r="A39" s="54"/>
      <c r="B39" s="54"/>
      <c r="C39" s="55"/>
      <c r="D39" s="56"/>
      <c r="E39" s="30"/>
      <c r="F39" s="55"/>
      <c r="G39" s="56"/>
      <c r="H39" s="30"/>
      <c r="I39" s="30"/>
      <c r="J39" s="21"/>
      <c r="K39" s="21"/>
      <c r="L39" s="21"/>
    </row>
    <row r="40" spans="1:12" ht="12.75">
      <c r="A40" s="147"/>
      <c r="B40" s="148"/>
      <c r="C40" s="148"/>
      <c r="D40" s="149"/>
      <c r="E40" s="147"/>
      <c r="F40" s="148"/>
      <c r="G40" s="148"/>
      <c r="H40" s="150"/>
      <c r="I40" s="151"/>
      <c r="J40" s="21"/>
      <c r="K40" s="21"/>
      <c r="L40" s="21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21"/>
      <c r="K41" s="21"/>
      <c r="L41" s="21"/>
    </row>
    <row r="42" spans="1:12" ht="12.75">
      <c r="A42" s="54"/>
      <c r="B42" s="54"/>
      <c r="C42" s="55"/>
      <c r="D42" s="56"/>
      <c r="E42" s="30"/>
      <c r="F42" s="55"/>
      <c r="G42" s="56"/>
      <c r="H42" s="30"/>
      <c r="I42" s="30"/>
      <c r="J42" s="21"/>
      <c r="K42" s="21"/>
      <c r="L42" s="21"/>
    </row>
    <row r="43" spans="1:12" ht="12.75">
      <c r="A43" s="61"/>
      <c r="B43" s="61"/>
      <c r="C43" s="61"/>
      <c r="D43" s="41"/>
      <c r="E43" s="41"/>
      <c r="F43" s="61"/>
      <c r="G43" s="41"/>
      <c r="H43" s="41"/>
      <c r="I43" s="41"/>
      <c r="J43" s="21"/>
      <c r="K43" s="21"/>
      <c r="L43" s="21"/>
    </row>
    <row r="44" spans="1:12" ht="12.75">
      <c r="A44" s="163" t="s">
        <v>242</v>
      </c>
      <c r="B44" s="164"/>
      <c r="C44" s="150"/>
      <c r="D44" s="151"/>
      <c r="E44" s="31"/>
      <c r="F44" s="134"/>
      <c r="G44" s="148"/>
      <c r="H44" s="148"/>
      <c r="I44" s="149"/>
      <c r="J44" s="21"/>
      <c r="K44" s="21"/>
      <c r="L44" s="21"/>
    </row>
    <row r="45" spans="1:12" ht="12.75">
      <c r="A45" s="54"/>
      <c r="B45" s="54"/>
      <c r="C45" s="161"/>
      <c r="D45" s="162"/>
      <c r="E45" s="30"/>
      <c r="F45" s="161"/>
      <c r="G45" s="171"/>
      <c r="H45" s="62"/>
      <c r="I45" s="62"/>
      <c r="J45" s="21"/>
      <c r="K45" s="21"/>
      <c r="L45" s="21"/>
    </row>
    <row r="46" spans="1:12" ht="12.75">
      <c r="A46" s="163" t="s">
        <v>243</v>
      </c>
      <c r="B46" s="164"/>
      <c r="C46" s="112" t="s">
        <v>300</v>
      </c>
      <c r="D46" s="160"/>
      <c r="E46" s="160"/>
      <c r="F46" s="160"/>
      <c r="G46" s="160"/>
      <c r="H46" s="160"/>
      <c r="I46" s="160"/>
      <c r="J46" s="21"/>
      <c r="K46" s="21"/>
      <c r="L46" s="21"/>
    </row>
    <row r="47" spans="1:12" ht="12.75">
      <c r="A47" s="39"/>
      <c r="B47" s="39"/>
      <c r="C47" s="63" t="s">
        <v>244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63" t="s">
        <v>245</v>
      </c>
      <c r="B48" s="164"/>
      <c r="C48" s="165" t="s">
        <v>301</v>
      </c>
      <c r="D48" s="166"/>
      <c r="E48" s="167"/>
      <c r="F48" s="31"/>
      <c r="G48" s="37" t="s">
        <v>246</v>
      </c>
      <c r="H48" s="168" t="s">
        <v>302</v>
      </c>
      <c r="I48" s="169"/>
      <c r="J48" s="21"/>
      <c r="K48" s="21"/>
      <c r="L48" s="21"/>
    </row>
    <row r="49" spans="1:12" ht="12.75">
      <c r="A49" s="39"/>
      <c r="B49" s="39"/>
      <c r="C49" s="63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63" t="s">
        <v>231</v>
      </c>
      <c r="B50" s="164"/>
      <c r="C50" s="174" t="s">
        <v>295</v>
      </c>
      <c r="D50" s="175"/>
      <c r="E50" s="175"/>
      <c r="F50" s="175"/>
      <c r="G50" s="175"/>
      <c r="H50" s="175"/>
      <c r="I50" s="169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23" t="s">
        <v>247</v>
      </c>
      <c r="B52" s="121"/>
      <c r="C52" s="168" t="s">
        <v>303</v>
      </c>
      <c r="D52" s="175"/>
      <c r="E52" s="175"/>
      <c r="F52" s="175"/>
      <c r="G52" s="175"/>
      <c r="H52" s="175"/>
      <c r="I52" s="143"/>
      <c r="J52" s="21"/>
      <c r="K52" s="21"/>
      <c r="L52" s="21"/>
    </row>
    <row r="53" spans="1:12" ht="12.75">
      <c r="A53" s="64"/>
      <c r="B53" s="64"/>
      <c r="C53" s="178" t="s">
        <v>248</v>
      </c>
      <c r="D53" s="178"/>
      <c r="E53" s="178"/>
      <c r="F53" s="178"/>
      <c r="G53" s="178"/>
      <c r="H53" s="178"/>
      <c r="I53" s="66"/>
      <c r="J53" s="21"/>
      <c r="K53" s="21"/>
      <c r="L53" s="21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21"/>
      <c r="K54" s="21"/>
      <c r="L54" s="21"/>
    </row>
    <row r="55" spans="1:12" ht="12.75">
      <c r="A55" s="64"/>
      <c r="B55" s="176" t="s">
        <v>249</v>
      </c>
      <c r="C55" s="177"/>
      <c r="D55" s="177"/>
      <c r="E55" s="177"/>
      <c r="F55" s="101"/>
      <c r="G55" s="101"/>
      <c r="H55" s="102"/>
      <c r="I55" s="102"/>
      <c r="J55" s="21"/>
      <c r="K55" s="21"/>
      <c r="L55" s="21"/>
    </row>
    <row r="56" spans="1:12" ht="12.75">
      <c r="A56" s="64"/>
      <c r="B56" s="103" t="s">
        <v>286</v>
      </c>
      <c r="C56" s="104"/>
      <c r="D56" s="104"/>
      <c r="E56" s="104"/>
      <c r="F56" s="104"/>
      <c r="G56" s="104"/>
      <c r="H56" s="182" t="s">
        <v>281</v>
      </c>
      <c r="I56" s="182"/>
      <c r="J56" s="21"/>
      <c r="K56" s="21"/>
      <c r="L56" s="21"/>
    </row>
    <row r="57" spans="1:12" ht="12.75">
      <c r="A57" s="64"/>
      <c r="B57" s="103" t="s">
        <v>282</v>
      </c>
      <c r="C57" s="104"/>
      <c r="D57" s="104"/>
      <c r="E57" s="104"/>
      <c r="F57" s="104"/>
      <c r="G57" s="104"/>
      <c r="H57" s="182"/>
      <c r="I57" s="182"/>
      <c r="J57" s="21"/>
      <c r="K57" s="21"/>
      <c r="L57" s="21"/>
    </row>
    <row r="58" spans="1:12" ht="12.75">
      <c r="A58" s="64"/>
      <c r="B58" s="103" t="s">
        <v>283</v>
      </c>
      <c r="C58" s="104"/>
      <c r="D58" s="104"/>
      <c r="E58" s="104"/>
      <c r="F58" s="104"/>
      <c r="G58" s="104"/>
      <c r="H58" s="182"/>
      <c r="I58" s="182"/>
      <c r="J58" s="21"/>
      <c r="K58" s="21"/>
      <c r="L58" s="21"/>
    </row>
    <row r="59" spans="1:12" ht="12.75">
      <c r="A59" s="64"/>
      <c r="B59" s="103" t="s">
        <v>284</v>
      </c>
      <c r="C59" s="105"/>
      <c r="D59" s="105"/>
      <c r="E59" s="105"/>
      <c r="F59" s="105"/>
      <c r="G59" s="105"/>
      <c r="H59" s="182"/>
      <c r="I59" s="182"/>
      <c r="J59" s="21"/>
      <c r="K59" s="21"/>
      <c r="L59" s="21"/>
    </row>
    <row r="60" spans="1:12" ht="12.75">
      <c r="A60" s="64"/>
      <c r="B60" s="103" t="s">
        <v>285</v>
      </c>
      <c r="C60" s="105"/>
      <c r="D60" s="105"/>
      <c r="E60" s="105"/>
      <c r="F60" s="105"/>
      <c r="G60" s="105"/>
      <c r="H60" s="182"/>
      <c r="I60" s="182"/>
      <c r="J60" s="21"/>
      <c r="K60" s="21"/>
      <c r="L60" s="21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21"/>
      <c r="K61" s="21"/>
      <c r="L61" s="21"/>
    </row>
    <row r="62" spans="1:12" ht="13.5" thickBot="1">
      <c r="A62" s="67" t="s">
        <v>250</v>
      </c>
      <c r="B62" s="31"/>
      <c r="C62" s="31"/>
      <c r="D62" s="31"/>
      <c r="E62" s="31"/>
      <c r="F62" s="31"/>
      <c r="G62" s="68"/>
      <c r="H62" s="69"/>
      <c r="I62" s="68"/>
      <c r="J62" s="21"/>
      <c r="K62" s="21"/>
      <c r="L62" s="21"/>
    </row>
    <row r="63" spans="1:12" ht="12.75">
      <c r="A63" s="31"/>
      <c r="B63" s="31"/>
      <c r="C63" s="31"/>
      <c r="D63" s="31"/>
      <c r="E63" s="64" t="s">
        <v>251</v>
      </c>
      <c r="F63" s="21"/>
      <c r="G63" s="179" t="s">
        <v>252</v>
      </c>
      <c r="H63" s="180"/>
      <c r="I63" s="181"/>
      <c r="J63" s="21"/>
      <c r="K63" s="21"/>
      <c r="L63" s="21"/>
    </row>
    <row r="64" spans="1:12" ht="12.75">
      <c r="A64" s="70"/>
      <c r="B64" s="70"/>
      <c r="C64" s="36"/>
      <c r="D64" s="36"/>
      <c r="E64" s="36"/>
      <c r="F64" s="36"/>
      <c r="G64" s="172"/>
      <c r="H64" s="173"/>
      <c r="I64" s="36"/>
      <c r="J64" s="21"/>
      <c r="K64" s="21"/>
      <c r="L64" s="21"/>
    </row>
  </sheetData>
  <sheetProtection/>
  <protectedRanges>
    <protectedRange sqref="E2 H2 A34:D34 A32:I32 A30:I30" name="Range1"/>
    <protectedRange sqref="C6:D6" name="Range1_1"/>
    <protectedRange sqref="C8:D8" name="Range1_1_1"/>
    <protectedRange sqref="C10:D10" name="Range1_2"/>
    <protectedRange sqref="C14:D14" name="Range1_3_1"/>
    <protectedRange sqref="F14:I14" name="Range1_1_2"/>
    <protectedRange sqref="C16:I16" name="Range1_5"/>
    <protectedRange sqref="C18:I18" name="Range1_2_1"/>
    <protectedRange sqref="C20:I20" name="Range1_3_1_1"/>
    <protectedRange sqref="C22" name="Range1_4"/>
    <protectedRange sqref="D22:F22" name="Range1_7"/>
    <protectedRange sqref="C24" name="Range1_6_1"/>
    <protectedRange sqref="D24:G24" name="Range1_4_2"/>
    <protectedRange sqref="I24" name="Range1_6"/>
    <protectedRange sqref="C26" name="Range1_8"/>
    <protectedRange sqref="I26" name="Range1_9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.com"/>
    <hyperlink ref="C50" r:id="rId3" display="hotelimaestral@hotelimaestral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52">
      <selection activeCell="A68" sqref="A68:K68"/>
    </sheetView>
  </sheetViews>
  <sheetFormatPr defaultColWidth="9.140625" defaultRowHeight="12.75"/>
  <cols>
    <col min="10" max="10" width="9.7109375" style="0" customWidth="1"/>
    <col min="11" max="11" width="9.8515625" style="0" customWidth="1"/>
  </cols>
  <sheetData>
    <row r="1" spans="1:11" ht="12.75">
      <c r="A1" s="222" t="s">
        <v>133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304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 ht="12.75">
      <c r="A4" s="214" t="s">
        <v>306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34.5" thickBot="1">
      <c r="A5" s="215" t="s">
        <v>41</v>
      </c>
      <c r="B5" s="216"/>
      <c r="C5" s="216"/>
      <c r="D5" s="216"/>
      <c r="E5" s="216"/>
      <c r="F5" s="216"/>
      <c r="G5" s="216"/>
      <c r="H5" s="217"/>
      <c r="I5" s="124" t="s">
        <v>253</v>
      </c>
      <c r="J5" s="125" t="s">
        <v>91</v>
      </c>
      <c r="K5" s="126" t="s">
        <v>92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75">
        <v>2</v>
      </c>
      <c r="J6" s="74">
        <v>3</v>
      </c>
      <c r="K6" s="74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95" t="s">
        <v>42</v>
      </c>
      <c r="B8" s="196"/>
      <c r="C8" s="196"/>
      <c r="D8" s="196"/>
      <c r="E8" s="196"/>
      <c r="F8" s="196"/>
      <c r="G8" s="196"/>
      <c r="H8" s="213"/>
      <c r="I8" s="6">
        <v>1</v>
      </c>
      <c r="J8" s="10"/>
      <c r="K8" s="10"/>
    </row>
    <row r="9" spans="1:11" ht="12.75">
      <c r="A9" s="202" t="s">
        <v>10</v>
      </c>
      <c r="B9" s="203"/>
      <c r="C9" s="203"/>
      <c r="D9" s="203"/>
      <c r="E9" s="203"/>
      <c r="F9" s="203"/>
      <c r="G9" s="203"/>
      <c r="H9" s="204"/>
      <c r="I9" s="4">
        <v>2</v>
      </c>
      <c r="J9" s="11">
        <f>J10+J17+J27+J36+J40</f>
        <v>210048123</v>
      </c>
      <c r="K9" s="11">
        <f>K10+K17+K27+K36+K40</f>
        <v>202672592</v>
      </c>
    </row>
    <row r="10" spans="1:11" ht="12.75">
      <c r="A10" s="199" t="s">
        <v>178</v>
      </c>
      <c r="B10" s="200"/>
      <c r="C10" s="200"/>
      <c r="D10" s="200"/>
      <c r="E10" s="200"/>
      <c r="F10" s="200"/>
      <c r="G10" s="200"/>
      <c r="H10" s="201"/>
      <c r="I10" s="4">
        <v>3</v>
      </c>
      <c r="J10" s="11">
        <f>SUM(J11:J16)</f>
        <v>184569</v>
      </c>
      <c r="K10" s="11">
        <f>SUM(K11:K16)</f>
        <v>70332</v>
      </c>
    </row>
    <row r="11" spans="1:11" ht="12.75">
      <c r="A11" s="199" t="s">
        <v>93</v>
      </c>
      <c r="B11" s="200"/>
      <c r="C11" s="200"/>
      <c r="D11" s="200"/>
      <c r="E11" s="200"/>
      <c r="F11" s="200"/>
      <c r="G11" s="200"/>
      <c r="H11" s="201"/>
      <c r="I11" s="4">
        <v>4</v>
      </c>
      <c r="J11" s="12"/>
      <c r="K11" s="12"/>
    </row>
    <row r="12" spans="1:11" ht="12.75">
      <c r="A12" s="199" t="s">
        <v>11</v>
      </c>
      <c r="B12" s="200"/>
      <c r="C12" s="200"/>
      <c r="D12" s="200"/>
      <c r="E12" s="200"/>
      <c r="F12" s="200"/>
      <c r="G12" s="200"/>
      <c r="H12" s="201"/>
      <c r="I12" s="4">
        <v>5</v>
      </c>
      <c r="J12" s="12">
        <v>184569</v>
      </c>
      <c r="K12" s="12">
        <v>70332</v>
      </c>
    </row>
    <row r="13" spans="1:11" ht="12.75">
      <c r="A13" s="199" t="s">
        <v>94</v>
      </c>
      <c r="B13" s="200"/>
      <c r="C13" s="200"/>
      <c r="D13" s="200"/>
      <c r="E13" s="200"/>
      <c r="F13" s="200"/>
      <c r="G13" s="200"/>
      <c r="H13" s="201"/>
      <c r="I13" s="4">
        <v>6</v>
      </c>
      <c r="J13" s="12"/>
      <c r="K13" s="12"/>
    </row>
    <row r="14" spans="1:11" ht="12.75">
      <c r="A14" s="199" t="s">
        <v>181</v>
      </c>
      <c r="B14" s="200"/>
      <c r="C14" s="200"/>
      <c r="D14" s="200"/>
      <c r="E14" s="200"/>
      <c r="F14" s="200"/>
      <c r="G14" s="200"/>
      <c r="H14" s="201"/>
      <c r="I14" s="4">
        <v>7</v>
      </c>
      <c r="J14" s="12"/>
      <c r="K14" s="12"/>
    </row>
    <row r="15" spans="1:11" ht="12.75">
      <c r="A15" s="199" t="s">
        <v>182</v>
      </c>
      <c r="B15" s="200"/>
      <c r="C15" s="200"/>
      <c r="D15" s="200"/>
      <c r="E15" s="200"/>
      <c r="F15" s="200"/>
      <c r="G15" s="200"/>
      <c r="H15" s="201"/>
      <c r="I15" s="4">
        <v>8</v>
      </c>
      <c r="J15" s="12"/>
      <c r="K15" s="12"/>
    </row>
    <row r="16" spans="1:11" ht="12.75">
      <c r="A16" s="199" t="s">
        <v>183</v>
      </c>
      <c r="B16" s="200"/>
      <c r="C16" s="200"/>
      <c r="D16" s="200"/>
      <c r="E16" s="200"/>
      <c r="F16" s="200"/>
      <c r="G16" s="200"/>
      <c r="H16" s="201"/>
      <c r="I16" s="4">
        <v>9</v>
      </c>
      <c r="J16" s="12"/>
      <c r="K16" s="12"/>
    </row>
    <row r="17" spans="1:11" ht="12.75">
      <c r="A17" s="199" t="s">
        <v>179</v>
      </c>
      <c r="B17" s="200"/>
      <c r="C17" s="200"/>
      <c r="D17" s="200"/>
      <c r="E17" s="200"/>
      <c r="F17" s="200"/>
      <c r="G17" s="200"/>
      <c r="H17" s="201"/>
      <c r="I17" s="4">
        <v>10</v>
      </c>
      <c r="J17" s="11">
        <f>SUM(J18:J26)</f>
        <v>209597669</v>
      </c>
      <c r="K17" s="11">
        <f>SUM(K18:K26)</f>
        <v>202291944</v>
      </c>
    </row>
    <row r="18" spans="1:11" ht="12.75">
      <c r="A18" s="199" t="s">
        <v>184</v>
      </c>
      <c r="B18" s="200"/>
      <c r="C18" s="200"/>
      <c r="D18" s="200"/>
      <c r="E18" s="200"/>
      <c r="F18" s="200"/>
      <c r="G18" s="200"/>
      <c r="H18" s="201"/>
      <c r="I18" s="4">
        <v>11</v>
      </c>
      <c r="J18" s="12">
        <v>137089765</v>
      </c>
      <c r="K18" s="12">
        <v>137089765</v>
      </c>
    </row>
    <row r="19" spans="1:11" ht="12.75">
      <c r="A19" s="199" t="s">
        <v>220</v>
      </c>
      <c r="B19" s="200"/>
      <c r="C19" s="200"/>
      <c r="D19" s="200"/>
      <c r="E19" s="200"/>
      <c r="F19" s="200"/>
      <c r="G19" s="200"/>
      <c r="H19" s="201"/>
      <c r="I19" s="4">
        <v>12</v>
      </c>
      <c r="J19" s="12">
        <f>149131202-93626448-1082582-1993722-1</f>
        <v>52428449</v>
      </c>
      <c r="K19" s="12">
        <f>149131202-96095542-1147642-2111661</f>
        <v>49776357</v>
      </c>
    </row>
    <row r="20" spans="1:11" ht="12.75">
      <c r="A20" s="199" t="s">
        <v>185</v>
      </c>
      <c r="B20" s="200"/>
      <c r="C20" s="200"/>
      <c r="D20" s="200"/>
      <c r="E20" s="200"/>
      <c r="F20" s="200"/>
      <c r="G20" s="200"/>
      <c r="H20" s="201"/>
      <c r="I20" s="4">
        <v>13</v>
      </c>
      <c r="J20" s="12">
        <f>25221691-1192065-92641-5096063-1878626-7269963-3262480-391524</f>
        <v>6038329</v>
      </c>
      <c r="K20" s="12">
        <f>24682612-1329011-100281-5275678-1404010-7354725-3607630-450996-1</f>
        <v>5160280</v>
      </c>
    </row>
    <row r="21" spans="1:11" ht="12.75">
      <c r="A21" s="199" t="s">
        <v>21</v>
      </c>
      <c r="B21" s="200"/>
      <c r="C21" s="200"/>
      <c r="D21" s="200"/>
      <c r="E21" s="200"/>
      <c r="F21" s="200"/>
      <c r="G21" s="200"/>
      <c r="H21" s="201"/>
      <c r="I21" s="4">
        <v>14</v>
      </c>
      <c r="J21" s="12">
        <f>19316388-964073-30608-14958498-1743776-208602-456339-1</f>
        <v>954491</v>
      </c>
      <c r="K21" s="12">
        <f>19192221-1067533-31284-14952209-1729914-245111-460358-1</f>
        <v>705811</v>
      </c>
    </row>
    <row r="22" spans="1:11" ht="12.75">
      <c r="A22" s="199" t="s">
        <v>22</v>
      </c>
      <c r="B22" s="200"/>
      <c r="C22" s="200"/>
      <c r="D22" s="200"/>
      <c r="E22" s="200"/>
      <c r="F22" s="200"/>
      <c r="G22" s="200"/>
      <c r="H22" s="201"/>
      <c r="I22" s="4">
        <v>15</v>
      </c>
      <c r="J22" s="12"/>
      <c r="K22" s="12"/>
    </row>
    <row r="23" spans="1:11" ht="12.75">
      <c r="A23" s="199" t="s">
        <v>50</v>
      </c>
      <c r="B23" s="200"/>
      <c r="C23" s="200"/>
      <c r="D23" s="200"/>
      <c r="E23" s="200"/>
      <c r="F23" s="200"/>
      <c r="G23" s="200"/>
      <c r="H23" s="201"/>
      <c r="I23" s="4">
        <v>16</v>
      </c>
      <c r="J23" s="12"/>
      <c r="K23" s="12"/>
    </row>
    <row r="24" spans="1:11" ht="12.75">
      <c r="A24" s="199" t="s">
        <v>51</v>
      </c>
      <c r="B24" s="200"/>
      <c r="C24" s="200"/>
      <c r="D24" s="200"/>
      <c r="E24" s="200"/>
      <c r="F24" s="200"/>
      <c r="G24" s="200"/>
      <c r="H24" s="201"/>
      <c r="I24" s="4">
        <v>17</v>
      </c>
      <c r="J24" s="12">
        <v>997100</v>
      </c>
      <c r="K24" s="12">
        <v>1035974</v>
      </c>
    </row>
    <row r="25" spans="1:11" ht="12.75">
      <c r="A25" s="199" t="s">
        <v>52</v>
      </c>
      <c r="B25" s="200"/>
      <c r="C25" s="200"/>
      <c r="D25" s="200"/>
      <c r="E25" s="200"/>
      <c r="F25" s="200"/>
      <c r="G25" s="200"/>
      <c r="H25" s="201"/>
      <c r="I25" s="4">
        <v>18</v>
      </c>
      <c r="J25" s="12">
        <v>361833</v>
      </c>
      <c r="K25" s="12">
        <v>361833</v>
      </c>
    </row>
    <row r="26" spans="1:11" ht="12.75">
      <c r="A26" s="199" t="s">
        <v>53</v>
      </c>
      <c r="B26" s="200"/>
      <c r="C26" s="200"/>
      <c r="D26" s="200"/>
      <c r="E26" s="200"/>
      <c r="F26" s="200"/>
      <c r="G26" s="200"/>
      <c r="H26" s="201"/>
      <c r="I26" s="4">
        <v>19</v>
      </c>
      <c r="J26" s="12">
        <v>11727702</v>
      </c>
      <c r="K26" s="12">
        <v>8161924</v>
      </c>
    </row>
    <row r="27" spans="1:11" ht="12.75">
      <c r="A27" s="199" t="s">
        <v>163</v>
      </c>
      <c r="B27" s="200"/>
      <c r="C27" s="200"/>
      <c r="D27" s="200"/>
      <c r="E27" s="200"/>
      <c r="F27" s="200"/>
      <c r="G27" s="200"/>
      <c r="H27" s="201"/>
      <c r="I27" s="4">
        <v>20</v>
      </c>
      <c r="J27" s="11">
        <f>SUM(J28:J35)</f>
        <v>265885</v>
      </c>
      <c r="K27" s="11">
        <f>SUM(K28:K35)</f>
        <v>310316</v>
      </c>
    </row>
    <row r="28" spans="1:11" ht="12.75">
      <c r="A28" s="199" t="s">
        <v>54</v>
      </c>
      <c r="B28" s="200"/>
      <c r="C28" s="200"/>
      <c r="D28" s="200"/>
      <c r="E28" s="200"/>
      <c r="F28" s="200"/>
      <c r="G28" s="200"/>
      <c r="H28" s="201"/>
      <c r="I28" s="4">
        <v>21</v>
      </c>
      <c r="J28" s="12"/>
      <c r="K28" s="12"/>
    </row>
    <row r="29" spans="1:11" ht="12.75">
      <c r="A29" s="199" t="s">
        <v>55</v>
      </c>
      <c r="B29" s="200"/>
      <c r="C29" s="200"/>
      <c r="D29" s="200"/>
      <c r="E29" s="200"/>
      <c r="F29" s="200"/>
      <c r="G29" s="200"/>
      <c r="H29" s="201"/>
      <c r="I29" s="4">
        <v>22</v>
      </c>
      <c r="J29" s="12"/>
      <c r="K29" s="12"/>
    </row>
    <row r="30" spans="1:11" ht="12.75">
      <c r="A30" s="199" t="s">
        <v>56</v>
      </c>
      <c r="B30" s="200"/>
      <c r="C30" s="200"/>
      <c r="D30" s="200"/>
      <c r="E30" s="200"/>
      <c r="F30" s="200"/>
      <c r="G30" s="200"/>
      <c r="H30" s="201"/>
      <c r="I30" s="4">
        <v>23</v>
      </c>
      <c r="J30" s="12">
        <f>115508+109500+40877</f>
        <v>265885</v>
      </c>
      <c r="K30" s="12">
        <v>310316</v>
      </c>
    </row>
    <row r="31" spans="1:11" ht="12.75">
      <c r="A31" s="199" t="s">
        <v>61</v>
      </c>
      <c r="B31" s="200"/>
      <c r="C31" s="200"/>
      <c r="D31" s="200"/>
      <c r="E31" s="200"/>
      <c r="F31" s="200"/>
      <c r="G31" s="200"/>
      <c r="H31" s="201"/>
      <c r="I31" s="4">
        <v>24</v>
      </c>
      <c r="J31" s="12"/>
      <c r="K31" s="12"/>
    </row>
    <row r="32" spans="1:11" ht="12.75">
      <c r="A32" s="199" t="s">
        <v>62</v>
      </c>
      <c r="B32" s="200"/>
      <c r="C32" s="200"/>
      <c r="D32" s="200"/>
      <c r="E32" s="200"/>
      <c r="F32" s="200"/>
      <c r="G32" s="200"/>
      <c r="H32" s="201"/>
      <c r="I32" s="4">
        <v>25</v>
      </c>
      <c r="J32" s="12"/>
      <c r="K32" s="12"/>
    </row>
    <row r="33" spans="1:11" ht="12.75">
      <c r="A33" s="199" t="s">
        <v>63</v>
      </c>
      <c r="B33" s="200"/>
      <c r="C33" s="200"/>
      <c r="D33" s="200"/>
      <c r="E33" s="200"/>
      <c r="F33" s="200"/>
      <c r="G33" s="200"/>
      <c r="H33" s="201"/>
      <c r="I33" s="4">
        <v>26</v>
      </c>
      <c r="J33" s="12"/>
      <c r="K33" s="12"/>
    </row>
    <row r="34" spans="1:11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4">
        <v>27</v>
      </c>
      <c r="J34" s="12"/>
      <c r="K34" s="12"/>
    </row>
    <row r="35" spans="1:11" ht="12.75">
      <c r="A35" s="199" t="s">
        <v>155</v>
      </c>
      <c r="B35" s="200"/>
      <c r="C35" s="200"/>
      <c r="D35" s="200"/>
      <c r="E35" s="200"/>
      <c r="F35" s="200"/>
      <c r="G35" s="200"/>
      <c r="H35" s="201"/>
      <c r="I35" s="4">
        <v>28</v>
      </c>
      <c r="J35" s="12"/>
      <c r="K35" s="12"/>
    </row>
    <row r="36" spans="1:11" ht="12.75">
      <c r="A36" s="199" t="s">
        <v>156</v>
      </c>
      <c r="B36" s="200"/>
      <c r="C36" s="200"/>
      <c r="D36" s="200"/>
      <c r="E36" s="200"/>
      <c r="F36" s="200"/>
      <c r="G36" s="200"/>
      <c r="H36" s="201"/>
      <c r="I36" s="4">
        <v>29</v>
      </c>
      <c r="J36" s="11">
        <f>SUM(J37:J39)</f>
        <v>0</v>
      </c>
      <c r="K36" s="11">
        <f>SUM(K37:K39)</f>
        <v>0</v>
      </c>
    </row>
    <row r="37" spans="1:11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4">
        <v>30</v>
      </c>
      <c r="J37" s="12"/>
      <c r="K37" s="12"/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1"/>
      <c r="I38" s="4">
        <v>31</v>
      </c>
      <c r="J38" s="12"/>
      <c r="K38" s="12"/>
    </row>
    <row r="39" spans="1:11" ht="12.75">
      <c r="A39" s="199" t="s">
        <v>60</v>
      </c>
      <c r="B39" s="200"/>
      <c r="C39" s="200"/>
      <c r="D39" s="200"/>
      <c r="E39" s="200"/>
      <c r="F39" s="200"/>
      <c r="G39" s="200"/>
      <c r="H39" s="201"/>
      <c r="I39" s="4">
        <v>32</v>
      </c>
      <c r="J39" s="12"/>
      <c r="K39" s="12"/>
    </row>
    <row r="40" spans="1:11" ht="12.75">
      <c r="A40" s="199" t="s">
        <v>157</v>
      </c>
      <c r="B40" s="200"/>
      <c r="C40" s="200"/>
      <c r="D40" s="200"/>
      <c r="E40" s="200"/>
      <c r="F40" s="200"/>
      <c r="G40" s="200"/>
      <c r="H40" s="201"/>
      <c r="I40" s="4">
        <v>33</v>
      </c>
      <c r="J40" s="12"/>
      <c r="K40" s="12"/>
    </row>
    <row r="41" spans="1:11" ht="12.75">
      <c r="A41" s="202" t="s">
        <v>213</v>
      </c>
      <c r="B41" s="203"/>
      <c r="C41" s="203"/>
      <c r="D41" s="203"/>
      <c r="E41" s="203"/>
      <c r="F41" s="203"/>
      <c r="G41" s="203"/>
      <c r="H41" s="204"/>
      <c r="I41" s="4">
        <v>34</v>
      </c>
      <c r="J41" s="11">
        <f>J42+J50+J57+J65</f>
        <v>8753880</v>
      </c>
      <c r="K41" s="11">
        <f>K42+K50+K57+K65</f>
        <v>5930603</v>
      </c>
    </row>
    <row r="42" spans="1:11" ht="12.75">
      <c r="A42" s="199" t="s">
        <v>79</v>
      </c>
      <c r="B42" s="200"/>
      <c r="C42" s="200"/>
      <c r="D42" s="200"/>
      <c r="E42" s="200"/>
      <c r="F42" s="200"/>
      <c r="G42" s="200"/>
      <c r="H42" s="201"/>
      <c r="I42" s="4">
        <v>35</v>
      </c>
      <c r="J42" s="11">
        <f>SUM(J43:J49)</f>
        <v>776484</v>
      </c>
      <c r="K42" s="11">
        <f>SUM(K43:K49)</f>
        <v>882615</v>
      </c>
    </row>
    <row r="43" spans="1:11" ht="12.75">
      <c r="A43" s="199" t="s">
        <v>97</v>
      </c>
      <c r="B43" s="200"/>
      <c r="C43" s="200"/>
      <c r="D43" s="200"/>
      <c r="E43" s="200"/>
      <c r="F43" s="200"/>
      <c r="G43" s="200"/>
      <c r="H43" s="201"/>
      <c r="I43" s="4">
        <v>36</v>
      </c>
      <c r="J43" s="12">
        <f>773594-27771</f>
        <v>745823</v>
      </c>
      <c r="K43" s="12">
        <f>880863-10151</f>
        <v>870712</v>
      </c>
    </row>
    <row r="44" spans="1:11" ht="12.75">
      <c r="A44" s="199" t="s">
        <v>98</v>
      </c>
      <c r="B44" s="200"/>
      <c r="C44" s="200"/>
      <c r="D44" s="200"/>
      <c r="E44" s="200"/>
      <c r="F44" s="200"/>
      <c r="G44" s="200"/>
      <c r="H44" s="201"/>
      <c r="I44" s="4">
        <v>37</v>
      </c>
      <c r="J44" s="12"/>
      <c r="K44" s="12"/>
    </row>
    <row r="45" spans="1:11" ht="12.75">
      <c r="A45" s="199" t="s">
        <v>64</v>
      </c>
      <c r="B45" s="200"/>
      <c r="C45" s="200"/>
      <c r="D45" s="200"/>
      <c r="E45" s="200"/>
      <c r="F45" s="200"/>
      <c r="G45" s="200"/>
      <c r="H45" s="201"/>
      <c r="I45" s="4">
        <v>38</v>
      </c>
      <c r="J45" s="12"/>
      <c r="K45" s="12"/>
    </row>
    <row r="46" spans="1:11" ht="12.75">
      <c r="A46" s="199" t="s">
        <v>65</v>
      </c>
      <c r="B46" s="200"/>
      <c r="C46" s="200"/>
      <c r="D46" s="200"/>
      <c r="E46" s="200"/>
      <c r="F46" s="200"/>
      <c r="G46" s="200"/>
      <c r="H46" s="201"/>
      <c r="I46" s="4">
        <v>39</v>
      </c>
      <c r="J46" s="12">
        <v>2890</v>
      </c>
      <c r="K46" s="12">
        <v>1752</v>
      </c>
    </row>
    <row r="47" spans="1:11" ht="12.75">
      <c r="A47" s="199" t="s">
        <v>66</v>
      </c>
      <c r="B47" s="200"/>
      <c r="C47" s="200"/>
      <c r="D47" s="200"/>
      <c r="E47" s="200"/>
      <c r="F47" s="200"/>
      <c r="G47" s="200"/>
      <c r="H47" s="201"/>
      <c r="I47" s="4">
        <v>40</v>
      </c>
      <c r="J47" s="12">
        <v>27771</v>
      </c>
      <c r="K47" s="12">
        <v>10151</v>
      </c>
    </row>
    <row r="48" spans="1:11" ht="12.75">
      <c r="A48" s="199" t="s">
        <v>67</v>
      </c>
      <c r="B48" s="200"/>
      <c r="C48" s="200"/>
      <c r="D48" s="200"/>
      <c r="E48" s="200"/>
      <c r="F48" s="200"/>
      <c r="G48" s="200"/>
      <c r="H48" s="201"/>
      <c r="I48" s="4">
        <v>41</v>
      </c>
      <c r="J48" s="12"/>
      <c r="K48" s="12"/>
    </row>
    <row r="49" spans="1:11" ht="12.75">
      <c r="A49" s="199" t="s">
        <v>68</v>
      </c>
      <c r="B49" s="200"/>
      <c r="C49" s="200"/>
      <c r="D49" s="200"/>
      <c r="E49" s="200"/>
      <c r="F49" s="200"/>
      <c r="G49" s="200"/>
      <c r="H49" s="201"/>
      <c r="I49" s="4">
        <v>42</v>
      </c>
      <c r="J49" s="12"/>
      <c r="K49" s="12"/>
    </row>
    <row r="50" spans="1:11" ht="12.75">
      <c r="A50" s="199" t="s">
        <v>80</v>
      </c>
      <c r="B50" s="200"/>
      <c r="C50" s="200"/>
      <c r="D50" s="200"/>
      <c r="E50" s="200"/>
      <c r="F50" s="200"/>
      <c r="G50" s="200"/>
      <c r="H50" s="201"/>
      <c r="I50" s="4">
        <v>43</v>
      </c>
      <c r="J50" s="11">
        <f>SUM(J51:J56)</f>
        <v>2686197</v>
      </c>
      <c r="K50" s="11">
        <f>SUM(K51:K56)</f>
        <v>2283152</v>
      </c>
    </row>
    <row r="51" spans="1:11" ht="12.75">
      <c r="A51" s="199" t="s">
        <v>173</v>
      </c>
      <c r="B51" s="200"/>
      <c r="C51" s="200"/>
      <c r="D51" s="200"/>
      <c r="E51" s="200"/>
      <c r="F51" s="200"/>
      <c r="G51" s="200"/>
      <c r="H51" s="201"/>
      <c r="I51" s="4">
        <v>44</v>
      </c>
      <c r="J51" s="12"/>
      <c r="K51" s="12"/>
    </row>
    <row r="52" spans="1:11" ht="12.75">
      <c r="A52" s="199" t="s">
        <v>174</v>
      </c>
      <c r="B52" s="200"/>
      <c r="C52" s="200"/>
      <c r="D52" s="200"/>
      <c r="E52" s="200"/>
      <c r="F52" s="200"/>
      <c r="G52" s="200"/>
      <c r="H52" s="201"/>
      <c r="I52" s="4">
        <v>45</v>
      </c>
      <c r="J52" s="12">
        <v>639107</v>
      </c>
      <c r="K52" s="12">
        <v>579937</v>
      </c>
    </row>
    <row r="53" spans="1:11" ht="12.75">
      <c r="A53" s="199" t="s">
        <v>175</v>
      </c>
      <c r="B53" s="200"/>
      <c r="C53" s="200"/>
      <c r="D53" s="200"/>
      <c r="E53" s="200"/>
      <c r="F53" s="200"/>
      <c r="G53" s="200"/>
      <c r="H53" s="201"/>
      <c r="I53" s="4">
        <v>46</v>
      </c>
      <c r="J53" s="12"/>
      <c r="K53" s="12"/>
    </row>
    <row r="54" spans="1:11" ht="12.75">
      <c r="A54" s="199" t="s">
        <v>176</v>
      </c>
      <c r="B54" s="200"/>
      <c r="C54" s="200"/>
      <c r="D54" s="200"/>
      <c r="E54" s="200"/>
      <c r="F54" s="200"/>
      <c r="G54" s="200"/>
      <c r="H54" s="201"/>
      <c r="I54" s="4">
        <v>47</v>
      </c>
      <c r="J54" s="12">
        <v>37996</v>
      </c>
      <c r="K54" s="12">
        <v>9942</v>
      </c>
    </row>
    <row r="55" spans="1:11" ht="12.75">
      <c r="A55" s="199" t="s">
        <v>7</v>
      </c>
      <c r="B55" s="200"/>
      <c r="C55" s="200"/>
      <c r="D55" s="200"/>
      <c r="E55" s="200"/>
      <c r="F55" s="200"/>
      <c r="G55" s="200"/>
      <c r="H55" s="201"/>
      <c r="I55" s="4">
        <v>48</v>
      </c>
      <c r="J55" s="12">
        <f>184931+274040</f>
        <v>458971</v>
      </c>
      <c r="K55" s="12">
        <f>141325+21373+207497</f>
        <v>370195</v>
      </c>
    </row>
    <row r="56" spans="1:11" ht="12.75">
      <c r="A56" s="199" t="s">
        <v>8</v>
      </c>
      <c r="B56" s="200"/>
      <c r="C56" s="200"/>
      <c r="D56" s="200"/>
      <c r="E56" s="200"/>
      <c r="F56" s="200"/>
      <c r="G56" s="200"/>
      <c r="H56" s="201"/>
      <c r="I56" s="4">
        <v>49</v>
      </c>
      <c r="J56" s="12">
        <f>2003624-453501</f>
        <v>1550123</v>
      </c>
      <c r="K56" s="12">
        <v>1323078</v>
      </c>
    </row>
    <row r="57" spans="1:11" ht="12.75">
      <c r="A57" s="199" t="s">
        <v>81</v>
      </c>
      <c r="B57" s="200"/>
      <c r="C57" s="200"/>
      <c r="D57" s="200"/>
      <c r="E57" s="200"/>
      <c r="F57" s="200"/>
      <c r="G57" s="200"/>
      <c r="H57" s="201"/>
      <c r="I57" s="4">
        <v>50</v>
      </c>
      <c r="J57" s="11">
        <f>SUM(J58:J64)</f>
        <v>4396</v>
      </c>
      <c r="K57" s="11">
        <f>SUM(K58:K64)</f>
        <v>1000</v>
      </c>
    </row>
    <row r="58" spans="1:11" ht="12.75">
      <c r="A58" s="199" t="s">
        <v>54</v>
      </c>
      <c r="B58" s="200"/>
      <c r="C58" s="200"/>
      <c r="D58" s="200"/>
      <c r="E58" s="200"/>
      <c r="F58" s="200"/>
      <c r="G58" s="200"/>
      <c r="H58" s="201"/>
      <c r="I58" s="4">
        <v>51</v>
      </c>
      <c r="J58" s="12"/>
      <c r="K58" s="12"/>
    </row>
    <row r="59" spans="1:11" ht="12.75">
      <c r="A59" s="199" t="s">
        <v>55</v>
      </c>
      <c r="B59" s="200"/>
      <c r="C59" s="200"/>
      <c r="D59" s="200"/>
      <c r="E59" s="200"/>
      <c r="F59" s="200"/>
      <c r="G59" s="200"/>
      <c r="H59" s="201"/>
      <c r="I59" s="4">
        <v>52</v>
      </c>
      <c r="J59" s="12"/>
      <c r="K59" s="12"/>
    </row>
    <row r="60" spans="1:11" ht="12.75">
      <c r="A60" s="199" t="s">
        <v>215</v>
      </c>
      <c r="B60" s="200"/>
      <c r="C60" s="200"/>
      <c r="D60" s="200"/>
      <c r="E60" s="200"/>
      <c r="F60" s="200"/>
      <c r="G60" s="200"/>
      <c r="H60" s="201"/>
      <c r="I60" s="4">
        <v>53</v>
      </c>
      <c r="J60" s="12"/>
      <c r="K60" s="12"/>
    </row>
    <row r="61" spans="1:11" ht="12.75">
      <c r="A61" s="199" t="s">
        <v>61</v>
      </c>
      <c r="B61" s="200"/>
      <c r="C61" s="200"/>
      <c r="D61" s="200"/>
      <c r="E61" s="200"/>
      <c r="F61" s="200"/>
      <c r="G61" s="200"/>
      <c r="H61" s="201"/>
      <c r="I61" s="4">
        <v>54</v>
      </c>
      <c r="J61" s="12"/>
      <c r="K61" s="12"/>
    </row>
    <row r="62" spans="1:11" ht="12.75">
      <c r="A62" s="199" t="s">
        <v>62</v>
      </c>
      <c r="B62" s="200"/>
      <c r="C62" s="200"/>
      <c r="D62" s="200"/>
      <c r="E62" s="200"/>
      <c r="F62" s="200"/>
      <c r="G62" s="200"/>
      <c r="H62" s="201"/>
      <c r="I62" s="4">
        <v>55</v>
      </c>
      <c r="J62" s="12"/>
      <c r="K62" s="12"/>
    </row>
    <row r="63" spans="1:11" ht="12.75">
      <c r="A63" s="199" t="s">
        <v>63</v>
      </c>
      <c r="B63" s="200"/>
      <c r="C63" s="200"/>
      <c r="D63" s="200"/>
      <c r="E63" s="200"/>
      <c r="F63" s="200"/>
      <c r="G63" s="200"/>
      <c r="H63" s="201"/>
      <c r="I63" s="4">
        <v>56</v>
      </c>
      <c r="J63" s="12">
        <v>4396</v>
      </c>
      <c r="K63" s="12">
        <v>1000</v>
      </c>
    </row>
    <row r="64" spans="1:11" ht="12.75">
      <c r="A64" s="199" t="s">
        <v>31</v>
      </c>
      <c r="B64" s="200"/>
      <c r="C64" s="200"/>
      <c r="D64" s="200"/>
      <c r="E64" s="200"/>
      <c r="F64" s="200"/>
      <c r="G64" s="200"/>
      <c r="H64" s="201"/>
      <c r="I64" s="4">
        <v>57</v>
      </c>
      <c r="J64" s="12"/>
      <c r="K64" s="12"/>
    </row>
    <row r="65" spans="1:11" ht="12.75">
      <c r="A65" s="199" t="s">
        <v>180</v>
      </c>
      <c r="B65" s="200"/>
      <c r="C65" s="200"/>
      <c r="D65" s="200"/>
      <c r="E65" s="200"/>
      <c r="F65" s="200"/>
      <c r="G65" s="200"/>
      <c r="H65" s="201"/>
      <c r="I65" s="4">
        <v>58</v>
      </c>
      <c r="J65" s="12">
        <v>5286803</v>
      </c>
      <c r="K65" s="12">
        <v>2763836</v>
      </c>
    </row>
    <row r="66" spans="1:11" ht="12.75">
      <c r="A66" s="202" t="s">
        <v>38</v>
      </c>
      <c r="B66" s="203"/>
      <c r="C66" s="203"/>
      <c r="D66" s="203"/>
      <c r="E66" s="203"/>
      <c r="F66" s="203"/>
      <c r="G66" s="203"/>
      <c r="H66" s="204"/>
      <c r="I66" s="4">
        <v>59</v>
      </c>
      <c r="J66" s="12">
        <v>728687</v>
      </c>
      <c r="K66" s="12">
        <v>575890</v>
      </c>
    </row>
    <row r="67" spans="1:11" ht="12.75">
      <c r="A67" s="202" t="s">
        <v>214</v>
      </c>
      <c r="B67" s="203"/>
      <c r="C67" s="203"/>
      <c r="D67" s="203"/>
      <c r="E67" s="203"/>
      <c r="F67" s="203"/>
      <c r="G67" s="203"/>
      <c r="H67" s="204"/>
      <c r="I67" s="4">
        <v>60</v>
      </c>
      <c r="J67" s="11">
        <f>J8+J9+J41+J66</f>
        <v>219530690</v>
      </c>
      <c r="K67" s="11">
        <f>K8+K9+K41+K66</f>
        <v>209179085</v>
      </c>
    </row>
    <row r="68" spans="1:11" ht="12.75">
      <c r="A68" s="208" t="s">
        <v>69</v>
      </c>
      <c r="B68" s="209"/>
      <c r="C68" s="209"/>
      <c r="D68" s="209"/>
      <c r="E68" s="209"/>
      <c r="F68" s="209"/>
      <c r="G68" s="209"/>
      <c r="H68" s="210"/>
      <c r="I68" s="7">
        <v>61</v>
      </c>
      <c r="J68" s="13">
        <v>108026196</v>
      </c>
      <c r="K68" s="13">
        <v>108026196</v>
      </c>
    </row>
    <row r="69" spans="1:11" ht="12.75">
      <c r="A69" s="191" t="s">
        <v>40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5" t="s">
        <v>164</v>
      </c>
      <c r="B70" s="196"/>
      <c r="C70" s="196"/>
      <c r="D70" s="196"/>
      <c r="E70" s="196"/>
      <c r="F70" s="196"/>
      <c r="G70" s="196"/>
      <c r="H70" s="213"/>
      <c r="I70" s="6">
        <v>62</v>
      </c>
      <c r="J70" s="19">
        <f>J71+J72+J73+J79+J80+J83+J86</f>
        <v>125022878</v>
      </c>
      <c r="K70" s="19">
        <f>K71+K72+K73+K79+K80+K83+K86</f>
        <v>122814133</v>
      </c>
    </row>
    <row r="71" spans="1:11" ht="12.75">
      <c r="A71" s="199" t="s">
        <v>121</v>
      </c>
      <c r="B71" s="200"/>
      <c r="C71" s="200"/>
      <c r="D71" s="200"/>
      <c r="E71" s="200"/>
      <c r="F71" s="200"/>
      <c r="G71" s="200"/>
      <c r="H71" s="201"/>
      <c r="I71" s="4">
        <v>63</v>
      </c>
      <c r="J71" s="12">
        <v>103144000</v>
      </c>
      <c r="K71" s="12">
        <v>103144000</v>
      </c>
    </row>
    <row r="72" spans="1:11" ht="12.75">
      <c r="A72" s="199" t="s">
        <v>122</v>
      </c>
      <c r="B72" s="200"/>
      <c r="C72" s="200"/>
      <c r="D72" s="200"/>
      <c r="E72" s="200"/>
      <c r="F72" s="200"/>
      <c r="G72" s="200"/>
      <c r="H72" s="201"/>
      <c r="I72" s="4">
        <v>64</v>
      </c>
      <c r="J72" s="12"/>
      <c r="K72" s="12"/>
    </row>
    <row r="73" spans="1:11" ht="12.75">
      <c r="A73" s="199" t="s">
        <v>123</v>
      </c>
      <c r="B73" s="200"/>
      <c r="C73" s="200"/>
      <c r="D73" s="200"/>
      <c r="E73" s="200"/>
      <c r="F73" s="200"/>
      <c r="G73" s="200"/>
      <c r="H73" s="201"/>
      <c r="I73" s="4">
        <v>65</v>
      </c>
      <c r="J73" s="11">
        <f>J74+J75-J76+J77+J78</f>
        <v>9808842</v>
      </c>
      <c r="K73" s="11">
        <f>K74+K75-K76+K77+K78</f>
        <v>9808842</v>
      </c>
    </row>
    <row r="74" spans="1:11" ht="12.75">
      <c r="A74" s="199" t="s">
        <v>124</v>
      </c>
      <c r="B74" s="200"/>
      <c r="C74" s="200"/>
      <c r="D74" s="200"/>
      <c r="E74" s="200"/>
      <c r="F74" s="200"/>
      <c r="G74" s="200"/>
      <c r="H74" s="201"/>
      <c r="I74" s="4">
        <v>66</v>
      </c>
      <c r="J74" s="12">
        <v>216263</v>
      </c>
      <c r="K74" s="12">
        <v>216263</v>
      </c>
    </row>
    <row r="75" spans="1:11" ht="12.75">
      <c r="A75" s="199" t="s">
        <v>125</v>
      </c>
      <c r="B75" s="200"/>
      <c r="C75" s="200"/>
      <c r="D75" s="200"/>
      <c r="E75" s="200"/>
      <c r="F75" s="200"/>
      <c r="G75" s="200"/>
      <c r="H75" s="201"/>
      <c r="I75" s="4">
        <v>67</v>
      </c>
      <c r="J75" s="12"/>
      <c r="K75" s="12"/>
    </row>
    <row r="76" spans="1:11" ht="12.75">
      <c r="A76" s="199" t="s">
        <v>113</v>
      </c>
      <c r="B76" s="200"/>
      <c r="C76" s="200"/>
      <c r="D76" s="200"/>
      <c r="E76" s="200"/>
      <c r="F76" s="200"/>
      <c r="G76" s="200"/>
      <c r="H76" s="201"/>
      <c r="I76" s="4">
        <v>68</v>
      </c>
      <c r="J76" s="12"/>
      <c r="K76" s="12"/>
    </row>
    <row r="77" spans="1:11" ht="12.75">
      <c r="A77" s="199" t="s">
        <v>114</v>
      </c>
      <c r="B77" s="200"/>
      <c r="C77" s="200"/>
      <c r="D77" s="200"/>
      <c r="E77" s="200"/>
      <c r="F77" s="200"/>
      <c r="G77" s="200"/>
      <c r="H77" s="201"/>
      <c r="I77" s="4">
        <v>69</v>
      </c>
      <c r="J77" s="12"/>
      <c r="K77" s="12"/>
    </row>
    <row r="78" spans="1:11" ht="12.75">
      <c r="A78" s="199" t="s">
        <v>115</v>
      </c>
      <c r="B78" s="200"/>
      <c r="C78" s="200"/>
      <c r="D78" s="200"/>
      <c r="E78" s="200"/>
      <c r="F78" s="200"/>
      <c r="G78" s="200"/>
      <c r="H78" s="201"/>
      <c r="I78" s="4">
        <v>70</v>
      </c>
      <c r="J78" s="12">
        <v>9592579</v>
      </c>
      <c r="K78" s="12">
        <v>9592579</v>
      </c>
    </row>
    <row r="79" spans="1:11" ht="12.75">
      <c r="A79" s="199" t="s">
        <v>116</v>
      </c>
      <c r="B79" s="200"/>
      <c r="C79" s="200"/>
      <c r="D79" s="200"/>
      <c r="E79" s="200"/>
      <c r="F79" s="200"/>
      <c r="G79" s="200"/>
      <c r="H79" s="201"/>
      <c r="I79" s="4">
        <v>71</v>
      </c>
      <c r="J79" s="12">
        <v>27164505</v>
      </c>
      <c r="K79" s="12">
        <v>27164505</v>
      </c>
    </row>
    <row r="80" spans="1:11" ht="12.75">
      <c r="A80" s="199" t="s">
        <v>211</v>
      </c>
      <c r="B80" s="200"/>
      <c r="C80" s="200"/>
      <c r="D80" s="200"/>
      <c r="E80" s="200"/>
      <c r="F80" s="200"/>
      <c r="G80" s="200"/>
      <c r="H80" s="201"/>
      <c r="I80" s="4">
        <v>72</v>
      </c>
      <c r="J80" s="11">
        <f>J81-J82</f>
        <v>-10950014</v>
      </c>
      <c r="K80" s="11">
        <f>K81-K82</f>
        <v>-15094469</v>
      </c>
    </row>
    <row r="81" spans="1:11" ht="12.75">
      <c r="A81" s="205" t="s">
        <v>145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2"/>
      <c r="K81" s="12"/>
    </row>
    <row r="82" spans="1:11" ht="12.75">
      <c r="A82" s="205" t="s">
        <v>146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2">
        <v>10950014</v>
      </c>
      <c r="K82" s="12">
        <v>15094469</v>
      </c>
    </row>
    <row r="83" spans="1:11" ht="12.75">
      <c r="A83" s="199" t="s">
        <v>212</v>
      </c>
      <c r="B83" s="200"/>
      <c r="C83" s="200"/>
      <c r="D83" s="200"/>
      <c r="E83" s="200"/>
      <c r="F83" s="200"/>
      <c r="G83" s="200"/>
      <c r="H83" s="201"/>
      <c r="I83" s="4">
        <v>75</v>
      </c>
      <c r="J83" s="11">
        <f>J84-J85</f>
        <v>-4144455</v>
      </c>
      <c r="K83" s="11">
        <f>K84-K85</f>
        <v>-2208745</v>
      </c>
    </row>
    <row r="84" spans="1:11" ht="12.75">
      <c r="A84" s="205" t="s">
        <v>147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2"/>
      <c r="K84" s="12"/>
    </row>
    <row r="85" spans="1:11" ht="12.75">
      <c r="A85" s="205" t="s">
        <v>148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2">
        <v>4144455</v>
      </c>
      <c r="K85" s="12">
        <v>2208745</v>
      </c>
    </row>
    <row r="86" spans="1:11" ht="12.75">
      <c r="A86" s="199" t="s">
        <v>149</v>
      </c>
      <c r="B86" s="200"/>
      <c r="C86" s="200"/>
      <c r="D86" s="200"/>
      <c r="E86" s="200"/>
      <c r="F86" s="200"/>
      <c r="G86" s="200"/>
      <c r="H86" s="201"/>
      <c r="I86" s="4">
        <v>78</v>
      </c>
      <c r="J86" s="12"/>
      <c r="K86" s="12"/>
    </row>
    <row r="87" spans="1:11" ht="12.75">
      <c r="A87" s="202" t="s">
        <v>13</v>
      </c>
      <c r="B87" s="203"/>
      <c r="C87" s="203"/>
      <c r="D87" s="203"/>
      <c r="E87" s="203"/>
      <c r="F87" s="203"/>
      <c r="G87" s="203"/>
      <c r="H87" s="204"/>
      <c r="I87" s="4">
        <v>79</v>
      </c>
      <c r="J87" s="11">
        <f>SUM(J88:J90)</f>
        <v>1406091</v>
      </c>
      <c r="K87" s="11">
        <f>SUM(K88:K90)</f>
        <v>245760</v>
      </c>
    </row>
    <row r="88" spans="1:11" ht="12.75">
      <c r="A88" s="199" t="s">
        <v>109</v>
      </c>
      <c r="B88" s="200"/>
      <c r="C88" s="200"/>
      <c r="D88" s="200"/>
      <c r="E88" s="200"/>
      <c r="F88" s="200"/>
      <c r="G88" s="200"/>
      <c r="H88" s="201"/>
      <c r="I88" s="4">
        <v>80</v>
      </c>
      <c r="J88" s="12"/>
      <c r="K88" s="12"/>
    </row>
    <row r="89" spans="1:11" ht="12.75">
      <c r="A89" s="199" t="s">
        <v>110</v>
      </c>
      <c r="B89" s="200"/>
      <c r="C89" s="200"/>
      <c r="D89" s="200"/>
      <c r="E89" s="200"/>
      <c r="F89" s="200"/>
      <c r="G89" s="200"/>
      <c r="H89" s="201"/>
      <c r="I89" s="4">
        <v>81</v>
      </c>
      <c r="J89" s="12"/>
      <c r="K89" s="12"/>
    </row>
    <row r="90" spans="1:11" ht="12.75">
      <c r="A90" s="199" t="s">
        <v>111</v>
      </c>
      <c r="B90" s="200"/>
      <c r="C90" s="200"/>
      <c r="D90" s="200"/>
      <c r="E90" s="200"/>
      <c r="F90" s="200"/>
      <c r="G90" s="200"/>
      <c r="H90" s="201"/>
      <c r="I90" s="4">
        <v>82</v>
      </c>
      <c r="J90" s="12">
        <v>1406091</v>
      </c>
      <c r="K90" s="12">
        <v>245760</v>
      </c>
    </row>
    <row r="91" spans="1:11" ht="12.75">
      <c r="A91" s="202" t="s">
        <v>14</v>
      </c>
      <c r="B91" s="203"/>
      <c r="C91" s="203"/>
      <c r="D91" s="203"/>
      <c r="E91" s="203"/>
      <c r="F91" s="203"/>
      <c r="G91" s="203"/>
      <c r="H91" s="204"/>
      <c r="I91" s="4">
        <v>83</v>
      </c>
      <c r="J91" s="11">
        <f>SUM(J92:J100)</f>
        <v>36497025</v>
      </c>
      <c r="K91" s="11">
        <f>SUM(K92:K100)</f>
        <v>63122390</v>
      </c>
    </row>
    <row r="92" spans="1:11" ht="12.75">
      <c r="A92" s="199" t="s">
        <v>112</v>
      </c>
      <c r="B92" s="200"/>
      <c r="C92" s="200"/>
      <c r="D92" s="200"/>
      <c r="E92" s="200"/>
      <c r="F92" s="200"/>
      <c r="G92" s="200"/>
      <c r="H92" s="201"/>
      <c r="I92" s="4">
        <v>84</v>
      </c>
      <c r="J92" s="12">
        <v>848959</v>
      </c>
      <c r="K92" s="12">
        <v>38299926</v>
      </c>
    </row>
    <row r="93" spans="1:11" ht="12.75">
      <c r="A93" s="199" t="s">
        <v>216</v>
      </c>
      <c r="B93" s="200"/>
      <c r="C93" s="200"/>
      <c r="D93" s="200"/>
      <c r="E93" s="200"/>
      <c r="F93" s="200"/>
      <c r="G93" s="200"/>
      <c r="H93" s="201"/>
      <c r="I93" s="4">
        <v>85</v>
      </c>
      <c r="J93" s="12"/>
      <c r="K93" s="12"/>
    </row>
    <row r="94" spans="1:11" ht="12.75">
      <c r="A94" s="199" t="s">
        <v>0</v>
      </c>
      <c r="B94" s="200"/>
      <c r="C94" s="200"/>
      <c r="D94" s="200"/>
      <c r="E94" s="200"/>
      <c r="F94" s="200"/>
      <c r="G94" s="200"/>
      <c r="H94" s="201"/>
      <c r="I94" s="4">
        <v>86</v>
      </c>
      <c r="J94" s="12">
        <f>36497025-848959</f>
        <v>35648066</v>
      </c>
      <c r="K94" s="12">
        <v>24822464</v>
      </c>
    </row>
    <row r="95" spans="1:11" ht="12.75">
      <c r="A95" s="199" t="s">
        <v>217</v>
      </c>
      <c r="B95" s="200"/>
      <c r="C95" s="200"/>
      <c r="D95" s="200"/>
      <c r="E95" s="200"/>
      <c r="F95" s="200"/>
      <c r="G95" s="200"/>
      <c r="H95" s="201"/>
      <c r="I95" s="4">
        <v>87</v>
      </c>
      <c r="J95" s="12"/>
      <c r="K95" s="12"/>
    </row>
    <row r="96" spans="1:11" ht="12.75">
      <c r="A96" s="199" t="s">
        <v>218</v>
      </c>
      <c r="B96" s="200"/>
      <c r="C96" s="200"/>
      <c r="D96" s="200"/>
      <c r="E96" s="200"/>
      <c r="F96" s="200"/>
      <c r="G96" s="200"/>
      <c r="H96" s="201"/>
      <c r="I96" s="4">
        <v>88</v>
      </c>
      <c r="J96" s="12"/>
      <c r="K96" s="12"/>
    </row>
    <row r="97" spans="1:11" ht="12.75">
      <c r="A97" s="199" t="s">
        <v>219</v>
      </c>
      <c r="B97" s="200"/>
      <c r="C97" s="200"/>
      <c r="D97" s="200"/>
      <c r="E97" s="200"/>
      <c r="F97" s="200"/>
      <c r="G97" s="200"/>
      <c r="H97" s="201"/>
      <c r="I97" s="4">
        <v>89</v>
      </c>
      <c r="J97" s="12"/>
      <c r="K97" s="12"/>
    </row>
    <row r="98" spans="1:11" ht="12.75">
      <c r="A98" s="199" t="s">
        <v>72</v>
      </c>
      <c r="B98" s="200"/>
      <c r="C98" s="200"/>
      <c r="D98" s="200"/>
      <c r="E98" s="200"/>
      <c r="F98" s="200"/>
      <c r="G98" s="200"/>
      <c r="H98" s="201"/>
      <c r="I98" s="4">
        <v>90</v>
      </c>
      <c r="J98" s="12"/>
      <c r="K98" s="12"/>
    </row>
    <row r="99" spans="1:11" ht="12.75">
      <c r="A99" s="199" t="s">
        <v>70</v>
      </c>
      <c r="B99" s="200"/>
      <c r="C99" s="200"/>
      <c r="D99" s="200"/>
      <c r="E99" s="200"/>
      <c r="F99" s="200"/>
      <c r="G99" s="200"/>
      <c r="H99" s="201"/>
      <c r="I99" s="4">
        <v>91</v>
      </c>
      <c r="J99" s="12"/>
      <c r="K99" s="12"/>
    </row>
    <row r="100" spans="1:11" ht="12.75">
      <c r="A100" s="199" t="s">
        <v>71</v>
      </c>
      <c r="B100" s="200"/>
      <c r="C100" s="200"/>
      <c r="D100" s="200"/>
      <c r="E100" s="200"/>
      <c r="F100" s="200"/>
      <c r="G100" s="200"/>
      <c r="H100" s="201"/>
      <c r="I100" s="4">
        <v>92</v>
      </c>
      <c r="J100" s="12"/>
      <c r="K100" s="12"/>
    </row>
    <row r="101" spans="1:11" ht="12.75">
      <c r="A101" s="202" t="s">
        <v>15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1">
        <f>SUM(J102:J113)</f>
        <v>56330783</v>
      </c>
      <c r="K101" s="11">
        <f>SUM(K102:K113)</f>
        <v>22674675</v>
      </c>
    </row>
    <row r="102" spans="1:11" ht="12.75">
      <c r="A102" s="199" t="s">
        <v>112</v>
      </c>
      <c r="B102" s="200"/>
      <c r="C102" s="200"/>
      <c r="D102" s="200"/>
      <c r="E102" s="200"/>
      <c r="F102" s="200"/>
      <c r="G102" s="200"/>
      <c r="H102" s="201"/>
      <c r="I102" s="4">
        <v>94</v>
      </c>
      <c r="J102" s="12">
        <f>1131947+6885744+8212574+524712+4208581+10745777+5084993+96826</f>
        <v>36891154</v>
      </c>
      <c r="K102" s="12">
        <v>1966055</v>
      </c>
    </row>
    <row r="103" spans="1:11" ht="12.75">
      <c r="A103" s="199" t="s">
        <v>216</v>
      </c>
      <c r="B103" s="200"/>
      <c r="C103" s="200"/>
      <c r="D103" s="200"/>
      <c r="E103" s="200"/>
      <c r="F103" s="200"/>
      <c r="G103" s="200"/>
      <c r="H103" s="201"/>
      <c r="I103" s="4">
        <v>95</v>
      </c>
      <c r="J103" s="12"/>
      <c r="K103" s="12"/>
    </row>
    <row r="104" spans="1:11" ht="12.75">
      <c r="A104" s="199" t="s">
        <v>0</v>
      </c>
      <c r="B104" s="200"/>
      <c r="C104" s="200"/>
      <c r="D104" s="200"/>
      <c r="E104" s="200"/>
      <c r="F104" s="200"/>
      <c r="G104" s="200"/>
      <c r="H104" s="201"/>
      <c r="I104" s="4">
        <v>96</v>
      </c>
      <c r="J104" s="12">
        <f>11062466-1131947+1940168+356071+184674+304592+22699</f>
        <v>12738723</v>
      </c>
      <c r="K104" s="12">
        <v>15281131</v>
      </c>
    </row>
    <row r="105" spans="1:11" ht="12.75">
      <c r="A105" s="199" t="s">
        <v>217</v>
      </c>
      <c r="B105" s="200"/>
      <c r="C105" s="200"/>
      <c r="D105" s="200"/>
      <c r="E105" s="200"/>
      <c r="F105" s="200"/>
      <c r="G105" s="200"/>
      <c r="H105" s="201"/>
      <c r="I105" s="4">
        <v>97</v>
      </c>
      <c r="J105" s="12">
        <v>547930</v>
      </c>
      <c r="K105" s="12">
        <v>945064</v>
      </c>
    </row>
    <row r="106" spans="1:11" ht="12.75">
      <c r="A106" s="199" t="s">
        <v>218</v>
      </c>
      <c r="B106" s="200"/>
      <c r="C106" s="200"/>
      <c r="D106" s="200"/>
      <c r="E106" s="200"/>
      <c r="F106" s="200"/>
      <c r="G106" s="200"/>
      <c r="H106" s="201"/>
      <c r="I106" s="4">
        <v>98</v>
      </c>
      <c r="J106" s="12">
        <v>1278505</v>
      </c>
      <c r="K106" s="12">
        <v>806677</v>
      </c>
    </row>
    <row r="107" spans="1:11" ht="12.75">
      <c r="A107" s="199" t="s">
        <v>219</v>
      </c>
      <c r="B107" s="200"/>
      <c r="C107" s="200"/>
      <c r="D107" s="200"/>
      <c r="E107" s="200"/>
      <c r="F107" s="200"/>
      <c r="G107" s="200"/>
      <c r="H107" s="201"/>
      <c r="I107" s="4">
        <v>99</v>
      </c>
      <c r="J107" s="12"/>
      <c r="K107" s="12"/>
    </row>
    <row r="108" spans="1:11" ht="12.75">
      <c r="A108" s="199" t="s">
        <v>72</v>
      </c>
      <c r="B108" s="200"/>
      <c r="C108" s="200"/>
      <c r="D108" s="200"/>
      <c r="E108" s="200"/>
      <c r="F108" s="200"/>
      <c r="G108" s="200"/>
      <c r="H108" s="201"/>
      <c r="I108" s="4">
        <v>100</v>
      </c>
      <c r="J108" s="12"/>
      <c r="K108" s="12"/>
    </row>
    <row r="109" spans="1:11" ht="12.75">
      <c r="A109" s="199" t="s">
        <v>73</v>
      </c>
      <c r="B109" s="200"/>
      <c r="C109" s="200"/>
      <c r="D109" s="200"/>
      <c r="E109" s="200"/>
      <c r="F109" s="200"/>
      <c r="G109" s="200"/>
      <c r="H109" s="201"/>
      <c r="I109" s="4">
        <v>101</v>
      </c>
      <c r="J109" s="12">
        <f>238106+2361710</f>
        <v>2599816</v>
      </c>
      <c r="K109" s="12">
        <f>300016+1794681</f>
        <v>2094697</v>
      </c>
    </row>
    <row r="110" spans="1:11" ht="12.75">
      <c r="A110" s="199" t="s">
        <v>74</v>
      </c>
      <c r="B110" s="200"/>
      <c r="C110" s="200"/>
      <c r="D110" s="200"/>
      <c r="E110" s="200"/>
      <c r="F110" s="200"/>
      <c r="G110" s="200"/>
      <c r="H110" s="201"/>
      <c r="I110" s="4">
        <v>102</v>
      </c>
      <c r="J110" s="12">
        <f>10090+644142+172699+9579+758129+649932+18620+1165-1</f>
        <v>2264355</v>
      </c>
      <c r="K110" s="12">
        <f>6570+459462+78757+14513+582939+452364+17044-40998</f>
        <v>1570651</v>
      </c>
    </row>
    <row r="111" spans="1:11" ht="12.75">
      <c r="A111" s="199" t="s">
        <v>77</v>
      </c>
      <c r="B111" s="200"/>
      <c r="C111" s="200"/>
      <c r="D111" s="200"/>
      <c r="E111" s="200"/>
      <c r="F111" s="200"/>
      <c r="G111" s="200"/>
      <c r="H111" s="201"/>
      <c r="I111" s="4">
        <v>103</v>
      </c>
      <c r="J111" s="12"/>
      <c r="K111" s="12"/>
    </row>
    <row r="112" spans="1:11" ht="12.75">
      <c r="A112" s="199" t="s">
        <v>75</v>
      </c>
      <c r="B112" s="200"/>
      <c r="C112" s="200"/>
      <c r="D112" s="200"/>
      <c r="E112" s="200"/>
      <c r="F112" s="200"/>
      <c r="G112" s="200"/>
      <c r="H112" s="201"/>
      <c r="I112" s="4">
        <v>104</v>
      </c>
      <c r="J112" s="12"/>
      <c r="K112" s="12"/>
    </row>
    <row r="113" spans="1:11" ht="12.75">
      <c r="A113" s="199" t="s">
        <v>76</v>
      </c>
      <c r="B113" s="200"/>
      <c r="C113" s="200"/>
      <c r="D113" s="200"/>
      <c r="E113" s="200"/>
      <c r="F113" s="200"/>
      <c r="G113" s="200"/>
      <c r="H113" s="201"/>
      <c r="I113" s="4">
        <v>105</v>
      </c>
      <c r="J113" s="12">
        <f>10000+300</f>
        <v>10300</v>
      </c>
      <c r="K113" s="12">
        <f>10000+400</f>
        <v>10400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2">
        <v>273913</v>
      </c>
      <c r="K114" s="12">
        <v>322127</v>
      </c>
    </row>
    <row r="115" spans="1:11" ht="12.75">
      <c r="A115" s="202" t="s">
        <v>19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1">
        <f>J70+J87+J91+J101+J114</f>
        <v>219530690</v>
      </c>
      <c r="K115" s="11">
        <f>K70+K87+K91+K101+K114</f>
        <v>209179085</v>
      </c>
    </row>
    <row r="116" spans="1:11" ht="12.75">
      <c r="A116" s="188" t="s">
        <v>39</v>
      </c>
      <c r="B116" s="189"/>
      <c r="C116" s="189"/>
      <c r="D116" s="189"/>
      <c r="E116" s="189"/>
      <c r="F116" s="189"/>
      <c r="G116" s="189"/>
      <c r="H116" s="190"/>
      <c r="I116" s="5">
        <v>108</v>
      </c>
      <c r="J116" s="13">
        <v>108026196</v>
      </c>
      <c r="K116" s="13">
        <v>108026196</v>
      </c>
    </row>
    <row r="117" spans="1:11" ht="12.75">
      <c r="A117" s="191" t="s">
        <v>254</v>
      </c>
      <c r="B117" s="192"/>
      <c r="C117" s="192"/>
      <c r="D117" s="192"/>
      <c r="E117" s="192"/>
      <c r="F117" s="192"/>
      <c r="G117" s="192"/>
      <c r="H117" s="192"/>
      <c r="I117" s="193"/>
      <c r="J117" s="193"/>
      <c r="K117" s="194"/>
    </row>
    <row r="118" spans="1:11" ht="12.75">
      <c r="A118" s="195" t="s">
        <v>158</v>
      </c>
      <c r="B118" s="196"/>
      <c r="C118" s="196"/>
      <c r="D118" s="196"/>
      <c r="E118" s="196"/>
      <c r="F118" s="196"/>
      <c r="G118" s="196"/>
      <c r="H118" s="196"/>
      <c r="I118" s="197"/>
      <c r="J118" s="197"/>
      <c r="K118" s="198"/>
    </row>
    <row r="119" spans="1:11" ht="12.75">
      <c r="A119" s="199" t="s">
        <v>5</v>
      </c>
      <c r="B119" s="200"/>
      <c r="C119" s="200"/>
      <c r="D119" s="200"/>
      <c r="E119" s="200"/>
      <c r="F119" s="200"/>
      <c r="G119" s="200"/>
      <c r="H119" s="201"/>
      <c r="I119" s="4">
        <v>109</v>
      </c>
      <c r="J119" s="12"/>
      <c r="K119" s="12"/>
    </row>
    <row r="120" spans="1:11" ht="12.75">
      <c r="A120" s="183" t="s">
        <v>6</v>
      </c>
      <c r="B120" s="184"/>
      <c r="C120" s="184"/>
      <c r="D120" s="184"/>
      <c r="E120" s="184"/>
      <c r="F120" s="184"/>
      <c r="G120" s="184"/>
      <c r="H120" s="185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6" t="s">
        <v>78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</row>
    <row r="123" spans="1:11" ht="12.75">
      <c r="A123" s="186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6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5:J68 J71:K71 J80:K85 J73:K78 K8:K68 J8:J63 K87:K116 J87:J94 J98:J116">
      <formula1>0</formula1>
    </dataValidation>
    <dataValidation allowBlank="1" sqref="J64 J95:J97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3">
      <selection activeCell="N54" sqref="N54"/>
    </sheetView>
  </sheetViews>
  <sheetFormatPr defaultColWidth="9.140625" defaultRowHeight="12.75"/>
  <sheetData>
    <row r="1" spans="1:11" ht="12.75">
      <c r="A1" s="222" t="s">
        <v>134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305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4"/>
    </row>
    <row r="4" spans="1:11" ht="12.75">
      <c r="A4" s="236" t="s">
        <v>306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41</v>
      </c>
      <c r="B5" s="239"/>
      <c r="C5" s="239"/>
      <c r="D5" s="239"/>
      <c r="E5" s="239"/>
      <c r="F5" s="239"/>
      <c r="G5" s="239"/>
      <c r="H5" s="239"/>
      <c r="I5" s="72" t="s">
        <v>255</v>
      </c>
      <c r="J5" s="73" t="s">
        <v>130</v>
      </c>
      <c r="K5" s="73" t="s">
        <v>131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75">
        <v>2</v>
      </c>
      <c r="J6" s="74">
        <v>3</v>
      </c>
      <c r="K6" s="74">
        <v>4</v>
      </c>
    </row>
    <row r="7" spans="1:11" ht="12.75">
      <c r="A7" s="195" t="s">
        <v>20</v>
      </c>
      <c r="B7" s="196"/>
      <c r="C7" s="196"/>
      <c r="D7" s="196"/>
      <c r="E7" s="196"/>
      <c r="F7" s="196"/>
      <c r="G7" s="196"/>
      <c r="H7" s="213"/>
      <c r="I7" s="6">
        <v>111</v>
      </c>
      <c r="J7" s="19">
        <f>SUM(J8:J9)</f>
        <v>45904398</v>
      </c>
      <c r="K7" s="19">
        <f>SUM(K8:K9)</f>
        <v>50019885</v>
      </c>
    </row>
    <row r="8" spans="1:11" ht="12.75">
      <c r="A8" s="202" t="s">
        <v>132</v>
      </c>
      <c r="B8" s="203"/>
      <c r="C8" s="203"/>
      <c r="D8" s="203"/>
      <c r="E8" s="203"/>
      <c r="F8" s="203"/>
      <c r="G8" s="203"/>
      <c r="H8" s="204"/>
      <c r="I8" s="4">
        <v>112</v>
      </c>
      <c r="J8" s="12">
        <f>7383933+37573456</f>
        <v>44957389</v>
      </c>
      <c r="K8" s="12">
        <f>7788543+40036454</f>
        <v>47824997</v>
      </c>
    </row>
    <row r="9" spans="1:11" ht="12.75">
      <c r="A9" s="202" t="s">
        <v>82</v>
      </c>
      <c r="B9" s="203"/>
      <c r="C9" s="203"/>
      <c r="D9" s="203"/>
      <c r="E9" s="203"/>
      <c r="F9" s="203"/>
      <c r="G9" s="203"/>
      <c r="H9" s="204"/>
      <c r="I9" s="4">
        <v>113</v>
      </c>
      <c r="J9" s="12">
        <f>65237+468634+237698+175440</f>
        <v>947009</v>
      </c>
      <c r="K9" s="12">
        <f>26910+412758+240769+1514451</f>
        <v>2194888</v>
      </c>
    </row>
    <row r="10" spans="1:11" ht="12.75">
      <c r="A10" s="202" t="s">
        <v>9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1">
        <f>J11+J12+J16+J20+J21+J22+J25+J26</f>
        <v>44304709</v>
      </c>
      <c r="K10" s="11">
        <f>K11+K12+K16+K20+K21+K22+K25+K26</f>
        <v>44709627</v>
      </c>
    </row>
    <row r="11" spans="1:11" ht="12.75">
      <c r="A11" s="202" t="s">
        <v>83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2"/>
      <c r="K11" s="12"/>
    </row>
    <row r="12" spans="1:11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1">
        <f>SUM(J13:J15)</f>
        <v>14258937</v>
      </c>
      <c r="K12" s="11">
        <f>SUM(K13:K15)</f>
        <v>14396197</v>
      </c>
    </row>
    <row r="13" spans="1:11" ht="12.75">
      <c r="A13" s="199" t="s">
        <v>126</v>
      </c>
      <c r="B13" s="200"/>
      <c r="C13" s="200"/>
      <c r="D13" s="200"/>
      <c r="E13" s="200"/>
      <c r="F13" s="200"/>
      <c r="G13" s="200"/>
      <c r="H13" s="201"/>
      <c r="I13" s="4">
        <v>117</v>
      </c>
      <c r="J13" s="12">
        <v>6536739</v>
      </c>
      <c r="K13" s="12">
        <v>7053030</v>
      </c>
    </row>
    <row r="14" spans="1:11" ht="12.75">
      <c r="A14" s="199" t="s">
        <v>127</v>
      </c>
      <c r="B14" s="200"/>
      <c r="C14" s="200"/>
      <c r="D14" s="200"/>
      <c r="E14" s="200"/>
      <c r="F14" s="200"/>
      <c r="G14" s="200"/>
      <c r="H14" s="201"/>
      <c r="I14" s="4">
        <v>118</v>
      </c>
      <c r="J14" s="12">
        <v>190665</v>
      </c>
      <c r="K14" s="12">
        <v>179265</v>
      </c>
    </row>
    <row r="15" spans="1:11" ht="12.75">
      <c r="A15" s="199" t="s">
        <v>43</v>
      </c>
      <c r="B15" s="200"/>
      <c r="C15" s="200"/>
      <c r="D15" s="200"/>
      <c r="E15" s="200"/>
      <c r="F15" s="200"/>
      <c r="G15" s="200"/>
      <c r="H15" s="201"/>
      <c r="I15" s="4">
        <v>119</v>
      </c>
      <c r="J15" s="12">
        <f>2916411+4615122</f>
        <v>7531533</v>
      </c>
      <c r="K15" s="12">
        <f>2636098+4527804</f>
        <v>7163902</v>
      </c>
    </row>
    <row r="16" spans="1:11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1">
        <f>SUM(J17:J19)</f>
        <v>22956597</v>
      </c>
      <c r="K16" s="11">
        <f>SUM(K17:K19)</f>
        <v>24189798</v>
      </c>
    </row>
    <row r="17" spans="1:11" ht="12.75">
      <c r="A17" s="199" t="s">
        <v>44</v>
      </c>
      <c r="B17" s="200"/>
      <c r="C17" s="200"/>
      <c r="D17" s="200"/>
      <c r="E17" s="200"/>
      <c r="F17" s="200"/>
      <c r="G17" s="200"/>
      <c r="H17" s="201"/>
      <c r="I17" s="4">
        <v>121</v>
      </c>
      <c r="J17" s="12">
        <v>13473969</v>
      </c>
      <c r="K17" s="12">
        <f>13903873+93982+319672</f>
        <v>14317527</v>
      </c>
    </row>
    <row r="18" spans="1:11" ht="12.75">
      <c r="A18" s="199" t="s">
        <v>45</v>
      </c>
      <c r="B18" s="200"/>
      <c r="C18" s="200"/>
      <c r="D18" s="200"/>
      <c r="E18" s="200"/>
      <c r="F18" s="200"/>
      <c r="G18" s="200"/>
      <c r="H18" s="201"/>
      <c r="I18" s="4">
        <v>122</v>
      </c>
      <c r="J18" s="12">
        <v>6106539</v>
      </c>
      <c r="K18" s="12">
        <v>6573231</v>
      </c>
    </row>
    <row r="19" spans="1:11" ht="12.75">
      <c r="A19" s="199" t="s">
        <v>46</v>
      </c>
      <c r="B19" s="200"/>
      <c r="C19" s="200"/>
      <c r="D19" s="200"/>
      <c r="E19" s="200"/>
      <c r="F19" s="200"/>
      <c r="G19" s="200"/>
      <c r="H19" s="201"/>
      <c r="I19" s="4">
        <v>123</v>
      </c>
      <c r="J19" s="12">
        <v>3376089</v>
      </c>
      <c r="K19" s="12">
        <v>3299040</v>
      </c>
    </row>
    <row r="20" spans="1:11" ht="12.75">
      <c r="A20" s="202" t="s">
        <v>84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2">
        <v>4574020</v>
      </c>
      <c r="K20" s="12">
        <v>4039151</v>
      </c>
    </row>
    <row r="21" spans="1:11" ht="12.75">
      <c r="A21" s="202" t="s">
        <v>85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2">
        <f>1274212+454444</f>
        <v>1728656</v>
      </c>
      <c r="K21" s="12">
        <f>914625+435160</f>
        <v>1349785</v>
      </c>
    </row>
    <row r="22" spans="1:11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1">
        <f>SUM(J23:J24)</f>
        <v>148322</v>
      </c>
      <c r="K22" s="11">
        <f>SUM(K23:K24)</f>
        <v>101673</v>
      </c>
    </row>
    <row r="23" spans="1:11" ht="12.75">
      <c r="A23" s="199" t="s">
        <v>117</v>
      </c>
      <c r="B23" s="200"/>
      <c r="C23" s="200"/>
      <c r="D23" s="200"/>
      <c r="E23" s="200"/>
      <c r="F23" s="200"/>
      <c r="G23" s="200"/>
      <c r="H23" s="201"/>
      <c r="I23" s="4">
        <v>127</v>
      </c>
      <c r="J23" s="12"/>
      <c r="K23" s="12"/>
    </row>
    <row r="24" spans="1:11" ht="12.75">
      <c r="A24" s="199" t="s">
        <v>118</v>
      </c>
      <c r="B24" s="200"/>
      <c r="C24" s="200"/>
      <c r="D24" s="200"/>
      <c r="E24" s="200"/>
      <c r="F24" s="200"/>
      <c r="G24" s="200"/>
      <c r="H24" s="201"/>
      <c r="I24" s="4">
        <v>128</v>
      </c>
      <c r="J24" s="12">
        <v>148322</v>
      </c>
      <c r="K24" s="12">
        <v>101673</v>
      </c>
    </row>
    <row r="25" spans="1:11" ht="12.75">
      <c r="A25" s="202" t="s">
        <v>86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2">
        <v>225000</v>
      </c>
      <c r="K25" s="12">
        <v>281000</v>
      </c>
    </row>
    <row r="26" spans="1:11" ht="12.75">
      <c r="A26" s="202" t="s">
        <v>37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2">
        <f>413177+469781-148322-321459</f>
        <v>413177</v>
      </c>
      <c r="K26" s="12">
        <f>352023</f>
        <v>352023</v>
      </c>
    </row>
    <row r="27" spans="1:11" ht="12.75">
      <c r="A27" s="202" t="s">
        <v>186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1">
        <f>SUM(J28:J32)</f>
        <v>581165</v>
      </c>
      <c r="K27" s="11">
        <f>SUM(K28:K32)</f>
        <v>410009</v>
      </c>
    </row>
    <row r="28" spans="1:11" ht="12.75">
      <c r="A28" s="202" t="s">
        <v>200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2"/>
      <c r="K28" s="12"/>
    </row>
    <row r="29" spans="1:11" ht="12.75">
      <c r="A29" s="202" t="s">
        <v>135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2">
        <f>581165-10872</f>
        <v>570293</v>
      </c>
      <c r="K29" s="12">
        <f>410009-63385</f>
        <v>346624</v>
      </c>
    </row>
    <row r="30" spans="1:11" ht="12.75">
      <c r="A30" s="202" t="s">
        <v>119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2"/>
      <c r="K30" s="12"/>
    </row>
    <row r="31" spans="1:11" ht="12.75">
      <c r="A31" s="202" t="s">
        <v>196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2">
        <v>10872</v>
      </c>
      <c r="K31" s="12">
        <v>63385</v>
      </c>
    </row>
    <row r="32" spans="1:11" ht="12.75">
      <c r="A32" s="202" t="s">
        <v>120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2"/>
      <c r="K32" s="12"/>
    </row>
    <row r="33" spans="1:11" ht="12.75">
      <c r="A33" s="202" t="s">
        <v>187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1">
        <f>SUM(J34:J37)</f>
        <v>6325309</v>
      </c>
      <c r="K33" s="11">
        <f>SUM(K34:K37)</f>
        <v>7929012</v>
      </c>
    </row>
    <row r="34" spans="1:11" ht="12.75">
      <c r="A34" s="202" t="s">
        <v>48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2">
        <v>3038438</v>
      </c>
      <c r="K34" s="12">
        <v>2951146</v>
      </c>
    </row>
    <row r="35" spans="1:11" ht="12.75">
      <c r="A35" s="202" t="s">
        <v>47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2">
        <f>6003199-3165731+597</f>
        <v>2838065</v>
      </c>
      <c r="K35" s="12">
        <f>1254632+862+457</f>
        <v>1255951</v>
      </c>
    </row>
    <row r="36" spans="1:11" ht="12.75">
      <c r="A36" s="202" t="s">
        <v>197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2">
        <v>321459</v>
      </c>
      <c r="K36" s="12">
        <v>18955</v>
      </c>
    </row>
    <row r="37" spans="1:11" ht="12.75">
      <c r="A37" s="202" t="s">
        <v>49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2">
        <v>127347</v>
      </c>
      <c r="K37" s="12">
        <f>3702960</f>
        <v>3702960</v>
      </c>
    </row>
    <row r="38" spans="1:11" ht="12.75">
      <c r="A38" s="202" t="s">
        <v>168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2"/>
      <c r="K38" s="12"/>
    </row>
    <row r="39" spans="1:11" ht="12.75">
      <c r="A39" s="202" t="s">
        <v>169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2"/>
      <c r="K39" s="12"/>
    </row>
    <row r="40" spans="1:11" ht="12.75">
      <c r="A40" s="202" t="s">
        <v>198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2"/>
      <c r="K40" s="12"/>
    </row>
    <row r="41" spans="1:11" ht="12.75">
      <c r="A41" s="202" t="s">
        <v>199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2"/>
      <c r="K41" s="12"/>
    </row>
    <row r="42" spans="1:11" ht="12.75">
      <c r="A42" s="202" t="s">
        <v>188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1">
        <f>J7+J27+J38+J40</f>
        <v>46485563</v>
      </c>
      <c r="K42" s="11">
        <f>K7+K27+K38+K40</f>
        <v>50429894</v>
      </c>
    </row>
    <row r="43" spans="1:11" ht="12.75">
      <c r="A43" s="202" t="s">
        <v>189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1">
        <f>J10+J33+J39+J41</f>
        <v>50630018</v>
      </c>
      <c r="K43" s="11">
        <f>K10+K33+K39+K41</f>
        <v>52638639</v>
      </c>
    </row>
    <row r="44" spans="1:11" ht="12.75">
      <c r="A44" s="202" t="s">
        <v>209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1">
        <f>J42-J43</f>
        <v>-4144455</v>
      </c>
      <c r="K44" s="11">
        <f>K42-K43</f>
        <v>-2208745</v>
      </c>
    </row>
    <row r="45" spans="1:11" ht="12.75">
      <c r="A45" s="205" t="s">
        <v>191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1">
        <f>IF(J42&gt;J43,J42-J43,0)</f>
        <v>0</v>
      </c>
      <c r="K45" s="11">
        <f>IF(K42&gt;K43,K42-K43,0)</f>
        <v>0</v>
      </c>
    </row>
    <row r="46" spans="1:11" ht="12.75">
      <c r="A46" s="205" t="s">
        <v>192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1">
        <f>IF(J43&gt;J42,J43-J42,0)</f>
        <v>4144455</v>
      </c>
      <c r="K46" s="11">
        <f>IF(K43&gt;K42,K43-K42,0)</f>
        <v>2208745</v>
      </c>
    </row>
    <row r="47" spans="1:11" ht="12.75">
      <c r="A47" s="202" t="s">
        <v>190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2"/>
      <c r="K47" s="12"/>
    </row>
    <row r="48" spans="1:11" ht="12.75">
      <c r="A48" s="202" t="s">
        <v>210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1">
        <f>J44-J47</f>
        <v>-4144455</v>
      </c>
      <c r="K48" s="11">
        <f>K44-K47</f>
        <v>-2208745</v>
      </c>
    </row>
    <row r="49" spans="1:11" ht="12.75">
      <c r="A49" s="205" t="s">
        <v>165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1">
        <f>IF(J48&gt;0,J48,0)</f>
        <v>0</v>
      </c>
      <c r="K49" s="11">
        <f>IF(K48&gt;0,K48,0)</f>
        <v>0</v>
      </c>
    </row>
    <row r="50" spans="1:11" ht="12.75">
      <c r="A50" s="281" t="s">
        <v>193</v>
      </c>
      <c r="B50" s="282"/>
      <c r="C50" s="282"/>
      <c r="D50" s="282"/>
      <c r="E50" s="282"/>
      <c r="F50" s="282"/>
      <c r="G50" s="282"/>
      <c r="H50" s="283"/>
      <c r="I50" s="7">
        <v>154</v>
      </c>
      <c r="J50" s="17">
        <f>IF(J48&lt;0,-J48,0)</f>
        <v>4144455</v>
      </c>
      <c r="K50" s="17">
        <f>IF(K48&lt;0,-K48,0)</f>
        <v>2208745</v>
      </c>
    </row>
    <row r="51" spans="1:11" ht="12.75">
      <c r="A51" s="191" t="s">
        <v>96</v>
      </c>
      <c r="B51" s="192"/>
      <c r="C51" s="192"/>
      <c r="D51" s="192"/>
      <c r="E51" s="192"/>
      <c r="F51" s="192"/>
      <c r="G51" s="192"/>
      <c r="H51" s="192"/>
      <c r="I51" s="234"/>
      <c r="J51" s="234"/>
      <c r="K51" s="235"/>
    </row>
    <row r="52" spans="1:11" ht="12.75">
      <c r="A52" s="195" t="s">
        <v>159</v>
      </c>
      <c r="B52" s="196"/>
      <c r="C52" s="196"/>
      <c r="D52" s="196"/>
      <c r="E52" s="196"/>
      <c r="F52" s="196"/>
      <c r="G52" s="196"/>
      <c r="H52" s="196"/>
      <c r="I52" s="197"/>
      <c r="J52" s="197"/>
      <c r="K52" s="198"/>
    </row>
    <row r="53" spans="1:11" ht="12.75">
      <c r="A53" s="228" t="s">
        <v>207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2"/>
      <c r="K53" s="12"/>
    </row>
    <row r="54" spans="1:11" ht="12.75">
      <c r="A54" s="228" t="s">
        <v>208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3"/>
      <c r="K54" s="13"/>
    </row>
    <row r="55" spans="1:11" ht="12.75">
      <c r="A55" s="191" t="s">
        <v>162</v>
      </c>
      <c r="B55" s="192"/>
      <c r="C55" s="192"/>
      <c r="D55" s="192"/>
      <c r="E55" s="192"/>
      <c r="F55" s="192"/>
      <c r="G55" s="192"/>
      <c r="H55" s="192"/>
      <c r="I55" s="234"/>
      <c r="J55" s="234"/>
      <c r="K55" s="235"/>
    </row>
    <row r="56" spans="1:11" ht="12.75">
      <c r="A56" s="195" t="s">
        <v>177</v>
      </c>
      <c r="B56" s="196"/>
      <c r="C56" s="196"/>
      <c r="D56" s="196"/>
      <c r="E56" s="196"/>
      <c r="F56" s="196"/>
      <c r="G56" s="196"/>
      <c r="H56" s="213"/>
      <c r="I56" s="20">
        <v>157</v>
      </c>
      <c r="J56" s="10">
        <f>+J48</f>
        <v>-4144455</v>
      </c>
      <c r="K56" s="10">
        <f>+K48</f>
        <v>-2208745</v>
      </c>
    </row>
    <row r="57" spans="1:11" ht="12.75">
      <c r="A57" s="202" t="s">
        <v>194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1">
        <f>SUM(J58:J64)</f>
        <v>0</v>
      </c>
      <c r="K57" s="11">
        <f>SUM(K58:K64)</f>
        <v>0</v>
      </c>
    </row>
    <row r="58" spans="1:11" ht="12.75">
      <c r="A58" s="202" t="s">
        <v>201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2"/>
      <c r="K58" s="12"/>
    </row>
    <row r="59" spans="1:11" ht="12.75">
      <c r="A59" s="202" t="s">
        <v>202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2"/>
      <c r="K59" s="12"/>
    </row>
    <row r="60" spans="1:11" ht="12.75">
      <c r="A60" s="202" t="s">
        <v>30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2"/>
      <c r="K60" s="12"/>
    </row>
    <row r="61" spans="1:11" ht="12.75">
      <c r="A61" s="202" t="s">
        <v>203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2"/>
      <c r="K61" s="12"/>
    </row>
    <row r="62" spans="1:11" ht="12.75">
      <c r="A62" s="202" t="s">
        <v>204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2"/>
      <c r="K62" s="12"/>
    </row>
    <row r="63" spans="1:11" ht="12.75">
      <c r="A63" s="202" t="s">
        <v>205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2"/>
      <c r="K63" s="12"/>
    </row>
    <row r="64" spans="1:11" ht="12.75">
      <c r="A64" s="202" t="s">
        <v>206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2"/>
      <c r="K64" s="12"/>
    </row>
    <row r="65" spans="1:11" ht="12.75">
      <c r="A65" s="202" t="s">
        <v>195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2"/>
      <c r="K65" s="12"/>
    </row>
    <row r="66" spans="1:11" ht="12.75">
      <c r="A66" s="202" t="s">
        <v>166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1">
        <f>J57-J65</f>
        <v>0</v>
      </c>
      <c r="K66" s="11">
        <f>K57-K65</f>
        <v>0</v>
      </c>
    </row>
    <row r="67" spans="1:11" ht="12.75">
      <c r="A67" s="202" t="s">
        <v>167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7">
        <f>J56+J66</f>
        <v>-4144455</v>
      </c>
      <c r="K67" s="17">
        <f>K56+K66</f>
        <v>-2208745</v>
      </c>
    </row>
    <row r="68" spans="1:11" ht="12.75">
      <c r="A68" s="191" t="s">
        <v>161</v>
      </c>
      <c r="B68" s="192"/>
      <c r="C68" s="192"/>
      <c r="D68" s="192"/>
      <c r="E68" s="192"/>
      <c r="F68" s="192"/>
      <c r="G68" s="192"/>
      <c r="H68" s="192"/>
      <c r="I68" s="234"/>
      <c r="J68" s="234"/>
      <c r="K68" s="235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196"/>
      <c r="I69" s="197"/>
      <c r="J69" s="197"/>
      <c r="K69" s="198"/>
    </row>
    <row r="70" spans="1:11" ht="12.75">
      <c r="A70" s="228" t="s">
        <v>207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2"/>
      <c r="K70" s="12"/>
    </row>
    <row r="71" spans="1:11" ht="12.75">
      <c r="A71" s="231" t="s">
        <v>208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3"/>
      <c r="K71" s="13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J46 K12:K16 K18:K33 K36:K46">
      <formula1>0</formula1>
    </dataValidation>
    <dataValidation allowBlank="1" sqref="K17 K34:K35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40">
      <selection activeCell="A54" sqref="A54:H55"/>
    </sheetView>
  </sheetViews>
  <sheetFormatPr defaultColWidth="9.140625" defaultRowHeight="12.75"/>
  <sheetData>
    <row r="1" spans="1:11" ht="12.75">
      <c r="A1" s="248" t="s">
        <v>170</v>
      </c>
      <c r="B1" s="249"/>
      <c r="C1" s="249"/>
      <c r="D1" s="249"/>
      <c r="E1" s="249"/>
      <c r="F1" s="249"/>
      <c r="G1" s="249"/>
      <c r="H1" s="249"/>
      <c r="I1" s="249"/>
      <c r="J1" s="250"/>
      <c r="K1" s="251"/>
    </row>
    <row r="2" spans="1:11" ht="12.75">
      <c r="A2" s="253" t="s">
        <v>305</v>
      </c>
      <c r="B2" s="254"/>
      <c r="C2" s="254"/>
      <c r="D2" s="254"/>
      <c r="E2" s="254"/>
      <c r="F2" s="254"/>
      <c r="G2" s="254"/>
      <c r="H2" s="254"/>
      <c r="I2" s="254"/>
      <c r="J2" s="250"/>
      <c r="K2" s="252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55" t="s">
        <v>307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>
      <c r="A5" s="258" t="s">
        <v>41</v>
      </c>
      <c r="B5" s="258"/>
      <c r="C5" s="258"/>
      <c r="D5" s="258"/>
      <c r="E5" s="258"/>
      <c r="F5" s="258"/>
      <c r="G5" s="258"/>
      <c r="H5" s="258"/>
      <c r="I5" s="78" t="s">
        <v>255</v>
      </c>
      <c r="J5" s="79" t="s">
        <v>130</v>
      </c>
      <c r="K5" s="79" t="s">
        <v>131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80">
        <v>2</v>
      </c>
      <c r="J6" s="81" t="s">
        <v>258</v>
      </c>
      <c r="K6" s="81" t="s">
        <v>259</v>
      </c>
    </row>
    <row r="7" spans="1:11" ht="12.75">
      <c r="A7" s="240" t="s">
        <v>136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9" t="s">
        <v>172</v>
      </c>
      <c r="B8" s="200"/>
      <c r="C8" s="200"/>
      <c r="D8" s="200"/>
      <c r="E8" s="200"/>
      <c r="F8" s="200"/>
      <c r="G8" s="200"/>
      <c r="H8" s="200"/>
      <c r="I8" s="4">
        <v>1</v>
      </c>
      <c r="J8" s="12">
        <f>7719785+20014+42471957+5152962+23533-159900</f>
        <v>55228351</v>
      </c>
      <c r="K8" s="12">
        <f>8798414+44719918+5108928</f>
        <v>58627260</v>
      </c>
    </row>
    <row r="9" spans="1:11" ht="12.75">
      <c r="A9" s="199" t="s">
        <v>99</v>
      </c>
      <c r="B9" s="200"/>
      <c r="C9" s="200"/>
      <c r="D9" s="200"/>
      <c r="E9" s="200"/>
      <c r="F9" s="200"/>
      <c r="G9" s="200"/>
      <c r="H9" s="200"/>
      <c r="I9" s="4">
        <v>2</v>
      </c>
      <c r="J9" s="12"/>
      <c r="K9" s="12"/>
    </row>
    <row r="10" spans="1:11" ht="12.75">
      <c r="A10" s="199" t="s">
        <v>100</v>
      </c>
      <c r="B10" s="200"/>
      <c r="C10" s="200"/>
      <c r="D10" s="200"/>
      <c r="E10" s="200"/>
      <c r="F10" s="200"/>
      <c r="G10" s="200"/>
      <c r="H10" s="200"/>
      <c r="I10" s="4">
        <v>3</v>
      </c>
      <c r="J10" s="12">
        <v>289045</v>
      </c>
      <c r="K10" s="12">
        <v>281981</v>
      </c>
    </row>
    <row r="11" spans="1:11" ht="12.75">
      <c r="A11" s="199" t="s">
        <v>101</v>
      </c>
      <c r="B11" s="200"/>
      <c r="C11" s="200"/>
      <c r="D11" s="200"/>
      <c r="E11" s="200"/>
      <c r="F11" s="200"/>
      <c r="G11" s="200"/>
      <c r="H11" s="200"/>
      <c r="I11" s="4">
        <v>4</v>
      </c>
      <c r="J11" s="12">
        <v>401117</v>
      </c>
      <c r="K11" s="12">
        <v>178352</v>
      </c>
    </row>
    <row r="12" spans="1:11" ht="12.75">
      <c r="A12" s="199" t="s">
        <v>102</v>
      </c>
      <c r="B12" s="200"/>
      <c r="C12" s="200"/>
      <c r="D12" s="200"/>
      <c r="E12" s="200"/>
      <c r="F12" s="200"/>
      <c r="G12" s="200"/>
      <c r="H12" s="200"/>
      <c r="I12" s="4">
        <v>5</v>
      </c>
      <c r="J12" s="12">
        <f>497146+483487-301307-149967</f>
        <v>529359</v>
      </c>
      <c r="K12" s="12">
        <f>60108948-58627260-281981-178352-735</f>
        <v>1020620</v>
      </c>
    </row>
    <row r="13" spans="1:11" ht="12.75">
      <c r="A13" s="202" t="s">
        <v>171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56447872</v>
      </c>
      <c r="K13" s="11">
        <f>SUM(K8:K12)</f>
        <v>60108213</v>
      </c>
    </row>
    <row r="14" spans="1:11" ht="12.75">
      <c r="A14" s="199" t="s">
        <v>103</v>
      </c>
      <c r="B14" s="200"/>
      <c r="C14" s="200"/>
      <c r="D14" s="200"/>
      <c r="E14" s="200"/>
      <c r="F14" s="200"/>
      <c r="G14" s="200"/>
      <c r="H14" s="200"/>
      <c r="I14" s="4">
        <v>7</v>
      </c>
      <c r="J14" s="12">
        <v>18846205</v>
      </c>
      <c r="K14" s="12">
        <f>7405105+12101869+278801-416319</f>
        <v>19369456</v>
      </c>
    </row>
    <row r="15" spans="1:11" ht="12.75">
      <c r="A15" s="199" t="s">
        <v>104</v>
      </c>
      <c r="B15" s="200"/>
      <c r="C15" s="200"/>
      <c r="D15" s="200"/>
      <c r="E15" s="200"/>
      <c r="F15" s="200"/>
      <c r="G15" s="200"/>
      <c r="H15" s="200"/>
      <c r="I15" s="4">
        <v>8</v>
      </c>
      <c r="J15" s="12">
        <f>23435347+138148+817800</f>
        <v>24391295</v>
      </c>
      <c r="K15" s="12">
        <f>26162929+102140+143990</f>
        <v>26409059</v>
      </c>
    </row>
    <row r="16" spans="1:11" ht="12.75">
      <c r="A16" s="199" t="s">
        <v>105</v>
      </c>
      <c r="B16" s="200"/>
      <c r="C16" s="200"/>
      <c r="D16" s="200"/>
      <c r="E16" s="200"/>
      <c r="F16" s="200"/>
      <c r="G16" s="200"/>
      <c r="H16" s="200"/>
      <c r="I16" s="4">
        <v>9</v>
      </c>
      <c r="J16" s="12">
        <v>559757</v>
      </c>
      <c r="K16" s="12">
        <v>416319</v>
      </c>
    </row>
    <row r="17" spans="1:11" ht="12.75">
      <c r="A17" s="199" t="s">
        <v>106</v>
      </c>
      <c r="B17" s="200"/>
      <c r="C17" s="200"/>
      <c r="D17" s="200"/>
      <c r="E17" s="200"/>
      <c r="F17" s="200"/>
      <c r="G17" s="200"/>
      <c r="H17" s="200"/>
      <c r="I17" s="4">
        <v>10</v>
      </c>
      <c r="J17" s="12">
        <v>1069</v>
      </c>
      <c r="K17" s="12">
        <v>5310</v>
      </c>
    </row>
    <row r="18" spans="1:11" ht="12.75">
      <c r="A18" s="199" t="s">
        <v>107</v>
      </c>
      <c r="B18" s="200"/>
      <c r="C18" s="200"/>
      <c r="D18" s="200"/>
      <c r="E18" s="200"/>
      <c r="F18" s="200"/>
      <c r="G18" s="200"/>
      <c r="H18" s="200"/>
      <c r="I18" s="4">
        <v>11</v>
      </c>
      <c r="J18" s="12">
        <f>2816330+909734</f>
        <v>3726064</v>
      </c>
      <c r="K18" s="12">
        <f>3232737+203702+937901</f>
        <v>4374340</v>
      </c>
    </row>
    <row r="19" spans="1:11" ht="12.75">
      <c r="A19" s="199" t="s">
        <v>108</v>
      </c>
      <c r="B19" s="200"/>
      <c r="C19" s="200"/>
      <c r="D19" s="200"/>
      <c r="E19" s="200"/>
      <c r="F19" s="200"/>
      <c r="G19" s="200"/>
      <c r="H19" s="200"/>
      <c r="I19" s="4">
        <v>12</v>
      </c>
      <c r="J19" s="12">
        <f>500219</f>
        <v>500219</v>
      </c>
      <c r="K19" s="12">
        <f>46298+251412+693649+216008</f>
        <v>1207367</v>
      </c>
    </row>
    <row r="20" spans="1:11" ht="12.75">
      <c r="A20" s="202" t="s">
        <v>32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48024609</v>
      </c>
      <c r="K20" s="11">
        <f>SUM(K14:K19)</f>
        <v>51781851</v>
      </c>
    </row>
    <row r="21" spans="1:11" ht="12.75">
      <c r="A21" s="202" t="s">
        <v>87</v>
      </c>
      <c r="B21" s="244"/>
      <c r="C21" s="244"/>
      <c r="D21" s="244"/>
      <c r="E21" s="244"/>
      <c r="F21" s="244"/>
      <c r="G21" s="244"/>
      <c r="H21" s="245"/>
      <c r="I21" s="4">
        <v>14</v>
      </c>
      <c r="J21" s="9">
        <f>IF(J13&gt;J20,J13-J20,0)</f>
        <v>8423263</v>
      </c>
      <c r="K21" s="11">
        <f>IF(K13&gt;K20,K13-K20,0)</f>
        <v>8326362</v>
      </c>
    </row>
    <row r="22" spans="1:11" ht="12.75">
      <c r="A22" s="208" t="s">
        <v>88</v>
      </c>
      <c r="B22" s="246"/>
      <c r="C22" s="246"/>
      <c r="D22" s="246"/>
      <c r="E22" s="246"/>
      <c r="F22" s="246"/>
      <c r="G22" s="246"/>
      <c r="H22" s="247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ht="12.75">
      <c r="A23" s="240" t="s">
        <v>137</v>
      </c>
      <c r="B23" s="241"/>
      <c r="C23" s="241"/>
      <c r="D23" s="241"/>
      <c r="E23" s="241"/>
      <c r="F23" s="241"/>
      <c r="G23" s="241"/>
      <c r="H23" s="241"/>
      <c r="I23" s="242"/>
      <c r="J23" s="242"/>
      <c r="K23" s="243"/>
    </row>
    <row r="24" spans="1:11" ht="12.75">
      <c r="A24" s="199" t="s">
        <v>142</v>
      </c>
      <c r="B24" s="200"/>
      <c r="C24" s="200"/>
      <c r="D24" s="200"/>
      <c r="E24" s="200"/>
      <c r="F24" s="200"/>
      <c r="G24" s="200"/>
      <c r="H24" s="200"/>
      <c r="I24" s="4">
        <v>16</v>
      </c>
      <c r="J24" s="12">
        <v>159900</v>
      </c>
      <c r="K24" s="12"/>
    </row>
    <row r="25" spans="1:11" ht="12.75">
      <c r="A25" s="199" t="s">
        <v>143</v>
      </c>
      <c r="B25" s="200"/>
      <c r="C25" s="200"/>
      <c r="D25" s="200"/>
      <c r="E25" s="200"/>
      <c r="F25" s="200"/>
      <c r="G25" s="200"/>
      <c r="H25" s="200"/>
      <c r="I25" s="4">
        <v>17</v>
      </c>
      <c r="J25" s="8"/>
      <c r="K25" s="12"/>
    </row>
    <row r="26" spans="1:11" ht="12.75">
      <c r="A26" s="199" t="s">
        <v>33</v>
      </c>
      <c r="B26" s="200"/>
      <c r="C26" s="200"/>
      <c r="D26" s="200"/>
      <c r="E26" s="200"/>
      <c r="F26" s="200"/>
      <c r="G26" s="200"/>
      <c r="H26" s="200"/>
      <c r="I26" s="4">
        <v>18</v>
      </c>
      <c r="J26" s="8"/>
      <c r="K26" s="12"/>
    </row>
    <row r="27" spans="1:11" ht="12.75">
      <c r="A27" s="199" t="s">
        <v>34</v>
      </c>
      <c r="B27" s="200"/>
      <c r="C27" s="200"/>
      <c r="D27" s="200"/>
      <c r="E27" s="200"/>
      <c r="F27" s="200"/>
      <c r="G27" s="200"/>
      <c r="H27" s="200"/>
      <c r="I27" s="4">
        <v>19</v>
      </c>
      <c r="J27" s="8"/>
      <c r="K27" s="12"/>
    </row>
    <row r="28" spans="1:11" ht="12.75">
      <c r="A28" s="199" t="s">
        <v>144</v>
      </c>
      <c r="B28" s="200"/>
      <c r="C28" s="200"/>
      <c r="D28" s="200"/>
      <c r="E28" s="200"/>
      <c r="F28" s="200"/>
      <c r="G28" s="200"/>
      <c r="H28" s="200"/>
      <c r="I28" s="4">
        <v>20</v>
      </c>
      <c r="J28" s="8"/>
      <c r="K28" s="12"/>
    </row>
    <row r="29" spans="1:11" ht="12.75">
      <c r="A29" s="202" t="s">
        <v>95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159900</v>
      </c>
      <c r="K29" s="11">
        <f>SUM(K24:K28)</f>
        <v>0</v>
      </c>
    </row>
    <row r="30" spans="1:11" ht="12.75">
      <c r="A30" s="199" t="s">
        <v>2</v>
      </c>
      <c r="B30" s="200"/>
      <c r="C30" s="200"/>
      <c r="D30" s="200"/>
      <c r="E30" s="200"/>
      <c r="F30" s="200"/>
      <c r="G30" s="200"/>
      <c r="H30" s="200"/>
      <c r="I30" s="4">
        <v>22</v>
      </c>
      <c r="J30" s="12">
        <f>171584+587197</f>
        <v>758781</v>
      </c>
      <c r="K30" s="12">
        <f>156103+589940</f>
        <v>746043</v>
      </c>
    </row>
    <row r="31" spans="1:11" ht="12.75">
      <c r="A31" s="199" t="s">
        <v>3</v>
      </c>
      <c r="B31" s="200"/>
      <c r="C31" s="200"/>
      <c r="D31" s="200"/>
      <c r="E31" s="200"/>
      <c r="F31" s="200"/>
      <c r="G31" s="200"/>
      <c r="H31" s="200"/>
      <c r="I31" s="4">
        <v>23</v>
      </c>
      <c r="J31" s="12"/>
      <c r="K31" s="12"/>
    </row>
    <row r="32" spans="1:11" ht="12.75">
      <c r="A32" s="199" t="s">
        <v>4</v>
      </c>
      <c r="B32" s="200"/>
      <c r="C32" s="200"/>
      <c r="D32" s="200"/>
      <c r="E32" s="200"/>
      <c r="F32" s="200"/>
      <c r="G32" s="200"/>
      <c r="H32" s="200"/>
      <c r="I32" s="4">
        <v>24</v>
      </c>
      <c r="J32" s="12">
        <f>10834933-758781</f>
        <v>10076152</v>
      </c>
      <c r="K32" s="12">
        <f>11744951+7184+137162</f>
        <v>11889297</v>
      </c>
    </row>
    <row r="33" spans="1:11" ht="12.75">
      <c r="A33" s="202" t="s">
        <v>35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10834933</v>
      </c>
      <c r="K33" s="11">
        <f>SUM(K30:K32)</f>
        <v>12635340</v>
      </c>
    </row>
    <row r="34" spans="1:11" ht="12.75">
      <c r="A34" s="202" t="s">
        <v>89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ht="12.75">
      <c r="A35" s="202" t="s">
        <v>90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10675033</v>
      </c>
      <c r="K35" s="11">
        <f>IF(K33&gt;K29,K33-K29,0)</f>
        <v>12635340</v>
      </c>
    </row>
    <row r="36" spans="1:11" ht="12.75">
      <c r="A36" s="240" t="s">
        <v>138</v>
      </c>
      <c r="B36" s="241"/>
      <c r="C36" s="241"/>
      <c r="D36" s="241"/>
      <c r="E36" s="241"/>
      <c r="F36" s="241"/>
      <c r="G36" s="241"/>
      <c r="H36" s="241"/>
      <c r="I36" s="242">
        <v>0</v>
      </c>
      <c r="J36" s="242"/>
      <c r="K36" s="243"/>
    </row>
    <row r="37" spans="1:11" ht="12.75">
      <c r="A37" s="199" t="s">
        <v>150</v>
      </c>
      <c r="B37" s="200"/>
      <c r="C37" s="200"/>
      <c r="D37" s="200"/>
      <c r="E37" s="200"/>
      <c r="F37" s="200"/>
      <c r="G37" s="200"/>
      <c r="H37" s="200"/>
      <c r="I37" s="4">
        <v>28</v>
      </c>
      <c r="J37" s="8"/>
      <c r="K37" s="12"/>
    </row>
    <row r="38" spans="1:11" ht="12.75">
      <c r="A38" s="199" t="s">
        <v>23</v>
      </c>
      <c r="B38" s="200"/>
      <c r="C38" s="200"/>
      <c r="D38" s="200"/>
      <c r="E38" s="200"/>
      <c r="F38" s="200"/>
      <c r="G38" s="200"/>
      <c r="H38" s="200"/>
      <c r="I38" s="4">
        <v>29</v>
      </c>
      <c r="J38" s="12">
        <f>5956382+168638</f>
        <v>6125020</v>
      </c>
      <c r="K38" s="12">
        <f>9304714+130985</f>
        <v>9435699</v>
      </c>
    </row>
    <row r="39" spans="1:11" ht="12.75">
      <c r="A39" s="199" t="s">
        <v>24</v>
      </c>
      <c r="B39" s="200"/>
      <c r="C39" s="200"/>
      <c r="D39" s="200"/>
      <c r="E39" s="200"/>
      <c r="F39" s="200"/>
      <c r="G39" s="200"/>
      <c r="H39" s="200"/>
      <c r="I39" s="4">
        <v>30</v>
      </c>
      <c r="J39" s="12">
        <f>6141587-6125020</f>
        <v>16567</v>
      </c>
      <c r="K39" s="12">
        <f>90000+3255+10070</f>
        <v>103325</v>
      </c>
    </row>
    <row r="40" spans="1:11" ht="12.75">
      <c r="A40" s="202" t="s">
        <v>36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6141587</v>
      </c>
      <c r="K40" s="11">
        <f>SUM(K37:K39)</f>
        <v>9539024</v>
      </c>
    </row>
    <row r="41" spans="1:11" ht="12.75">
      <c r="A41" s="199" t="s">
        <v>25</v>
      </c>
      <c r="B41" s="200"/>
      <c r="C41" s="200"/>
      <c r="D41" s="200"/>
      <c r="E41" s="200"/>
      <c r="F41" s="200"/>
      <c r="G41" s="200"/>
      <c r="H41" s="200"/>
      <c r="I41" s="4">
        <v>32</v>
      </c>
      <c r="J41" s="12">
        <v>8319850</v>
      </c>
      <c r="K41" s="12">
        <v>7493114</v>
      </c>
    </row>
    <row r="42" spans="1:11" ht="12.75">
      <c r="A42" s="199" t="s">
        <v>26</v>
      </c>
      <c r="B42" s="200"/>
      <c r="C42" s="200"/>
      <c r="D42" s="200"/>
      <c r="E42" s="200"/>
      <c r="F42" s="200"/>
      <c r="G42" s="200"/>
      <c r="H42" s="200"/>
      <c r="I42" s="4">
        <v>33</v>
      </c>
      <c r="J42" s="12"/>
      <c r="K42" s="12"/>
    </row>
    <row r="43" spans="1:11" ht="12.75">
      <c r="A43" s="199" t="s">
        <v>27</v>
      </c>
      <c r="B43" s="200"/>
      <c r="C43" s="200"/>
      <c r="D43" s="200"/>
      <c r="E43" s="200"/>
      <c r="F43" s="200"/>
      <c r="G43" s="200"/>
      <c r="H43" s="200"/>
      <c r="I43" s="4">
        <v>34</v>
      </c>
      <c r="J43" s="12"/>
      <c r="K43" s="12"/>
    </row>
    <row r="44" spans="1:11" ht="12.75">
      <c r="A44" s="199" t="s">
        <v>28</v>
      </c>
      <c r="B44" s="200"/>
      <c r="C44" s="200"/>
      <c r="D44" s="200"/>
      <c r="E44" s="200"/>
      <c r="F44" s="200"/>
      <c r="G44" s="200"/>
      <c r="H44" s="200"/>
      <c r="I44" s="4">
        <v>35</v>
      </c>
      <c r="J44" s="12"/>
      <c r="K44" s="12"/>
    </row>
    <row r="45" spans="1:11" ht="12.75">
      <c r="A45" s="199" t="s">
        <v>29</v>
      </c>
      <c r="B45" s="200"/>
      <c r="C45" s="200"/>
      <c r="D45" s="200"/>
      <c r="E45" s="200"/>
      <c r="F45" s="200"/>
      <c r="G45" s="200"/>
      <c r="H45" s="200"/>
      <c r="I45" s="4">
        <v>36</v>
      </c>
      <c r="J45" s="12">
        <v>129812</v>
      </c>
      <c r="K45" s="12">
        <f>90000+130987+38912</f>
        <v>259899</v>
      </c>
    </row>
    <row r="46" spans="1:11" ht="12.75">
      <c r="A46" s="202" t="s">
        <v>128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8449662</v>
      </c>
      <c r="K46" s="11">
        <f>SUM(K41:K45)</f>
        <v>7753013</v>
      </c>
    </row>
    <row r="47" spans="1:11" ht="12.75">
      <c r="A47" s="202" t="s">
        <v>140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1">
        <f>IF(K40&gt;K46,K40-K46,0)</f>
        <v>1786011</v>
      </c>
    </row>
    <row r="48" spans="1:11" ht="12.75">
      <c r="A48" s="202" t="s">
        <v>141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2308075</v>
      </c>
      <c r="K48" s="11">
        <f>IF(K46&gt;K40,K46-K40,0)</f>
        <v>0</v>
      </c>
    </row>
    <row r="49" spans="1:11" ht="12.75">
      <c r="A49" s="202" t="s">
        <v>129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ht="12.75">
      <c r="A50" s="202" t="s">
        <v>12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4559845</v>
      </c>
      <c r="K50" s="11">
        <f>IF(K22-K21+K35-K34+K48-K47&gt;0,K22-K21+K35-K34+K48-K47,0)</f>
        <v>2522967</v>
      </c>
    </row>
    <row r="51" spans="1:11" ht="12.75">
      <c r="A51" s="202" t="s">
        <v>139</v>
      </c>
      <c r="B51" s="203"/>
      <c r="C51" s="203"/>
      <c r="D51" s="203"/>
      <c r="E51" s="203"/>
      <c r="F51" s="203"/>
      <c r="G51" s="203"/>
      <c r="H51" s="203"/>
      <c r="I51" s="4">
        <v>42</v>
      </c>
      <c r="J51" s="12">
        <v>9846648</v>
      </c>
      <c r="K51" s="12">
        <v>5286803</v>
      </c>
    </row>
    <row r="52" spans="1:11" ht="12.75">
      <c r="A52" s="202" t="s">
        <v>152</v>
      </c>
      <c r="B52" s="203"/>
      <c r="C52" s="203"/>
      <c r="D52" s="203"/>
      <c r="E52" s="203"/>
      <c r="F52" s="203"/>
      <c r="G52" s="203"/>
      <c r="H52" s="203"/>
      <c r="I52" s="4">
        <v>43</v>
      </c>
      <c r="J52" s="96">
        <f>+J21</f>
        <v>8423263</v>
      </c>
      <c r="K52" s="96">
        <f>+K47+K21</f>
        <v>10112373</v>
      </c>
    </row>
    <row r="53" spans="1:11" ht="12.75">
      <c r="A53" s="202" t="s">
        <v>153</v>
      </c>
      <c r="B53" s="203"/>
      <c r="C53" s="203"/>
      <c r="D53" s="203"/>
      <c r="E53" s="203"/>
      <c r="F53" s="203"/>
      <c r="G53" s="203"/>
      <c r="H53" s="203"/>
      <c r="I53" s="4">
        <v>44</v>
      </c>
      <c r="J53" s="96">
        <f>+J35+J48</f>
        <v>12983108</v>
      </c>
      <c r="K53" s="96">
        <f>+K35</f>
        <v>12635340</v>
      </c>
    </row>
    <row r="54" spans="1:11" ht="12.75">
      <c r="A54" s="208" t="s">
        <v>154</v>
      </c>
      <c r="B54" s="209"/>
      <c r="C54" s="209"/>
      <c r="D54" s="209"/>
      <c r="E54" s="209"/>
      <c r="F54" s="209"/>
      <c r="G54" s="209"/>
      <c r="H54" s="209"/>
      <c r="I54" s="7">
        <v>45</v>
      </c>
      <c r="J54" s="110">
        <f>J51+J52-J53</f>
        <v>5286803</v>
      </c>
      <c r="K54" s="110">
        <f>K51+K52-K53</f>
        <v>2763836</v>
      </c>
    </row>
    <row r="55" spans="1:11" ht="12.75">
      <c r="A55" s="82" t="s">
        <v>151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vrijednosti." sqref="K37 J30:J32 J41:J45 J8:J12 J24:K28 J14:J19 J37:J39 J51:J53 K52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  <dataValidation allowBlank="1" sqref="J54:K54 K8:K12 K14:K19 K30:K32 K38:K39 K41:K45 K5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25"/>
  <sheetViews>
    <sheetView tabSelected="1"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86" customWidth="1"/>
    <col min="5" max="5" width="10.28125" style="86" bestFit="1" customWidth="1"/>
    <col min="6" max="9" width="9.140625" style="86" customWidth="1"/>
    <col min="10" max="10" width="9.7109375" style="86" customWidth="1"/>
    <col min="11" max="11" width="9.8515625" style="86" customWidth="1"/>
    <col min="12" max="16384" width="9.140625" style="86" customWidth="1"/>
  </cols>
  <sheetData>
    <row r="1" spans="1:12" ht="12.75">
      <c r="A1" s="275" t="s">
        <v>256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85"/>
    </row>
    <row r="2" spans="1:12" ht="15.75">
      <c r="A2" s="83"/>
      <c r="B2" s="84"/>
      <c r="C2" s="262" t="s">
        <v>257</v>
      </c>
      <c r="D2" s="262"/>
      <c r="E2" s="88">
        <v>41275</v>
      </c>
      <c r="F2" s="87" t="s">
        <v>223</v>
      </c>
      <c r="G2" s="263">
        <v>41274</v>
      </c>
      <c r="H2" s="264"/>
      <c r="I2" s="84"/>
      <c r="J2" s="84"/>
      <c r="K2" s="84"/>
      <c r="L2" s="89"/>
    </row>
    <row r="3" spans="1:11" ht="24" thickBot="1">
      <c r="A3" s="265" t="s">
        <v>41</v>
      </c>
      <c r="B3" s="265"/>
      <c r="C3" s="265"/>
      <c r="D3" s="265"/>
      <c r="E3" s="265"/>
      <c r="F3" s="265"/>
      <c r="G3" s="265"/>
      <c r="H3" s="265"/>
      <c r="I3" s="90" t="s">
        <v>280</v>
      </c>
      <c r="J3" s="91" t="s">
        <v>130</v>
      </c>
      <c r="K3" s="91" t="s">
        <v>131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93">
        <v>2</v>
      </c>
      <c r="J4" s="92" t="s">
        <v>258</v>
      </c>
      <c r="K4" s="92" t="s">
        <v>259</v>
      </c>
    </row>
    <row r="5" spans="1:11" ht="12.75">
      <c r="A5" s="260" t="s">
        <v>260</v>
      </c>
      <c r="B5" s="261"/>
      <c r="C5" s="261"/>
      <c r="D5" s="261"/>
      <c r="E5" s="261"/>
      <c r="F5" s="261"/>
      <c r="G5" s="261"/>
      <c r="H5" s="261"/>
      <c r="I5" s="94">
        <v>1</v>
      </c>
      <c r="J5" s="95">
        <v>103144000</v>
      </c>
      <c r="K5" s="95">
        <v>103144000</v>
      </c>
    </row>
    <row r="6" spans="1:11" ht="12.75">
      <c r="A6" s="260" t="s">
        <v>261</v>
      </c>
      <c r="B6" s="261"/>
      <c r="C6" s="261"/>
      <c r="D6" s="261"/>
      <c r="E6" s="261"/>
      <c r="F6" s="261"/>
      <c r="G6" s="261"/>
      <c r="H6" s="261"/>
      <c r="I6" s="94">
        <v>2</v>
      </c>
      <c r="J6" s="96"/>
      <c r="K6" s="96"/>
    </row>
    <row r="7" spans="1:11" ht="12.75">
      <c r="A7" s="260" t="s">
        <v>262</v>
      </c>
      <c r="B7" s="261"/>
      <c r="C7" s="261"/>
      <c r="D7" s="261"/>
      <c r="E7" s="261"/>
      <c r="F7" s="261"/>
      <c r="G7" s="261"/>
      <c r="H7" s="261"/>
      <c r="I7" s="94">
        <v>3</v>
      </c>
      <c r="J7" s="96">
        <v>9808842</v>
      </c>
      <c r="K7" s="96">
        <v>9808842</v>
      </c>
    </row>
    <row r="8" spans="1:11" ht="12.75">
      <c r="A8" s="260" t="s">
        <v>263</v>
      </c>
      <c r="B8" s="261"/>
      <c r="C8" s="261"/>
      <c r="D8" s="261"/>
      <c r="E8" s="261"/>
      <c r="F8" s="261"/>
      <c r="G8" s="261"/>
      <c r="H8" s="261"/>
      <c r="I8" s="94">
        <v>4</v>
      </c>
      <c r="J8" s="96">
        <v>-10950014</v>
      </c>
      <c r="K8" s="96">
        <v>-15094469</v>
      </c>
    </row>
    <row r="9" spans="1:11" ht="12.75">
      <c r="A9" s="260" t="s">
        <v>264</v>
      </c>
      <c r="B9" s="261"/>
      <c r="C9" s="261"/>
      <c r="D9" s="261"/>
      <c r="E9" s="261"/>
      <c r="F9" s="261"/>
      <c r="G9" s="261"/>
      <c r="H9" s="261"/>
      <c r="I9" s="94">
        <v>5</v>
      </c>
      <c r="J9" s="96">
        <v>-4144455</v>
      </c>
      <c r="K9" s="96">
        <v>-2208745</v>
      </c>
    </row>
    <row r="10" spans="1:11" ht="12.75">
      <c r="A10" s="260" t="s">
        <v>265</v>
      </c>
      <c r="B10" s="261"/>
      <c r="C10" s="261"/>
      <c r="D10" s="261"/>
      <c r="E10" s="261"/>
      <c r="F10" s="261"/>
      <c r="G10" s="261"/>
      <c r="H10" s="261"/>
      <c r="I10" s="94">
        <v>6</v>
      </c>
      <c r="J10" s="96">
        <v>27164505</v>
      </c>
      <c r="K10" s="96">
        <v>27164505</v>
      </c>
    </row>
    <row r="11" spans="1:11" ht="12.75">
      <c r="A11" s="260" t="s">
        <v>266</v>
      </c>
      <c r="B11" s="261"/>
      <c r="C11" s="261"/>
      <c r="D11" s="261"/>
      <c r="E11" s="261"/>
      <c r="F11" s="261"/>
      <c r="G11" s="261"/>
      <c r="H11" s="261"/>
      <c r="I11" s="94">
        <v>7</v>
      </c>
      <c r="J11" s="96"/>
      <c r="K11" s="96"/>
    </row>
    <row r="12" spans="1:11" ht="12.75">
      <c r="A12" s="260" t="s">
        <v>267</v>
      </c>
      <c r="B12" s="261"/>
      <c r="C12" s="261"/>
      <c r="D12" s="261"/>
      <c r="E12" s="261"/>
      <c r="F12" s="261"/>
      <c r="G12" s="261"/>
      <c r="H12" s="261"/>
      <c r="I12" s="94">
        <v>8</v>
      </c>
      <c r="J12" s="96"/>
      <c r="K12" s="96"/>
    </row>
    <row r="13" spans="1:11" ht="12.75">
      <c r="A13" s="260" t="s">
        <v>268</v>
      </c>
      <c r="B13" s="261"/>
      <c r="C13" s="261"/>
      <c r="D13" s="261"/>
      <c r="E13" s="261"/>
      <c r="F13" s="261"/>
      <c r="G13" s="261"/>
      <c r="H13" s="261"/>
      <c r="I13" s="94">
        <v>9</v>
      </c>
      <c r="J13" s="96"/>
      <c r="K13" s="96"/>
    </row>
    <row r="14" spans="1:11" ht="12.75">
      <c r="A14" s="267" t="s">
        <v>269</v>
      </c>
      <c r="B14" s="268"/>
      <c r="C14" s="268"/>
      <c r="D14" s="268"/>
      <c r="E14" s="268"/>
      <c r="F14" s="268"/>
      <c r="G14" s="268"/>
      <c r="H14" s="268"/>
      <c r="I14" s="94">
        <v>10</v>
      </c>
      <c r="J14" s="97">
        <f>SUM(J5:J13)</f>
        <v>125022878</v>
      </c>
      <c r="K14" s="97">
        <f>SUM(K5:K13)</f>
        <v>122814133</v>
      </c>
    </row>
    <row r="15" spans="1:11" ht="12.75">
      <c r="A15" s="260" t="s">
        <v>270</v>
      </c>
      <c r="B15" s="261"/>
      <c r="C15" s="261"/>
      <c r="D15" s="261"/>
      <c r="E15" s="261"/>
      <c r="F15" s="261"/>
      <c r="G15" s="261"/>
      <c r="H15" s="261"/>
      <c r="I15" s="94">
        <v>11</v>
      </c>
      <c r="J15" s="96"/>
      <c r="K15" s="96"/>
    </row>
    <row r="16" spans="1:11" ht="12.75">
      <c r="A16" s="260" t="s">
        <v>271</v>
      </c>
      <c r="B16" s="261"/>
      <c r="C16" s="261"/>
      <c r="D16" s="261"/>
      <c r="E16" s="261"/>
      <c r="F16" s="261"/>
      <c r="G16" s="261"/>
      <c r="H16" s="261"/>
      <c r="I16" s="94">
        <v>12</v>
      </c>
      <c r="J16" s="96"/>
      <c r="K16" s="96"/>
    </row>
    <row r="17" spans="1:11" ht="12.75">
      <c r="A17" s="260" t="s">
        <v>272</v>
      </c>
      <c r="B17" s="261"/>
      <c r="C17" s="261"/>
      <c r="D17" s="261"/>
      <c r="E17" s="261"/>
      <c r="F17" s="261"/>
      <c r="G17" s="261"/>
      <c r="H17" s="261"/>
      <c r="I17" s="94">
        <v>13</v>
      </c>
      <c r="J17" s="96"/>
      <c r="K17" s="96"/>
    </row>
    <row r="18" spans="1:11" ht="12.75">
      <c r="A18" s="260" t="s">
        <v>273</v>
      </c>
      <c r="B18" s="261"/>
      <c r="C18" s="261"/>
      <c r="D18" s="261"/>
      <c r="E18" s="261"/>
      <c r="F18" s="261"/>
      <c r="G18" s="261"/>
      <c r="H18" s="261"/>
      <c r="I18" s="94">
        <v>14</v>
      </c>
      <c r="J18" s="96"/>
      <c r="K18" s="96"/>
    </row>
    <row r="19" spans="1:11" ht="12.75">
      <c r="A19" s="260" t="s">
        <v>274</v>
      </c>
      <c r="B19" s="261"/>
      <c r="C19" s="261"/>
      <c r="D19" s="261"/>
      <c r="E19" s="261"/>
      <c r="F19" s="261"/>
      <c r="G19" s="261"/>
      <c r="H19" s="261"/>
      <c r="I19" s="94">
        <v>15</v>
      </c>
      <c r="J19" s="96"/>
      <c r="K19" s="96"/>
    </row>
    <row r="20" spans="1:11" ht="12.75">
      <c r="A20" s="260" t="s">
        <v>275</v>
      </c>
      <c r="B20" s="261"/>
      <c r="C20" s="261"/>
      <c r="D20" s="261"/>
      <c r="E20" s="261"/>
      <c r="F20" s="261"/>
      <c r="G20" s="261"/>
      <c r="H20" s="261"/>
      <c r="I20" s="94">
        <v>16</v>
      </c>
      <c r="J20" s="96"/>
      <c r="K20" s="96"/>
    </row>
    <row r="21" spans="1:11" ht="12.75">
      <c r="A21" s="267" t="s">
        <v>276</v>
      </c>
      <c r="B21" s="268"/>
      <c r="C21" s="268"/>
      <c r="D21" s="268"/>
      <c r="E21" s="268"/>
      <c r="F21" s="268"/>
      <c r="G21" s="268"/>
      <c r="H21" s="268"/>
      <c r="I21" s="94">
        <v>17</v>
      </c>
      <c r="J21" s="98">
        <f>SUM(J15:J20)</f>
        <v>0</v>
      </c>
      <c r="K21" s="98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277</v>
      </c>
      <c r="B23" s="270"/>
      <c r="C23" s="270"/>
      <c r="D23" s="270"/>
      <c r="E23" s="270"/>
      <c r="F23" s="270"/>
      <c r="G23" s="270"/>
      <c r="H23" s="270"/>
      <c r="I23" s="99">
        <v>18</v>
      </c>
      <c r="J23" s="95"/>
      <c r="K23" s="95"/>
    </row>
    <row r="24" spans="1:11" ht="23.25" customHeight="1">
      <c r="A24" s="271" t="s">
        <v>278</v>
      </c>
      <c r="B24" s="272"/>
      <c r="C24" s="272"/>
      <c r="D24" s="272"/>
      <c r="E24" s="272"/>
      <c r="F24" s="272"/>
      <c r="G24" s="272"/>
      <c r="H24" s="272"/>
      <c r="I24" s="100">
        <v>19</v>
      </c>
      <c r="J24" s="98"/>
      <c r="K24" s="98"/>
    </row>
    <row r="25" spans="1:11" ht="30" customHeight="1">
      <c r="A25" s="273" t="s">
        <v>279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5:K10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Marijanav</cp:lastModifiedBy>
  <cp:lastPrinted>2013-03-22T06:54:43Z</cp:lastPrinted>
  <dcterms:created xsi:type="dcterms:W3CDTF">2008-10-17T11:51:54Z</dcterms:created>
  <dcterms:modified xsi:type="dcterms:W3CDTF">2013-03-22T06:56:55Z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