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saveExternalLinkValues="0" codeName="ThisWorkbook" defaultThemeVersion="124226"/>
  <mc:AlternateContent xmlns:mc="http://schemas.openxmlformats.org/markup-compatibility/2006">
    <mc:Choice Requires="x15">
      <x15ac:absPath xmlns:x15ac="http://schemas.microsoft.com/office/spreadsheetml/2010/11/ac" url="C:\Users\antea\Documents\HOTELI JADRAN\burza 2020\Nekonsolidirani\20201Q\"/>
    </mc:Choice>
  </mc:AlternateContent>
  <xr:revisionPtr revIDLastSave="0" documentId="13_ncr:1_{AE2A4B54-7F5F-4AF9-808B-0D16F87E0015}"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9" i="21" s="1"/>
  <c r="H51" i="21" s="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H57" i="20"/>
  <c r="H59" i="20" s="1"/>
  <c r="H72" i="18"/>
  <c r="J60" i="19"/>
  <c r="I24" i="20"/>
  <c r="I27" i="20" s="1"/>
  <c r="W61" i="22"/>
  <c r="I47" i="21"/>
  <c r="I49" i="21" s="1"/>
  <c r="I51" i="21" s="1"/>
  <c r="K60" i="19"/>
  <c r="I14" i="19"/>
  <c r="I61" i="19" s="1"/>
  <c r="I63"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I72" i="18"/>
  <c r="K64" i="19"/>
  <c r="I64" i="19"/>
  <c r="I62" i="19"/>
  <c r="I66" i="19" s="1"/>
  <c r="K62" i="19"/>
  <c r="K68" i="19" s="1"/>
  <c r="H64" i="19"/>
  <c r="H62" i="19"/>
  <c r="H66" i="19" s="1"/>
  <c r="H63" i="19"/>
  <c r="J62" i="19"/>
  <c r="J66" i="19" s="1"/>
  <c r="J64" i="19"/>
  <c r="I68" i="19" l="1"/>
  <c r="K67" i="19"/>
  <c r="K66" i="19"/>
  <c r="I67" i="19"/>
  <c r="H67" i="19"/>
  <c r="H68" i="19"/>
  <c r="J67" i="19"/>
  <c r="J68" i="19"/>
</calcChain>
</file>

<file path=xl/sharedStrings.xml><?xml version="1.0" encoding="utf-8"?>
<sst xmlns="http://schemas.openxmlformats.org/spreadsheetml/2006/main" count="519" uniqueCount="457">
  <si>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</si>
  <si>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</si>
  <si>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</si>
  <si>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</si>
  <si>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</si>
  <si>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</si>
  <si>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</si>
  <si>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</si>
  <si>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</si>
  <si>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</si>
  <si>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</si>
  <si>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</si>
  <si>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</si>
  <si>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</si>
  <si>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</si>
  <si>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</si>
  <si>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</si>
  <si>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</si>
  <si>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</si>
  <si>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</si>
  <si>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</si>
  <si>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</si>
  <si>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</si>
  <si>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</si>
  <si>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</si>
  <si>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</si>
  <si>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</si>
  <si>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</si>
  <si>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</si>
  <si>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</si>
  <si>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</si>
  <si>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</si>
  <si>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</si>
  <si>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</si>
  <si>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</si>
  <si>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</si>
  <si>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</si>
  <si>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</si>
  <si>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</si>
  <si>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</si>
  <si>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</si>
  <si>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</si>
  <si>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</si>
  <si>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</si>
  <si>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</si>
  <si>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</si>
  <si>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</si>
  <si>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</si>
  <si>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</si>
  <si>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</si>
  <si>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</si>
  <si>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</si>
  <si>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</si>
  <si>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</si>
  <si>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</si>
  <si>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</si>
  <si>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</si>
  <si>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</si>
  <si>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</si>
  <si>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</si>
  <si>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</si>
  <si>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</si>
  <si>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</si>
  <si>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</si>
  <si>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</si>
  <si>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</si>
  <si>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</si>
  <si>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</si>
  <si>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</si>
  <si>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</si>
  <si>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</si>
  <si>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</si>
  <si>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</si>
  <si>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</si>
  <si>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</si>
  <si>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</si>
  <si>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</si>
  <si>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</si>
  <si>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</si>
  <si>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</si>
  <si>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</si>
  <si>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</si>
  <si>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</si>
  <si>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</si>
  <si>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</si>
  <si>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</si>
  <si>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</si>
  <si>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</si>
  <si>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</si>
  <si>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</si>
  <si>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</si>
  <si>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</si>
  <si>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</si>
  <si>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</si>
  <si>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</si>
  <si>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</si>
  <si>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</si>
  <si>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</si>
  <si>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</si>
  <si>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</si>
  <si>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</si>
  <si>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</si>
  <si>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</si>
  <si>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</si>
  <si>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</si>
  <si>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</si>
  <si>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</si>
  <si>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</si>
  <si>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</si>
  <si>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</si>
  <si>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</si>
  <si>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</si>
  <si>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</si>
  <si>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</si>
  <si>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</si>
  <si>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</si>
  <si>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</si>
  <si>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</si>
  <si>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</si>
  <si>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</si>
  <si>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</si>
  <si>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</si>
  <si>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</si>
  <si>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</si>
  <si>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</si>
  <si>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</si>
  <si>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</si>
  <si>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</si>
  <si>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</si>
  <si>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</si>
  <si>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</si>
  <si>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</si>
  <si>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</si>
  <si>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</si>
  <si>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</si>
  <si>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</si>
  <si>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</si>
  <si>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</si>
  <si>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</si>
  <si>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</si>
  <si>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</si>
  <si>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</si>
  <si>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</si>
  <si>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</si>
  <si>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</si>
  <si>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</si>
  <si>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</si>
  <si>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</si>
  <si>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</si>
  <si>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</si>
  <si>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</si>
  <si>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</si>
  <si>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</si>
  <si>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</si>
  <si>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</si>
  <si>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</si>
  <si>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</si>
  <si>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</si>
  <si>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</si>
  <si>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</si>
  <si>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</si>
  <si>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</si>
  <si>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</si>
  <si>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</si>
  <si>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</si>
  <si>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</si>
  <si>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</si>
  <si>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</si>
  <si>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</si>
  <si>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</si>
  <si>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</si>
  <si>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</si>
  <si>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</si>
  <si>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</si>
  <si>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</si>
  <si>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</si>
  <si>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</si>
  <si>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</si>
  <si>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</si>
  <si>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</si>
  <si>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</si>
  <si>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</si>
  <si>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</si>
  <si>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</si>
  <si>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</si>
  <si>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</si>
  <si>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</si>
  <si>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</si>
  <si>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</si>
  <si>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</si>
  <si>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</si>
  <si>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</si>
  <si>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</si>
  <si>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</si>
  <si>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</si>
  <si>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</si>
  <si>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</si>
  <si>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</si>
  <si>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</si>
  <si>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</si>
  <si>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</si>
  <si>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</si>
  <si>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</si>
  <si>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</si>
  <si>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</si>
  <si>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</si>
  <si>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</si>
  <si>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</si>
  <si>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</si>
  <si>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</si>
  <si>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</si>
  <si>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</si>
  <si>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</si>
  <si>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</si>
  <si>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</si>
  <si>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</si>
  <si>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</si>
  <si>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</si>
  <si>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</si>
  <si>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</si>
  <si>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</si>
  <si>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</si>
  <si>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</si>
  <si>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</si>
  <si>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</si>
  <si>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</si>
  <si>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</si>
  <si>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</si>
  <si>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</si>
  <si>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</si>
  <si>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</si>
  <si>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</si>
  <si>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</si>
  <si>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</si>
  <si>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</si>
  <si>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</si>
  <si>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</si>
  <si>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</si>
  <si>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</si>
  <si>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</si>
  <si>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</si>
  <si>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</si>
  <si>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</si>
  <si>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</si>
  <si>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</si>
  <si>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</si>
  <si>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</si>
  <si>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</si>
  <si>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</si>
  <si>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</si>
  <si>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</si>
  <si>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</si>
  <si>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</si>
  <si>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</si>
  <si>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</si>
  <si>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</si>
  <si>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</si>
  <si>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</si>
  <si>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</si>
  <si>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</si>
  <si>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</si>
  <si>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</si>
  <si>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</si>
  <si>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</si>
  <si>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</si>
  <si>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</si>
  <si>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</si>
  <si>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</si>
  <si>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</si>
  <si>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</si>
  <si>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</si>
  <si>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</si>
  <si>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</si>
  <si>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</si>
  <si>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</si>
  <si>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</si>
  <si>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</si>
  <si>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</si>
  <si>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</si>
  <si>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</si>
  <si>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</si>
  <si>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</si>
  <si>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</si>
  <si>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</si>
  <si>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</si>
  <si>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</si>
  <si>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</si>
  <si>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</si>
  <si>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</si>
  <si>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</si>
  <si>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</si>
  <si>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</si>
  <si>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</si>
  <si>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</si>
  <si>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</si>
  <si>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</si>
  <si>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</si>
  <si>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</si>
  <si>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</si>
  <si>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</si>
  <si>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</si>
  <si>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</si>
  <si>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</si>
  <si>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</si>
  <si>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</si>
  <si>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</si>
  <si>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</si>
  <si>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</si>
  <si>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</si>
  <si>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</si>
  <si>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</si>
  <si>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</si>
  <si>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</si>
  <si>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</si>
  <si>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</si>
  <si>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</si>
  <si>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</si>
  <si>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</si>
  <si>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</si>
  <si>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</si>
  <si>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</si>
  <si>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</si>
  <si>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</si>
  <si>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</si>
  <si>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</si>
  <si>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</si>
  <si>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</si>
  <si>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</si>
  <si>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</si>
  <si>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</si>
  <si>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</si>
  <si>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</si>
  <si>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</si>
  <si>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</si>
  <si>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</si>
  <si>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</si>
  <si>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</si>
  <si>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</si>
  <si>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</si>
  <si>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</si>
  <si>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</si>
  <si>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</si>
  <si>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</si>
  <si>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</si>
  <si>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</si>
  <si>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</si>
  <si>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</si>
  <si>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</si>
  <si>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</si>
  <si>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</si>
  <si>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</si>
  <si>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</si>
  <si>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</si>
  <si>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</si>
  <si>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</si>
  <si>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</si>
  <si>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</si>
  <si>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</si>
  <si>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</si>
  <si>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</si>
  <si>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</si>
  <si>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</si>
  <si>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</si>
  <si>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</si>
  <si>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</si>
  <si>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</si>
  <si>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</si>
  <si>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</si>
  <si>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</si>
  <si>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</si>
  <si>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</si>
  <si>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</si>
  <si>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</si>
  <si>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</si>
  <si>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</si>
  <si>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</si>
  <si>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</si>
  <si>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</si>
  <si>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</si>
  <si>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</si>
  <si>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</si>
  <si>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</si>
  <si>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</si>
  <si>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</si>
  <si>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</si>
  <si>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</si>
  <si>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</si>
  <si>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</si>
  <si>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</si>
  <si>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</si>
  <si>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</si>
  <si>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</si>
  <si>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</si>
  <si>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</si>
  <si>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</si>
  <si>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</si>
  <si>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</si>
  <si>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</si>
  <si>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</si>
  <si>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</si>
  <si>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</si>
  <si>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</si>
  <si>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</si>
  <si>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</si>
  <si>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</si>
  <si>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</si>
  <si>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</si>
  <si>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</si>
  <si>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</si>
  <si>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</si>
  <si>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</si>
  <si>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</si>
  <si>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</si>
  <si>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</si>
  <si>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</si>
  <si>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</si>
  <si>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</si>
  <si>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</si>
  <si>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</si>
  <si>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</si>
  <si>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</si>
  <si>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</si>
  <si>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</si>
  <si>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</si>
  <si>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</si>
  <si>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</si>
  <si>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</si>
  <si>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</si>
  <si>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</si>
  <si>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</si>
  <si>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</si>
  <si>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</si>
  <si>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</si>
  <si>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</si>
  <si>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</si>
  <si>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060040135</t>
  </si>
  <si>
    <t>18099276986</t>
  </si>
  <si>
    <t>808</t>
  </si>
  <si>
    <t>HR</t>
  </si>
  <si>
    <t>7478000030KH7ROTAU91</t>
  </si>
  <si>
    <t>HOTELI JADRAN d.d.</t>
  </si>
  <si>
    <t>GRADAC</t>
  </si>
  <si>
    <t>JADRANSKA 2</t>
  </si>
  <si>
    <t>info@adriatiq.com</t>
  </si>
  <si>
    <t>www.jadrandd.com</t>
  </si>
  <si>
    <t>Obveznik:___________HOTELI JADRAN d.d.__________________________________</t>
  </si>
  <si>
    <t>Obveznik: ___________HOTELI JADRAN d.d.________________________________________</t>
  </si>
  <si>
    <t>Obveznik: ________HOTELI JADRAN d.d._________________________________</t>
  </si>
  <si>
    <t>ANIS REVIZIJA d.o.o.</t>
  </si>
  <si>
    <t>Paško Anić-Antić</t>
  </si>
  <si>
    <t xml:space="preserve">Oršulić Antea </t>
  </si>
  <si>
    <t>099 219 1100</t>
  </si>
  <si>
    <t>antea.orsulic@adriatiq.com</t>
  </si>
  <si>
    <t>stanje na dan 31.03.2020</t>
  </si>
  <si>
    <t>u razdoblju 01.01.2020 do 31.03.2020</t>
  </si>
  <si>
    <t>u razdoblju 01.01.2020. do 31.03.2020.</t>
  </si>
  <si>
    <r>
      <t>BILJEŠKE UZ FINANCIJSKE IZVJEŠTAJE - TFI
(sastavljaju se za tromjesečna izvještajna razdoblja)
Naziv izdavatelja:   _______</t>
    </r>
    <r>
      <rPr>
        <u/>
        <sz val="10"/>
        <rFont val="Arial"/>
        <family val="2"/>
        <charset val="238"/>
      </rPr>
      <t>HOTELI JADRAN d.d.</t>
    </r>
    <r>
      <rPr>
        <sz val="10"/>
        <rFont val="Arial"/>
        <family val="2"/>
        <charset val="238"/>
      </rPr>
      <t>___________________
OIB:   _______</t>
    </r>
    <r>
      <rPr>
        <u/>
        <sz val="10"/>
        <rFont val="Arial"/>
        <family val="2"/>
        <charset val="238"/>
      </rPr>
      <t>18099276986</t>
    </r>
    <r>
      <rPr>
        <sz val="10"/>
        <rFont val="Arial"/>
        <family val="2"/>
        <charset val="238"/>
      </rPr>
      <t>_______________________________
Izvještajno razdoblje: _____</t>
    </r>
    <r>
      <rPr>
        <u/>
        <sz val="10"/>
        <rFont val="Arial"/>
        <family val="2"/>
        <charset val="238"/>
      </rPr>
      <t>01.01.2020 - 31.03.2020</t>
    </r>
    <r>
      <rPr>
        <sz val="10"/>
        <rFont val="Arial"/>
        <family val="2"/>
        <charset val="238"/>
      </rPr>
      <t xml:space="preserve">_____________________
Poslovanje društva u prvom kvartalu 2020 godine pod posebnim je okolnostima shodno pojavi bolesti COVID-19. Kako društvo većinu svojih prihoda ostvaruje od najma nekretnina ovisnim društvima, a ovisna društva su hotelska poduzeća čije je poslovanje uslijed pojave bolesti narušeno , došlo je do pada prihoda u ovom razdoblju u odnosu na isto razdoblje prošle godine. Uz navedeno hotelska poduzeća su sezonskog karaktera , te je shodno navedenom i financijski rezultat u ovom kvartalu gubitak. 
Kod primjene računovodstvenih politika nije bilo promjena.                                                                                                                                                             Godišnja financijska izvješća za 2019. godinu dostupna su na web stranici www.jadrandd.com. U njima su dostupne sve informacije o poslovnim i računovodstvenim politikama koje se primjenjuju u poslovanju, kod evidentiranja poslovnih promjena, kao i prilikom izrade financijskih izvješća.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</si>
</sst>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topLeftCell="A37" workbookViewId="0">
      <selection activeCell="A10" sqref="A10:I10"/>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43921</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438</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435</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418</v>
      </c>
      <c r="H15" s="152" t="s">
        <v>439</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437</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21330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5</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t="s">
        <v>427</v>
      </c>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450</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451</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452</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t="s">
        <v>448</v>
      </c>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t="s">
        <v>449</v>
      </c>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opLeftCell="A16" zoomScaleNormal="100" zoomScaleSheetLayoutView="100" workbookViewId="0">
      <selection activeCell="K74" sqref="K74"/>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453</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445</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76970826</v>
      </c>
      <c r="I9" s="34">
        <f>I10+I17+I27+I38+I43</f>
        <v>75854426</v>
      </c>
    </row>
    <row r="10" spans="1:9" ht="12.75" customHeight="1" x14ac:dyDescent="0.2">
      <c r="A10" s="187" t="s">
        <v>5</v>
      </c>
      <c r="B10" s="187"/>
      <c r="C10" s="187"/>
      <c r="D10" s="187"/>
      <c r="E10" s="187"/>
      <c r="F10" s="187"/>
      <c r="G10" s="16">
        <v>3</v>
      </c>
      <c r="H10" s="34">
        <f>H11+H12+H13+H14+H15+H16</f>
        <v>0</v>
      </c>
      <c r="I10" s="34">
        <f>I11+I12+I13+I14+I15+I16</f>
        <v>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0</v>
      </c>
      <c r="I12" s="33">
        <v>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71220043</v>
      </c>
      <c r="I17" s="34">
        <f>I18+I19+I20+I21+I22+I23+I24+I25+I26</f>
        <v>70108827</v>
      </c>
    </row>
    <row r="18" spans="1:9" ht="12.75" customHeight="1" x14ac:dyDescent="0.2">
      <c r="A18" s="186" t="s">
        <v>13</v>
      </c>
      <c r="B18" s="186"/>
      <c r="C18" s="186"/>
      <c r="D18" s="186"/>
      <c r="E18" s="186"/>
      <c r="F18" s="186"/>
      <c r="G18" s="15">
        <v>11</v>
      </c>
      <c r="H18" s="33">
        <v>6766248</v>
      </c>
      <c r="I18" s="33">
        <v>6766248</v>
      </c>
    </row>
    <row r="19" spans="1:9" ht="12.75" customHeight="1" x14ac:dyDescent="0.2">
      <c r="A19" s="186" t="s">
        <v>14</v>
      </c>
      <c r="B19" s="186"/>
      <c r="C19" s="186"/>
      <c r="D19" s="186"/>
      <c r="E19" s="186"/>
      <c r="F19" s="186"/>
      <c r="G19" s="15">
        <v>12</v>
      </c>
      <c r="H19" s="33">
        <v>0</v>
      </c>
      <c r="I19" s="33">
        <v>0</v>
      </c>
    </row>
    <row r="20" spans="1:9" ht="12.75" customHeight="1" x14ac:dyDescent="0.2">
      <c r="A20" s="186" t="s">
        <v>15</v>
      </c>
      <c r="B20" s="186"/>
      <c r="C20" s="186"/>
      <c r="D20" s="186"/>
      <c r="E20" s="186"/>
      <c r="F20" s="186"/>
      <c r="G20" s="15">
        <v>13</v>
      </c>
      <c r="H20" s="33">
        <v>275387</v>
      </c>
      <c r="I20" s="33">
        <v>259179</v>
      </c>
    </row>
    <row r="21" spans="1:9" ht="12.75" customHeight="1" x14ac:dyDescent="0.2">
      <c r="A21" s="186" t="s">
        <v>16</v>
      </c>
      <c r="B21" s="186"/>
      <c r="C21" s="186"/>
      <c r="D21" s="186"/>
      <c r="E21" s="186"/>
      <c r="F21" s="186"/>
      <c r="G21" s="15">
        <v>14</v>
      </c>
      <c r="H21" s="33">
        <v>14678</v>
      </c>
      <c r="I21" s="33">
        <v>14058</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120080</v>
      </c>
      <c r="I24" s="33">
        <v>130080</v>
      </c>
    </row>
    <row r="25" spans="1:9" ht="12.75" customHeight="1" x14ac:dyDescent="0.2">
      <c r="A25" s="186" t="s">
        <v>20</v>
      </c>
      <c r="B25" s="186"/>
      <c r="C25" s="186"/>
      <c r="D25" s="186"/>
      <c r="E25" s="186"/>
      <c r="F25" s="186"/>
      <c r="G25" s="15">
        <v>18</v>
      </c>
      <c r="H25" s="33">
        <v>0</v>
      </c>
      <c r="I25" s="33">
        <v>0</v>
      </c>
    </row>
    <row r="26" spans="1:9" ht="12.75" customHeight="1" x14ac:dyDescent="0.2">
      <c r="A26" s="186" t="s">
        <v>21</v>
      </c>
      <c r="B26" s="186"/>
      <c r="C26" s="186"/>
      <c r="D26" s="186"/>
      <c r="E26" s="186"/>
      <c r="F26" s="186"/>
      <c r="G26" s="15">
        <v>19</v>
      </c>
      <c r="H26" s="33">
        <v>64043650</v>
      </c>
      <c r="I26" s="33">
        <v>62939262</v>
      </c>
    </row>
    <row r="27" spans="1:9" ht="12.75" customHeight="1" x14ac:dyDescent="0.2">
      <c r="A27" s="187" t="s">
        <v>22</v>
      </c>
      <c r="B27" s="187"/>
      <c r="C27" s="187"/>
      <c r="D27" s="187"/>
      <c r="E27" s="187"/>
      <c r="F27" s="187"/>
      <c r="G27" s="16">
        <v>20</v>
      </c>
      <c r="H27" s="34">
        <f>SUM(H28:H37)</f>
        <v>5732033</v>
      </c>
      <c r="I27" s="34">
        <f>SUM(I28:I37)</f>
        <v>5726849</v>
      </c>
    </row>
    <row r="28" spans="1:9" ht="12.75" customHeight="1" x14ac:dyDescent="0.2">
      <c r="A28" s="186" t="s">
        <v>23</v>
      </c>
      <c r="B28" s="186"/>
      <c r="C28" s="186"/>
      <c r="D28" s="186"/>
      <c r="E28" s="186"/>
      <c r="F28" s="186"/>
      <c r="G28" s="15">
        <v>21</v>
      </c>
      <c r="H28" s="33">
        <v>5554300</v>
      </c>
      <c r="I28" s="33">
        <v>5554300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154033</v>
      </c>
      <c r="I30" s="33">
        <v>154033</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23700</v>
      </c>
      <c r="I35" s="33">
        <v>18516</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18750</v>
      </c>
      <c r="I38" s="34">
        <f>I39+I40+I41+I42</f>
        <v>18750</v>
      </c>
    </row>
    <row r="39" spans="1:9" ht="12.75" customHeight="1" x14ac:dyDescent="0.2">
      <c r="A39" s="186" t="s">
        <v>34</v>
      </c>
      <c r="B39" s="186"/>
      <c r="C39" s="186"/>
      <c r="D39" s="186"/>
      <c r="E39" s="186"/>
      <c r="F39" s="186"/>
      <c r="G39" s="15">
        <v>32</v>
      </c>
      <c r="H39" s="33">
        <v>18750</v>
      </c>
      <c r="I39" s="33">
        <v>18750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29928449</v>
      </c>
      <c r="I44" s="34">
        <f>I45+I53+I60+I70</f>
        <v>29754132</v>
      </c>
    </row>
    <row r="45" spans="1:9" ht="12.75" customHeight="1" x14ac:dyDescent="0.2">
      <c r="A45" s="187" t="s">
        <v>39</v>
      </c>
      <c r="B45" s="187"/>
      <c r="C45" s="187"/>
      <c r="D45" s="187"/>
      <c r="E45" s="187"/>
      <c r="F45" s="187"/>
      <c r="G45" s="16">
        <v>38</v>
      </c>
      <c r="H45" s="34">
        <f>SUM(H46:H52)</f>
        <v>0</v>
      </c>
      <c r="I45" s="34">
        <f>SUM(I46:I52)</f>
        <v>0</v>
      </c>
    </row>
    <row r="46" spans="1:9" ht="12.75" customHeight="1" x14ac:dyDescent="0.2">
      <c r="A46" s="186" t="s">
        <v>40</v>
      </c>
      <c r="B46" s="186"/>
      <c r="C46" s="186"/>
      <c r="D46" s="186"/>
      <c r="E46" s="186"/>
      <c r="F46" s="186"/>
      <c r="G46" s="15">
        <v>39</v>
      </c>
      <c r="H46" s="33">
        <v>0</v>
      </c>
      <c r="I46" s="33">
        <v>0</v>
      </c>
    </row>
    <row r="47" spans="1:9" ht="12.75" customHeight="1" x14ac:dyDescent="0.2">
      <c r="A47" s="186" t="s">
        <v>41</v>
      </c>
      <c r="B47" s="186"/>
      <c r="C47" s="186"/>
      <c r="D47" s="186"/>
      <c r="E47" s="186"/>
      <c r="F47" s="186"/>
      <c r="G47" s="15">
        <v>40</v>
      </c>
      <c r="H47" s="33">
        <v>0</v>
      </c>
      <c r="I47" s="33">
        <v>0</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28850302</v>
      </c>
      <c r="I53" s="34">
        <f>SUM(I54:I59)</f>
        <v>28877294</v>
      </c>
    </row>
    <row r="54" spans="1:9" ht="12.75" customHeight="1" x14ac:dyDescent="0.2">
      <c r="A54" s="186" t="s">
        <v>48</v>
      </c>
      <c r="B54" s="186"/>
      <c r="C54" s="186"/>
      <c r="D54" s="186"/>
      <c r="E54" s="186"/>
      <c r="F54" s="186"/>
      <c r="G54" s="15">
        <v>47</v>
      </c>
      <c r="H54" s="33">
        <v>28179289</v>
      </c>
      <c r="I54" s="33">
        <v>28233478</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36558</v>
      </c>
      <c r="I56" s="33">
        <v>53780</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628522</v>
      </c>
      <c r="I58" s="33">
        <v>583033</v>
      </c>
    </row>
    <row r="59" spans="1:9" ht="12.75" customHeight="1" x14ac:dyDescent="0.2">
      <c r="A59" s="186" t="s">
        <v>53</v>
      </c>
      <c r="B59" s="186"/>
      <c r="C59" s="186"/>
      <c r="D59" s="186"/>
      <c r="E59" s="186"/>
      <c r="F59" s="186"/>
      <c r="G59" s="15">
        <v>52</v>
      </c>
      <c r="H59" s="33">
        <v>5933</v>
      </c>
      <c r="I59" s="33">
        <v>7003</v>
      </c>
    </row>
    <row r="60" spans="1:9" ht="12.75" customHeight="1" x14ac:dyDescent="0.2">
      <c r="A60" s="187" t="s">
        <v>54</v>
      </c>
      <c r="B60" s="187"/>
      <c r="C60" s="187"/>
      <c r="D60" s="187"/>
      <c r="E60" s="187"/>
      <c r="F60" s="187"/>
      <c r="G60" s="16">
        <v>53</v>
      </c>
      <c r="H60" s="34">
        <f>SUM(H61:H69)</f>
        <v>126250</v>
      </c>
      <c r="I60" s="34">
        <f>SUM(I61:I69)</f>
        <v>185149</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126250</v>
      </c>
      <c r="I66" s="33">
        <v>185149</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951897</v>
      </c>
      <c r="I70" s="33">
        <v>691689</v>
      </c>
    </row>
    <row r="71" spans="1:9" ht="12.75" customHeight="1" x14ac:dyDescent="0.2">
      <c r="A71" s="203" t="s">
        <v>58</v>
      </c>
      <c r="B71" s="203"/>
      <c r="C71" s="203"/>
      <c r="D71" s="203"/>
      <c r="E71" s="203"/>
      <c r="F71" s="203"/>
      <c r="G71" s="15">
        <v>64</v>
      </c>
      <c r="H71" s="33">
        <v>31605</v>
      </c>
      <c r="I71" s="33">
        <v>32078</v>
      </c>
    </row>
    <row r="72" spans="1:9" ht="12.75" customHeight="1" x14ac:dyDescent="0.2">
      <c r="A72" s="188" t="s">
        <v>383</v>
      </c>
      <c r="B72" s="188"/>
      <c r="C72" s="188"/>
      <c r="D72" s="188"/>
      <c r="E72" s="188"/>
      <c r="F72" s="188"/>
      <c r="G72" s="16">
        <v>65</v>
      </c>
      <c r="H72" s="34">
        <f>H8+H9+H44+H71</f>
        <v>106930880</v>
      </c>
      <c r="I72" s="34">
        <f>I8+I9+I44+I71</f>
        <v>105640636</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91199848</v>
      </c>
      <c r="I75" s="34">
        <f>I76+I77+I78+I84+I85+I89+I92+I95</f>
        <v>89852776</v>
      </c>
    </row>
    <row r="76" spans="1:9" ht="12.75" customHeight="1" x14ac:dyDescent="0.2">
      <c r="A76" s="186" t="s">
        <v>61</v>
      </c>
      <c r="B76" s="186"/>
      <c r="C76" s="186"/>
      <c r="D76" s="186"/>
      <c r="E76" s="186"/>
      <c r="F76" s="186"/>
      <c r="G76" s="15">
        <v>68</v>
      </c>
      <c r="H76" s="33">
        <v>74980500</v>
      </c>
      <c r="I76" s="33">
        <v>74980500</v>
      </c>
    </row>
    <row r="77" spans="1:9" ht="12.75" customHeight="1" x14ac:dyDescent="0.2">
      <c r="A77" s="186" t="s">
        <v>62</v>
      </c>
      <c r="B77" s="186"/>
      <c r="C77" s="186"/>
      <c r="D77" s="186"/>
      <c r="E77" s="186"/>
      <c r="F77" s="186"/>
      <c r="G77" s="15">
        <v>69</v>
      </c>
      <c r="H77" s="33">
        <v>173442</v>
      </c>
      <c r="I77" s="33">
        <v>173442</v>
      </c>
    </row>
    <row r="78" spans="1:9" ht="12.75" customHeight="1" x14ac:dyDescent="0.2">
      <c r="A78" s="187" t="s">
        <v>63</v>
      </c>
      <c r="B78" s="187"/>
      <c r="C78" s="187"/>
      <c r="D78" s="187"/>
      <c r="E78" s="187"/>
      <c r="F78" s="187"/>
      <c r="G78" s="16">
        <v>70</v>
      </c>
      <c r="H78" s="34">
        <f>SUM(H79:H83)</f>
        <v>15834828</v>
      </c>
      <c r="I78" s="34">
        <f>SUM(I79:I83)</f>
        <v>15834828</v>
      </c>
    </row>
    <row r="79" spans="1:9" ht="12.75" customHeight="1" x14ac:dyDescent="0.2">
      <c r="A79" s="186" t="s">
        <v>64</v>
      </c>
      <c r="B79" s="186"/>
      <c r="C79" s="186"/>
      <c r="D79" s="186"/>
      <c r="E79" s="186"/>
      <c r="F79" s="186"/>
      <c r="G79" s="15">
        <v>71</v>
      </c>
      <c r="H79" s="33">
        <v>3770050</v>
      </c>
      <c r="I79" s="33">
        <v>3770050</v>
      </c>
    </row>
    <row r="80" spans="1:9" ht="12.75" customHeight="1" x14ac:dyDescent="0.2">
      <c r="A80" s="186" t="s">
        <v>65</v>
      </c>
      <c r="B80" s="186"/>
      <c r="C80" s="186"/>
      <c r="D80" s="186"/>
      <c r="E80" s="186"/>
      <c r="F80" s="186"/>
      <c r="G80" s="15">
        <v>72</v>
      </c>
      <c r="H80" s="33">
        <v>12064778</v>
      </c>
      <c r="I80" s="33">
        <v>12064778</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763287</v>
      </c>
      <c r="I89" s="34">
        <f>I90-I91</f>
        <v>211078</v>
      </c>
    </row>
    <row r="90" spans="1:9" ht="12.75" customHeight="1" x14ac:dyDescent="0.2">
      <c r="A90" s="186" t="s">
        <v>75</v>
      </c>
      <c r="B90" s="186"/>
      <c r="C90" s="186"/>
      <c r="D90" s="186"/>
      <c r="E90" s="186"/>
      <c r="F90" s="186"/>
      <c r="G90" s="15">
        <v>82</v>
      </c>
      <c r="H90" s="33">
        <v>763287</v>
      </c>
      <c r="I90" s="33">
        <v>211078</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-552209</v>
      </c>
      <c r="I92" s="34">
        <f>I93-I94</f>
        <v>-1347072</v>
      </c>
    </row>
    <row r="93" spans="1:9" ht="12.75" customHeight="1" x14ac:dyDescent="0.2">
      <c r="A93" s="186" t="s">
        <v>78</v>
      </c>
      <c r="B93" s="186"/>
      <c r="C93" s="186"/>
      <c r="D93" s="186"/>
      <c r="E93" s="186"/>
      <c r="F93" s="186"/>
      <c r="G93" s="15">
        <v>85</v>
      </c>
      <c r="H93" s="33">
        <v>0</v>
      </c>
      <c r="I93" s="33">
        <v>0</v>
      </c>
    </row>
    <row r="94" spans="1:9" ht="12.75" customHeight="1" x14ac:dyDescent="0.2">
      <c r="A94" s="186" t="s">
        <v>79</v>
      </c>
      <c r="B94" s="186"/>
      <c r="C94" s="186"/>
      <c r="D94" s="186"/>
      <c r="E94" s="186"/>
      <c r="F94" s="186"/>
      <c r="G94" s="15">
        <v>86</v>
      </c>
      <c r="H94" s="33">
        <v>552209</v>
      </c>
      <c r="I94" s="33">
        <v>1347072</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v>0</v>
      </c>
      <c r="I97" s="33">
        <v>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0</v>
      </c>
      <c r="I103" s="34">
        <f>SUM(I104:I114)</f>
        <v>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15719247</v>
      </c>
      <c r="I115" s="34">
        <f>SUM(I116:I129)</f>
        <v>15787860</v>
      </c>
    </row>
    <row r="116" spans="1:9" ht="12.75" customHeight="1" x14ac:dyDescent="0.2">
      <c r="A116" s="186" t="s">
        <v>87</v>
      </c>
      <c r="B116" s="186"/>
      <c r="C116" s="186"/>
      <c r="D116" s="186"/>
      <c r="E116" s="186"/>
      <c r="F116" s="186"/>
      <c r="G116" s="15">
        <v>108</v>
      </c>
      <c r="H116" s="33">
        <v>3231014</v>
      </c>
      <c r="I116" s="33">
        <v>3230095</v>
      </c>
    </row>
    <row r="117" spans="1:9" ht="22.15" customHeight="1" x14ac:dyDescent="0.2">
      <c r="A117" s="186" t="s">
        <v>88</v>
      </c>
      <c r="B117" s="186"/>
      <c r="C117" s="186"/>
      <c r="D117" s="186"/>
      <c r="E117" s="186"/>
      <c r="F117" s="186"/>
      <c r="G117" s="15">
        <v>109</v>
      </c>
      <c r="H117" s="33">
        <v>4829557</v>
      </c>
      <c r="I117" s="33">
        <v>4829557</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1643909</v>
      </c>
      <c r="I120" s="33">
        <v>1643909</v>
      </c>
    </row>
    <row r="121" spans="1:9" ht="12.75" customHeight="1" x14ac:dyDescent="0.2">
      <c r="A121" s="186" t="s">
        <v>92</v>
      </c>
      <c r="B121" s="186"/>
      <c r="C121" s="186"/>
      <c r="D121" s="186"/>
      <c r="E121" s="186"/>
      <c r="F121" s="186"/>
      <c r="G121" s="15">
        <v>113</v>
      </c>
      <c r="H121" s="33">
        <v>0</v>
      </c>
      <c r="I121" s="33">
        <v>0</v>
      </c>
    </row>
    <row r="122" spans="1:9" ht="12.75" customHeight="1" x14ac:dyDescent="0.2">
      <c r="A122" s="186" t="s">
        <v>93</v>
      </c>
      <c r="B122" s="186"/>
      <c r="C122" s="186"/>
      <c r="D122" s="186"/>
      <c r="E122" s="186"/>
      <c r="F122" s="186"/>
      <c r="G122" s="15">
        <v>114</v>
      </c>
      <c r="H122" s="33">
        <v>0</v>
      </c>
      <c r="I122" s="33">
        <v>0</v>
      </c>
    </row>
    <row r="123" spans="1:9" ht="12.75" customHeight="1" x14ac:dyDescent="0.2">
      <c r="A123" s="186" t="s">
        <v>94</v>
      </c>
      <c r="B123" s="186"/>
      <c r="C123" s="186"/>
      <c r="D123" s="186"/>
      <c r="E123" s="186"/>
      <c r="F123" s="186"/>
      <c r="G123" s="15">
        <v>115</v>
      </c>
      <c r="H123" s="33">
        <v>4498773</v>
      </c>
      <c r="I123" s="33">
        <v>4585508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84499</v>
      </c>
      <c r="I125" s="33">
        <v>78004</v>
      </c>
    </row>
    <row r="126" spans="1:9" x14ac:dyDescent="0.2">
      <c r="A126" s="186" t="s">
        <v>99</v>
      </c>
      <c r="B126" s="186"/>
      <c r="C126" s="186"/>
      <c r="D126" s="186"/>
      <c r="E126" s="186"/>
      <c r="F126" s="186"/>
      <c r="G126" s="15">
        <v>118</v>
      </c>
      <c r="H126" s="33">
        <v>1395378</v>
      </c>
      <c r="I126" s="33">
        <v>1384670</v>
      </c>
    </row>
    <row r="127" spans="1:9" x14ac:dyDescent="0.2">
      <c r="A127" s="186" t="s">
        <v>100</v>
      </c>
      <c r="B127" s="186"/>
      <c r="C127" s="186"/>
      <c r="D127" s="186"/>
      <c r="E127" s="186"/>
      <c r="F127" s="186"/>
      <c r="G127" s="15">
        <v>119</v>
      </c>
      <c r="H127" s="33">
        <v>34698</v>
      </c>
      <c r="I127" s="33">
        <v>34698</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1419</v>
      </c>
      <c r="I129" s="33">
        <v>1419</v>
      </c>
    </row>
    <row r="130" spans="1:9" ht="22.15" customHeight="1" x14ac:dyDescent="0.2">
      <c r="A130" s="203" t="s">
        <v>103</v>
      </c>
      <c r="B130" s="203"/>
      <c r="C130" s="203"/>
      <c r="D130" s="203"/>
      <c r="E130" s="203"/>
      <c r="F130" s="203"/>
      <c r="G130" s="15">
        <v>122</v>
      </c>
      <c r="H130" s="33">
        <v>11785</v>
      </c>
      <c r="I130" s="33">
        <v>0</v>
      </c>
    </row>
    <row r="131" spans="1:9" x14ac:dyDescent="0.2">
      <c r="A131" s="188" t="s">
        <v>388</v>
      </c>
      <c r="B131" s="188"/>
      <c r="C131" s="188"/>
      <c r="D131" s="188"/>
      <c r="E131" s="188"/>
      <c r="F131" s="188"/>
      <c r="G131" s="16">
        <v>123</v>
      </c>
      <c r="H131" s="34">
        <f>H75+H96+H103+H115+H130</f>
        <v>106930880</v>
      </c>
      <c r="I131" s="34">
        <f>I75+I96+I103+I115+I130</f>
        <v>105640636</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activeCell="J68" sqref="J6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454</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446</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764606</v>
      </c>
      <c r="I8" s="37">
        <f>SUM(I9:I13)</f>
        <v>764606</v>
      </c>
      <c r="J8" s="37">
        <f>SUM(J9:J13)</f>
        <v>550868</v>
      </c>
      <c r="K8" s="37">
        <f>SUM(K9:K13)</f>
        <v>550868</v>
      </c>
    </row>
    <row r="9" spans="1:11" x14ac:dyDescent="0.2">
      <c r="A9" s="186" t="s">
        <v>121</v>
      </c>
      <c r="B9" s="186"/>
      <c r="C9" s="186"/>
      <c r="D9" s="186"/>
      <c r="E9" s="186"/>
      <c r="F9" s="186"/>
      <c r="G9" s="15">
        <v>126</v>
      </c>
      <c r="H9" s="33">
        <v>679475</v>
      </c>
      <c r="I9" s="33">
        <v>679475</v>
      </c>
      <c r="J9" s="33">
        <v>459116</v>
      </c>
      <c r="K9" s="33">
        <v>459116</v>
      </c>
    </row>
    <row r="10" spans="1:11" x14ac:dyDescent="0.2">
      <c r="A10" s="186" t="s">
        <v>122</v>
      </c>
      <c r="B10" s="186"/>
      <c r="C10" s="186"/>
      <c r="D10" s="186"/>
      <c r="E10" s="186"/>
      <c r="F10" s="186"/>
      <c r="G10" s="15">
        <v>127</v>
      </c>
      <c r="H10" s="33">
        <v>85131</v>
      </c>
      <c r="I10" s="33">
        <v>85131</v>
      </c>
      <c r="J10" s="33">
        <v>91535</v>
      </c>
      <c r="K10" s="33">
        <v>91535</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0</v>
      </c>
      <c r="I13" s="33">
        <v>0</v>
      </c>
      <c r="J13" s="33">
        <v>217</v>
      </c>
      <c r="K13" s="33">
        <v>217</v>
      </c>
    </row>
    <row r="14" spans="1:11" x14ac:dyDescent="0.2">
      <c r="A14" s="222" t="s">
        <v>126</v>
      </c>
      <c r="B14" s="222"/>
      <c r="C14" s="222"/>
      <c r="D14" s="222"/>
      <c r="E14" s="222"/>
      <c r="F14" s="222"/>
      <c r="G14" s="20">
        <v>131</v>
      </c>
      <c r="H14" s="37">
        <f>H15+H16+H20+H24+H25+H26+H29+H36</f>
        <v>2039870</v>
      </c>
      <c r="I14" s="37">
        <f>I15+I16+I20+I24+I25+I26+I29+I36</f>
        <v>2039870</v>
      </c>
      <c r="J14" s="37">
        <f>J15+J16+J20+J24+J25+J26+J29+J36</f>
        <v>1898741</v>
      </c>
      <c r="K14" s="37">
        <f>K15+K16+K20+K24+K25+K26+K29+K36</f>
        <v>1898741</v>
      </c>
    </row>
    <row r="15" spans="1:11" x14ac:dyDescent="0.2">
      <c r="A15" s="186" t="s">
        <v>108</v>
      </c>
      <c r="B15" s="186"/>
      <c r="C15" s="186"/>
      <c r="D15" s="186"/>
      <c r="E15" s="186"/>
      <c r="F15" s="186"/>
      <c r="G15" s="15">
        <v>132</v>
      </c>
      <c r="H15" s="33">
        <v>0</v>
      </c>
      <c r="I15" s="33">
        <v>0</v>
      </c>
      <c r="J15" s="33">
        <v>0</v>
      </c>
      <c r="K15" s="33">
        <v>0</v>
      </c>
    </row>
    <row r="16" spans="1:11" x14ac:dyDescent="0.2">
      <c r="A16" s="231" t="s">
        <v>127</v>
      </c>
      <c r="B16" s="231"/>
      <c r="C16" s="231"/>
      <c r="D16" s="231"/>
      <c r="E16" s="231"/>
      <c r="F16" s="231"/>
      <c r="G16" s="20">
        <v>133</v>
      </c>
      <c r="H16" s="37">
        <f>SUM(H17:H19)</f>
        <v>376498</v>
      </c>
      <c r="I16" s="37">
        <f>SUM(I17:I19)</f>
        <v>376498</v>
      </c>
      <c r="J16" s="37">
        <f>SUM(J17:J19)</f>
        <v>377852</v>
      </c>
      <c r="K16" s="37">
        <f>SUM(K17:K19)</f>
        <v>377852</v>
      </c>
    </row>
    <row r="17" spans="1:11" x14ac:dyDescent="0.2">
      <c r="A17" s="228" t="s">
        <v>128</v>
      </c>
      <c r="B17" s="228"/>
      <c r="C17" s="228"/>
      <c r="D17" s="228"/>
      <c r="E17" s="228"/>
      <c r="F17" s="228"/>
      <c r="G17" s="15">
        <v>134</v>
      </c>
      <c r="H17" s="33">
        <v>73510</v>
      </c>
      <c r="I17" s="33">
        <v>73510</v>
      </c>
      <c r="J17" s="33">
        <v>21497</v>
      </c>
      <c r="K17" s="33">
        <v>21497</v>
      </c>
    </row>
    <row r="18" spans="1:11" x14ac:dyDescent="0.2">
      <c r="A18" s="228" t="s">
        <v>129</v>
      </c>
      <c r="B18" s="228"/>
      <c r="C18" s="228"/>
      <c r="D18" s="228"/>
      <c r="E18" s="228"/>
      <c r="F18" s="228"/>
      <c r="G18" s="15">
        <v>135</v>
      </c>
      <c r="H18" s="33">
        <v>992</v>
      </c>
      <c r="I18" s="33">
        <v>992</v>
      </c>
      <c r="J18" s="33">
        <v>0</v>
      </c>
      <c r="K18" s="33">
        <v>0</v>
      </c>
    </row>
    <row r="19" spans="1:11" x14ac:dyDescent="0.2">
      <c r="A19" s="228" t="s">
        <v>130</v>
      </c>
      <c r="B19" s="228"/>
      <c r="C19" s="228"/>
      <c r="D19" s="228"/>
      <c r="E19" s="228"/>
      <c r="F19" s="228"/>
      <c r="G19" s="15">
        <v>136</v>
      </c>
      <c r="H19" s="33">
        <v>301996</v>
      </c>
      <c r="I19" s="33">
        <v>301996</v>
      </c>
      <c r="J19" s="33">
        <v>356355</v>
      </c>
      <c r="K19" s="33">
        <v>356355</v>
      </c>
    </row>
    <row r="20" spans="1:11" x14ac:dyDescent="0.2">
      <c r="A20" s="231" t="s">
        <v>131</v>
      </c>
      <c r="B20" s="231"/>
      <c r="C20" s="231"/>
      <c r="D20" s="231"/>
      <c r="E20" s="231"/>
      <c r="F20" s="231"/>
      <c r="G20" s="20">
        <v>137</v>
      </c>
      <c r="H20" s="37">
        <f>SUM(H21:H23)</f>
        <v>394968</v>
      </c>
      <c r="I20" s="37">
        <f>SUM(I21:I23)</f>
        <v>394968</v>
      </c>
      <c r="J20" s="37">
        <f>SUM(J21:J23)</f>
        <v>360271</v>
      </c>
      <c r="K20" s="37">
        <f>SUM(K21:K23)</f>
        <v>360271</v>
      </c>
    </row>
    <row r="21" spans="1:11" x14ac:dyDescent="0.2">
      <c r="A21" s="228" t="s">
        <v>109</v>
      </c>
      <c r="B21" s="228"/>
      <c r="C21" s="228"/>
      <c r="D21" s="228"/>
      <c r="E21" s="228"/>
      <c r="F21" s="228"/>
      <c r="G21" s="15">
        <v>138</v>
      </c>
      <c r="H21" s="33">
        <v>240538</v>
      </c>
      <c r="I21" s="33">
        <v>240538</v>
      </c>
      <c r="J21" s="33">
        <v>225401</v>
      </c>
      <c r="K21" s="33">
        <v>225401</v>
      </c>
    </row>
    <row r="22" spans="1:11" x14ac:dyDescent="0.2">
      <c r="A22" s="228" t="s">
        <v>110</v>
      </c>
      <c r="B22" s="228"/>
      <c r="C22" s="228"/>
      <c r="D22" s="228"/>
      <c r="E22" s="228"/>
      <c r="F22" s="228"/>
      <c r="G22" s="15">
        <v>139</v>
      </c>
      <c r="H22" s="33">
        <v>117122</v>
      </c>
      <c r="I22" s="33">
        <v>117122</v>
      </c>
      <c r="J22" s="33">
        <v>105204</v>
      </c>
      <c r="K22" s="33">
        <v>105204</v>
      </c>
    </row>
    <row r="23" spans="1:11" x14ac:dyDescent="0.2">
      <c r="A23" s="228" t="s">
        <v>111</v>
      </c>
      <c r="B23" s="228"/>
      <c r="C23" s="228"/>
      <c r="D23" s="228"/>
      <c r="E23" s="228"/>
      <c r="F23" s="228"/>
      <c r="G23" s="15">
        <v>140</v>
      </c>
      <c r="H23" s="33">
        <v>37308</v>
      </c>
      <c r="I23" s="33">
        <v>37308</v>
      </c>
      <c r="J23" s="33">
        <v>29666</v>
      </c>
      <c r="K23" s="33">
        <v>29666</v>
      </c>
    </row>
    <row r="24" spans="1:11" x14ac:dyDescent="0.2">
      <c r="A24" s="186" t="s">
        <v>112</v>
      </c>
      <c r="B24" s="186"/>
      <c r="C24" s="186"/>
      <c r="D24" s="186"/>
      <c r="E24" s="186"/>
      <c r="F24" s="186"/>
      <c r="G24" s="15">
        <v>141</v>
      </c>
      <c r="H24" s="33">
        <v>1115533</v>
      </c>
      <c r="I24" s="33">
        <v>1115533</v>
      </c>
      <c r="J24" s="33">
        <v>1121216</v>
      </c>
      <c r="K24" s="33">
        <v>1121216</v>
      </c>
    </row>
    <row r="25" spans="1:11" x14ac:dyDescent="0.2">
      <c r="A25" s="186" t="s">
        <v>113</v>
      </c>
      <c r="B25" s="186"/>
      <c r="C25" s="186"/>
      <c r="D25" s="186"/>
      <c r="E25" s="186"/>
      <c r="F25" s="186"/>
      <c r="G25" s="15">
        <v>142</v>
      </c>
      <c r="H25" s="33">
        <v>134369</v>
      </c>
      <c r="I25" s="33">
        <v>134369</v>
      </c>
      <c r="J25" s="33">
        <v>32252</v>
      </c>
      <c r="K25" s="33">
        <v>32252</v>
      </c>
    </row>
    <row r="26" spans="1:11" x14ac:dyDescent="0.2">
      <c r="A26" s="231" t="s">
        <v>132</v>
      </c>
      <c r="B26" s="231"/>
      <c r="C26" s="231"/>
      <c r="D26" s="231"/>
      <c r="E26" s="231"/>
      <c r="F26" s="231"/>
      <c r="G26" s="20">
        <v>143</v>
      </c>
      <c r="H26" s="37">
        <f>H27+H28</f>
        <v>0</v>
      </c>
      <c r="I26" s="37">
        <f>I27+I28</f>
        <v>0</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0</v>
      </c>
      <c r="I28" s="33">
        <v>0</v>
      </c>
      <c r="J28" s="33">
        <v>0</v>
      </c>
      <c r="K28" s="33">
        <v>0</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18502</v>
      </c>
      <c r="I36" s="33">
        <v>18502</v>
      </c>
      <c r="J36" s="33">
        <v>7150</v>
      </c>
      <c r="K36" s="33">
        <v>7150</v>
      </c>
    </row>
    <row r="37" spans="1:11" x14ac:dyDescent="0.2">
      <c r="A37" s="222" t="s">
        <v>142</v>
      </c>
      <c r="B37" s="222"/>
      <c r="C37" s="222"/>
      <c r="D37" s="222"/>
      <c r="E37" s="222"/>
      <c r="F37" s="222"/>
      <c r="G37" s="20">
        <v>154</v>
      </c>
      <c r="H37" s="37">
        <f>SUM(H38:H47)</f>
        <v>0</v>
      </c>
      <c r="I37" s="37">
        <f>SUM(I38:I47)</f>
        <v>0</v>
      </c>
      <c r="J37" s="37">
        <f>SUM(J38:J47)</f>
        <v>1196</v>
      </c>
      <c r="K37" s="37">
        <f>SUM(K38:K47)</f>
        <v>1196</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5</v>
      </c>
      <c r="K41" s="33">
        <v>5</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1191</v>
      </c>
      <c r="K43" s="33">
        <v>1191</v>
      </c>
    </row>
    <row r="44" spans="1:11" x14ac:dyDescent="0.2">
      <c r="A44" s="186" t="s">
        <v>149</v>
      </c>
      <c r="B44" s="186"/>
      <c r="C44" s="186"/>
      <c r="D44" s="186"/>
      <c r="E44" s="186"/>
      <c r="F44" s="186"/>
      <c r="G44" s="15">
        <v>161</v>
      </c>
      <c r="H44" s="33">
        <v>0</v>
      </c>
      <c r="I44" s="33">
        <v>0</v>
      </c>
      <c r="J44" s="33">
        <v>0</v>
      </c>
      <c r="K44" s="33">
        <v>0</v>
      </c>
    </row>
    <row r="45" spans="1:11" x14ac:dyDescent="0.2">
      <c r="A45" s="186" t="s">
        <v>150</v>
      </c>
      <c r="B45" s="186"/>
      <c r="C45" s="186"/>
      <c r="D45" s="186"/>
      <c r="E45" s="186"/>
      <c r="F45" s="186"/>
      <c r="G45" s="15">
        <v>162</v>
      </c>
      <c r="H45" s="33">
        <v>0</v>
      </c>
      <c r="I45" s="33">
        <v>0</v>
      </c>
      <c r="J45" s="33">
        <v>0</v>
      </c>
      <c r="K45" s="33">
        <v>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16</v>
      </c>
      <c r="I48" s="37">
        <f>SUM(I49:I55)</f>
        <v>16</v>
      </c>
      <c r="J48" s="37">
        <f>SUM(J49:J55)</f>
        <v>395</v>
      </c>
      <c r="K48" s="37">
        <f>SUM(K49:K55)</f>
        <v>395</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0</v>
      </c>
      <c r="I51" s="33">
        <v>0</v>
      </c>
      <c r="J51" s="33">
        <v>0</v>
      </c>
      <c r="K51" s="33">
        <v>0</v>
      </c>
    </row>
    <row r="52" spans="1:11" x14ac:dyDescent="0.2">
      <c r="A52" s="223" t="s">
        <v>157</v>
      </c>
      <c r="B52" s="223"/>
      <c r="C52" s="223"/>
      <c r="D52" s="223"/>
      <c r="E52" s="223"/>
      <c r="F52" s="223"/>
      <c r="G52" s="15">
        <v>169</v>
      </c>
      <c r="H52" s="33">
        <v>16</v>
      </c>
      <c r="I52" s="33">
        <v>16</v>
      </c>
      <c r="J52" s="33">
        <v>395</v>
      </c>
      <c r="K52" s="33">
        <v>395</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764606</v>
      </c>
      <c r="I60" s="37">
        <f t="shared" ref="I60:K60" si="0">I8+I37+I56+I57</f>
        <v>764606</v>
      </c>
      <c r="J60" s="37">
        <f t="shared" si="0"/>
        <v>552064</v>
      </c>
      <c r="K60" s="37">
        <f t="shared" si="0"/>
        <v>552064</v>
      </c>
    </row>
    <row r="61" spans="1:11" x14ac:dyDescent="0.2">
      <c r="A61" s="222" t="s">
        <v>166</v>
      </c>
      <c r="B61" s="222"/>
      <c r="C61" s="222"/>
      <c r="D61" s="222"/>
      <c r="E61" s="222"/>
      <c r="F61" s="222"/>
      <c r="G61" s="20">
        <v>178</v>
      </c>
      <c r="H61" s="37">
        <f>H14+H48+H58+H59</f>
        <v>2039886</v>
      </c>
      <c r="I61" s="37">
        <f t="shared" ref="I61:K61" si="1">I14+I48+I58+I59</f>
        <v>2039886</v>
      </c>
      <c r="J61" s="37">
        <f t="shared" si="1"/>
        <v>1899136</v>
      </c>
      <c r="K61" s="37">
        <f t="shared" si="1"/>
        <v>1899136</v>
      </c>
    </row>
    <row r="62" spans="1:11" x14ac:dyDescent="0.2">
      <c r="A62" s="222" t="s">
        <v>167</v>
      </c>
      <c r="B62" s="222"/>
      <c r="C62" s="222"/>
      <c r="D62" s="222"/>
      <c r="E62" s="222"/>
      <c r="F62" s="222"/>
      <c r="G62" s="20">
        <v>179</v>
      </c>
      <c r="H62" s="37">
        <f>H60-H61</f>
        <v>-1275280</v>
      </c>
      <c r="I62" s="37">
        <f t="shared" ref="I62:K62" si="2">I60-I61</f>
        <v>-1275280</v>
      </c>
      <c r="J62" s="37">
        <f t="shared" si="2"/>
        <v>-1347072</v>
      </c>
      <c r="K62" s="37">
        <f t="shared" si="2"/>
        <v>-1347072</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-1275280</v>
      </c>
      <c r="I64" s="37">
        <f t="shared" ref="I64:K64" si="4">+IF((I60-I61)&lt;0,(I60-I61),0)</f>
        <v>-1275280</v>
      </c>
      <c r="J64" s="37">
        <f t="shared" si="4"/>
        <v>-1347072</v>
      </c>
      <c r="K64" s="37">
        <f t="shared" si="4"/>
        <v>-1347072</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-1275280</v>
      </c>
      <c r="I66" s="37">
        <f t="shared" ref="I66:K66" si="5">I62-I65</f>
        <v>-1275280</v>
      </c>
      <c r="J66" s="37">
        <f t="shared" si="5"/>
        <v>-1347072</v>
      </c>
      <c r="K66" s="37">
        <f t="shared" si="5"/>
        <v>-1347072</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-1275280</v>
      </c>
      <c r="I68" s="37">
        <f t="shared" ref="I68:K68" si="7">+IF((I62-I65)&lt;0,(I62-I65),0)</f>
        <v>-1275280</v>
      </c>
      <c r="J68" s="37">
        <f t="shared" si="7"/>
        <v>-1347072</v>
      </c>
      <c r="K68" s="37">
        <f t="shared" si="7"/>
        <v>-1347072</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0</v>
      </c>
      <c r="I89" s="40">
        <v>0</v>
      </c>
      <c r="J89" s="40">
        <v>0</v>
      </c>
      <c r="K89" s="40">
        <v>0</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0</v>
      </c>
      <c r="I101" s="39">
        <f>I89+I100</f>
        <v>0</v>
      </c>
      <c r="J101" s="39">
        <f>J89+J100</f>
        <v>0</v>
      </c>
      <c r="K101" s="39">
        <f>K89+K100</f>
        <v>0</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7" zoomScaleNormal="100" zoomScaleSheetLayoutView="110" workbookViewId="0">
      <selection activeCell="M17" sqref="M17"/>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455</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447</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-1275280</v>
      </c>
      <c r="I8" s="43">
        <v>-1347072</v>
      </c>
    </row>
    <row r="9" spans="1:9" ht="12.75" customHeight="1" x14ac:dyDescent="0.2">
      <c r="A9" s="247" t="s">
        <v>211</v>
      </c>
      <c r="B9" s="248"/>
      <c r="C9" s="248"/>
      <c r="D9" s="248"/>
      <c r="E9" s="248"/>
      <c r="F9" s="249"/>
      <c r="G9" s="25">
        <v>2</v>
      </c>
      <c r="H9" s="44">
        <f>H10+H11+H12+H13+H14+H15+H16+H17</f>
        <v>1115533</v>
      </c>
      <c r="I9" s="44">
        <f>I10+I11+I12+I13+I14+I15+I16+I17</f>
        <v>1121216</v>
      </c>
    </row>
    <row r="10" spans="1:9" ht="12.75" customHeight="1" x14ac:dyDescent="0.2">
      <c r="A10" s="239" t="s">
        <v>212</v>
      </c>
      <c r="B10" s="240"/>
      <c r="C10" s="240"/>
      <c r="D10" s="240"/>
      <c r="E10" s="240"/>
      <c r="F10" s="241"/>
      <c r="G10" s="26">
        <v>3</v>
      </c>
      <c r="H10" s="45">
        <v>1115533</v>
      </c>
      <c r="I10" s="45">
        <v>1121216</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0</v>
      </c>
      <c r="I13" s="45">
        <v>0</v>
      </c>
    </row>
    <row r="14" spans="1:9" ht="12.75" customHeight="1" x14ac:dyDescent="0.2">
      <c r="A14" s="239" t="s">
        <v>216</v>
      </c>
      <c r="B14" s="240"/>
      <c r="C14" s="240"/>
      <c r="D14" s="240"/>
      <c r="E14" s="240"/>
      <c r="F14" s="241"/>
      <c r="G14" s="26">
        <v>7</v>
      </c>
      <c r="H14" s="45">
        <v>0</v>
      </c>
      <c r="I14" s="45">
        <v>0</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-159747</v>
      </c>
      <c r="I18" s="44">
        <f>I8+I9</f>
        <v>-225856</v>
      </c>
    </row>
    <row r="19" spans="1:9" ht="12.75" customHeight="1" x14ac:dyDescent="0.2">
      <c r="A19" s="247" t="s">
        <v>220</v>
      </c>
      <c r="B19" s="248"/>
      <c r="C19" s="248"/>
      <c r="D19" s="248"/>
      <c r="E19" s="248"/>
      <c r="F19" s="249"/>
      <c r="G19" s="25">
        <v>12</v>
      </c>
      <c r="H19" s="44">
        <f>H20+H21+H22+H23</f>
        <v>304158</v>
      </c>
      <c r="I19" s="44">
        <f>I20+I21+I22+I23</f>
        <v>27961</v>
      </c>
    </row>
    <row r="20" spans="1:9" ht="12.75" customHeight="1" x14ac:dyDescent="0.2">
      <c r="A20" s="239" t="s">
        <v>221</v>
      </c>
      <c r="B20" s="240"/>
      <c r="C20" s="240"/>
      <c r="D20" s="240"/>
      <c r="E20" s="240"/>
      <c r="F20" s="241"/>
      <c r="G20" s="26">
        <v>13</v>
      </c>
      <c r="H20" s="45">
        <v>143717</v>
      </c>
      <c r="I20" s="45">
        <v>68613</v>
      </c>
    </row>
    <row r="21" spans="1:9" ht="12.75" customHeight="1" x14ac:dyDescent="0.2">
      <c r="A21" s="239" t="s">
        <v>222</v>
      </c>
      <c r="B21" s="240"/>
      <c r="C21" s="240"/>
      <c r="D21" s="240"/>
      <c r="E21" s="240"/>
      <c r="F21" s="241"/>
      <c r="G21" s="26">
        <v>14</v>
      </c>
      <c r="H21" s="45">
        <v>191292</v>
      </c>
      <c r="I21" s="45">
        <v>-26992</v>
      </c>
    </row>
    <row r="22" spans="1:9" ht="12.75" customHeight="1" x14ac:dyDescent="0.2">
      <c r="A22" s="239" t="s">
        <v>223</v>
      </c>
      <c r="B22" s="240"/>
      <c r="C22" s="240"/>
      <c r="D22" s="240"/>
      <c r="E22" s="240"/>
      <c r="F22" s="241"/>
      <c r="G22" s="26">
        <v>15</v>
      </c>
      <c r="H22" s="45">
        <v>0</v>
      </c>
      <c r="I22" s="45">
        <v>0</v>
      </c>
    </row>
    <row r="23" spans="1:9" ht="12.75" customHeight="1" x14ac:dyDescent="0.2">
      <c r="A23" s="239" t="s">
        <v>224</v>
      </c>
      <c r="B23" s="240"/>
      <c r="C23" s="240"/>
      <c r="D23" s="240"/>
      <c r="E23" s="240"/>
      <c r="F23" s="241"/>
      <c r="G23" s="26">
        <v>16</v>
      </c>
      <c r="H23" s="45">
        <v>-30851</v>
      </c>
      <c r="I23" s="45">
        <v>-13660</v>
      </c>
    </row>
    <row r="24" spans="1:9" ht="12.75" customHeight="1" x14ac:dyDescent="0.2">
      <c r="A24" s="244" t="s">
        <v>225</v>
      </c>
      <c r="B24" s="245"/>
      <c r="C24" s="245"/>
      <c r="D24" s="245"/>
      <c r="E24" s="245"/>
      <c r="F24" s="246"/>
      <c r="G24" s="25">
        <v>17</v>
      </c>
      <c r="H24" s="44">
        <f>H18+H19</f>
        <v>144411</v>
      </c>
      <c r="I24" s="44">
        <f>I18+I19</f>
        <v>-197895</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144411</v>
      </c>
      <c r="I27" s="46">
        <f>I24+I25+I26</f>
        <v>-197895</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117</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1285</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0</v>
      </c>
      <c r="I35" s="49">
        <f>I29+I30+I31+I32+I33+I34</f>
        <v>1402</v>
      </c>
    </row>
    <row r="36" spans="1:9" ht="22.9" customHeight="1" x14ac:dyDescent="0.2">
      <c r="A36" s="235" t="s">
        <v>237</v>
      </c>
      <c r="B36" s="236"/>
      <c r="C36" s="236"/>
      <c r="D36" s="236"/>
      <c r="E36" s="236"/>
      <c r="F36" s="237"/>
      <c r="G36" s="26">
        <v>28</v>
      </c>
      <c r="H36" s="48">
        <v>0</v>
      </c>
      <c r="I36" s="48">
        <v>-10000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-53715</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0</v>
      </c>
      <c r="I41" s="49">
        <f>I36+I37+I38+I39+I40</f>
        <v>-63715</v>
      </c>
    </row>
    <row r="42" spans="1:9" ht="29.45" customHeight="1" x14ac:dyDescent="0.2">
      <c r="A42" s="262" t="s">
        <v>243</v>
      </c>
      <c r="B42" s="263"/>
      <c r="C42" s="263"/>
      <c r="D42" s="263"/>
      <c r="E42" s="263"/>
      <c r="F42" s="264"/>
      <c r="G42" s="27">
        <v>34</v>
      </c>
      <c r="H42" s="50">
        <f>H35+H41</f>
        <v>0</v>
      </c>
      <c r="I42" s="50">
        <f>I35+I41</f>
        <v>-62313</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0</v>
      </c>
      <c r="I54" s="49">
        <f>I49+I50+I51+I52+I53</f>
        <v>0</v>
      </c>
    </row>
    <row r="55" spans="1:9" ht="29.45" customHeight="1" x14ac:dyDescent="0.2">
      <c r="A55" s="265" t="s">
        <v>255</v>
      </c>
      <c r="B55" s="266"/>
      <c r="C55" s="266"/>
      <c r="D55" s="266"/>
      <c r="E55" s="266"/>
      <c r="F55" s="267"/>
      <c r="G55" s="25">
        <v>46</v>
      </c>
      <c r="H55" s="49">
        <f>H48+H54</f>
        <v>0</v>
      </c>
      <c r="I55" s="49">
        <f>I48+I54</f>
        <v>0</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144411</v>
      </c>
      <c r="I57" s="49">
        <f>I27+I42+I55+I56</f>
        <v>-260208</v>
      </c>
    </row>
    <row r="58" spans="1:9" x14ac:dyDescent="0.2">
      <c r="A58" s="268" t="s">
        <v>258</v>
      </c>
      <c r="B58" s="269"/>
      <c r="C58" s="269"/>
      <c r="D58" s="269"/>
      <c r="E58" s="269"/>
      <c r="F58" s="270"/>
      <c r="G58" s="26">
        <v>49</v>
      </c>
      <c r="H58" s="48">
        <v>1093529</v>
      </c>
      <c r="I58" s="48">
        <v>951897</v>
      </c>
    </row>
    <row r="59" spans="1:9" ht="31.15" customHeight="1" x14ac:dyDescent="0.2">
      <c r="A59" s="262" t="s">
        <v>259</v>
      </c>
      <c r="B59" s="263"/>
      <c r="C59" s="263"/>
      <c r="D59" s="263"/>
      <c r="E59" s="263"/>
      <c r="F59" s="264"/>
      <c r="G59" s="27">
        <v>50</v>
      </c>
      <c r="H59" s="50">
        <f>H57+H58</f>
        <v>1237940</v>
      </c>
      <c r="I59" s="50">
        <f>I57+I58</f>
        <v>691689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0" sqref="A20:I2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4" zoomScale="85" zoomScaleNormal="100" zoomScaleSheetLayoutView="85" workbookViewId="0">
      <selection activeCell="N17" sqref="N1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43921</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74980500</v>
      </c>
      <c r="I7" s="65">
        <v>173442</v>
      </c>
      <c r="J7" s="65">
        <v>3770050</v>
      </c>
      <c r="K7" s="65">
        <v>12064778</v>
      </c>
      <c r="L7" s="65">
        <v>0</v>
      </c>
      <c r="M7" s="65">
        <v>0</v>
      </c>
      <c r="N7" s="65">
        <v>0</v>
      </c>
      <c r="O7" s="65">
        <v>0</v>
      </c>
      <c r="P7" s="65">
        <v>0</v>
      </c>
      <c r="Q7" s="65">
        <v>0</v>
      </c>
      <c r="R7" s="65">
        <v>0</v>
      </c>
      <c r="S7" s="65">
        <v>998478</v>
      </c>
      <c r="T7" s="65">
        <v>-235191</v>
      </c>
      <c r="U7" s="66">
        <f>H7+I7+J7+K7-L7+M7+N7+O7+P7+Q7+R7+S7+T7</f>
        <v>91752057</v>
      </c>
      <c r="V7" s="65">
        <v>0</v>
      </c>
      <c r="W7" s="66">
        <f>U7+V7</f>
        <v>91752057</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74980500</v>
      </c>
      <c r="I10" s="66">
        <f t="shared" ref="I10:W10" si="2">I7+I8+I9</f>
        <v>173442</v>
      </c>
      <c r="J10" s="66">
        <f t="shared" si="2"/>
        <v>3770050</v>
      </c>
      <c r="K10" s="66">
        <f>K7+K8+K9</f>
        <v>12064778</v>
      </c>
      <c r="L10" s="66">
        <f t="shared" si="2"/>
        <v>0</v>
      </c>
      <c r="M10" s="66">
        <f t="shared" si="2"/>
        <v>0</v>
      </c>
      <c r="N10" s="66">
        <f t="shared" si="2"/>
        <v>0</v>
      </c>
      <c r="O10" s="66">
        <f t="shared" si="2"/>
        <v>0</v>
      </c>
      <c r="P10" s="66">
        <f t="shared" si="2"/>
        <v>0</v>
      </c>
      <c r="Q10" s="66">
        <f t="shared" si="2"/>
        <v>0</v>
      </c>
      <c r="R10" s="66">
        <f t="shared" si="2"/>
        <v>0</v>
      </c>
      <c r="S10" s="66">
        <f t="shared" si="2"/>
        <v>998478</v>
      </c>
      <c r="T10" s="66">
        <f t="shared" si="2"/>
        <v>-235191</v>
      </c>
      <c r="U10" s="66">
        <f t="shared" si="2"/>
        <v>91752057</v>
      </c>
      <c r="V10" s="66">
        <f t="shared" si="2"/>
        <v>0</v>
      </c>
      <c r="W10" s="66">
        <f t="shared" si="2"/>
        <v>91752057</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-1275280</v>
      </c>
      <c r="U11" s="66">
        <f>H11+I11+J11+K11-L11+M11+N11+O11+P11+Q11+R11+S11+T11</f>
        <v>-1275280</v>
      </c>
      <c r="V11" s="65">
        <v>0</v>
      </c>
      <c r="W11" s="66">
        <f t="shared" ref="W11:W28" si="3">U11+V11</f>
        <v>-1275280</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-235191</v>
      </c>
      <c r="T26" s="65">
        <v>0</v>
      </c>
      <c r="U26" s="66">
        <f t="shared" si="4"/>
        <v>-235191</v>
      </c>
      <c r="V26" s="65">
        <v>0</v>
      </c>
      <c r="W26" s="66">
        <f t="shared" si="3"/>
        <v>-235191</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235191</v>
      </c>
      <c r="U27" s="66">
        <f t="shared" si="4"/>
        <v>235191</v>
      </c>
      <c r="V27" s="65">
        <v>0</v>
      </c>
      <c r="W27" s="66">
        <f t="shared" si="3"/>
        <v>235191</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74980500</v>
      </c>
      <c r="I29" s="68">
        <f t="shared" ref="I29:W29" si="5">SUM(I10:I28)</f>
        <v>173442</v>
      </c>
      <c r="J29" s="68">
        <f t="shared" si="5"/>
        <v>3770050</v>
      </c>
      <c r="K29" s="68">
        <f t="shared" si="5"/>
        <v>12064778</v>
      </c>
      <c r="L29" s="68">
        <f t="shared" si="5"/>
        <v>0</v>
      </c>
      <c r="M29" s="68">
        <f t="shared" si="5"/>
        <v>0</v>
      </c>
      <c r="N29" s="68">
        <f t="shared" si="5"/>
        <v>0</v>
      </c>
      <c r="O29" s="68">
        <f t="shared" si="5"/>
        <v>0</v>
      </c>
      <c r="P29" s="68">
        <f t="shared" si="5"/>
        <v>0</v>
      </c>
      <c r="Q29" s="68">
        <f t="shared" si="5"/>
        <v>0</v>
      </c>
      <c r="R29" s="68">
        <f t="shared" si="5"/>
        <v>0</v>
      </c>
      <c r="S29" s="68">
        <f t="shared" si="5"/>
        <v>763287</v>
      </c>
      <c r="T29" s="68">
        <f t="shared" si="5"/>
        <v>-1275280</v>
      </c>
      <c r="U29" s="68">
        <f t="shared" si="5"/>
        <v>90476777</v>
      </c>
      <c r="V29" s="68">
        <f t="shared" si="5"/>
        <v>0</v>
      </c>
      <c r="W29" s="68">
        <f t="shared" si="5"/>
        <v>90476777</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-1275280</v>
      </c>
      <c r="U32" s="66">
        <f t="shared" si="7"/>
        <v>-1275280</v>
      </c>
      <c r="V32" s="66">
        <f t="shared" si="7"/>
        <v>0</v>
      </c>
      <c r="W32" s="66">
        <f t="shared" si="7"/>
        <v>-1275280</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-235191</v>
      </c>
      <c r="T33" s="68">
        <f t="shared" si="8"/>
        <v>235191</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74980500</v>
      </c>
      <c r="I35" s="65">
        <v>173442</v>
      </c>
      <c r="J35" s="65">
        <v>3770050</v>
      </c>
      <c r="K35" s="65">
        <v>12064778</v>
      </c>
      <c r="L35" s="65">
        <v>0</v>
      </c>
      <c r="M35" s="65">
        <v>0</v>
      </c>
      <c r="N35" s="65">
        <v>0</v>
      </c>
      <c r="O35" s="65">
        <v>0</v>
      </c>
      <c r="P35" s="65">
        <v>0</v>
      </c>
      <c r="Q35" s="65">
        <v>0</v>
      </c>
      <c r="R35" s="65">
        <v>0</v>
      </c>
      <c r="S35" s="65">
        <v>763287</v>
      </c>
      <c r="T35" s="65">
        <v>-552209</v>
      </c>
      <c r="U35" s="69">
        <f t="shared" ref="U35:U37" si="9">H35+I35+J35+K35-L35+M35+N35+O35+P35+Q35+R35+S35+T35</f>
        <v>91199848</v>
      </c>
      <c r="V35" s="65">
        <v>0</v>
      </c>
      <c r="W35" s="69">
        <f t="shared" ref="W35:W37" si="10">U35+V35</f>
        <v>91199848</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74980500</v>
      </c>
      <c r="I38" s="69">
        <f t="shared" ref="I38:W38" si="11">I35+I36+I37</f>
        <v>173442</v>
      </c>
      <c r="J38" s="69">
        <f t="shared" si="11"/>
        <v>3770050</v>
      </c>
      <c r="K38" s="69">
        <f t="shared" si="11"/>
        <v>12064778</v>
      </c>
      <c r="L38" s="69">
        <f t="shared" si="11"/>
        <v>0</v>
      </c>
      <c r="M38" s="69">
        <f t="shared" si="11"/>
        <v>0</v>
      </c>
      <c r="N38" s="69">
        <f t="shared" si="11"/>
        <v>0</v>
      </c>
      <c r="O38" s="69">
        <f t="shared" si="11"/>
        <v>0</v>
      </c>
      <c r="P38" s="69">
        <f t="shared" si="11"/>
        <v>0</v>
      </c>
      <c r="Q38" s="69">
        <f t="shared" si="11"/>
        <v>0</v>
      </c>
      <c r="R38" s="69">
        <f t="shared" si="11"/>
        <v>0</v>
      </c>
      <c r="S38" s="69">
        <f t="shared" si="11"/>
        <v>763287</v>
      </c>
      <c r="T38" s="69">
        <f t="shared" si="11"/>
        <v>-552209</v>
      </c>
      <c r="U38" s="69">
        <f t="shared" si="11"/>
        <v>91199848</v>
      </c>
      <c r="V38" s="69">
        <f t="shared" si="11"/>
        <v>0</v>
      </c>
      <c r="W38" s="69">
        <f t="shared" si="11"/>
        <v>91199848</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-1347072</v>
      </c>
      <c r="U39" s="69">
        <f t="shared" ref="U39:U56" si="12">H39+I39+J39+K39-L39+M39+N39+O39+P39+Q39+R39+S39+T39</f>
        <v>-1347072</v>
      </c>
      <c r="V39" s="65">
        <v>0</v>
      </c>
      <c r="W39" s="69">
        <f t="shared" ref="W39:W56" si="13">U39+V39</f>
        <v>-1347072</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-552209</v>
      </c>
      <c r="T54" s="65">
        <v>0</v>
      </c>
      <c r="U54" s="69">
        <f t="shared" si="12"/>
        <v>-552209</v>
      </c>
      <c r="V54" s="65">
        <v>0</v>
      </c>
      <c r="W54" s="69">
        <f t="shared" si="13"/>
        <v>-552209</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552209</v>
      </c>
      <c r="U55" s="69">
        <f t="shared" si="12"/>
        <v>552209</v>
      </c>
      <c r="V55" s="65">
        <v>0</v>
      </c>
      <c r="W55" s="69">
        <f t="shared" si="13"/>
        <v>552209</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74980500</v>
      </c>
      <c r="I57" s="70">
        <f t="shared" ref="I57:W57" si="14">SUM(I38:I56)</f>
        <v>173442</v>
      </c>
      <c r="J57" s="70">
        <f t="shared" si="14"/>
        <v>3770050</v>
      </c>
      <c r="K57" s="70">
        <f t="shared" si="14"/>
        <v>12064778</v>
      </c>
      <c r="L57" s="70">
        <f t="shared" si="14"/>
        <v>0</v>
      </c>
      <c r="M57" s="70">
        <f t="shared" si="14"/>
        <v>0</v>
      </c>
      <c r="N57" s="70">
        <f t="shared" si="14"/>
        <v>0</v>
      </c>
      <c r="O57" s="70">
        <f t="shared" si="14"/>
        <v>0</v>
      </c>
      <c r="P57" s="70">
        <f t="shared" si="14"/>
        <v>0</v>
      </c>
      <c r="Q57" s="70">
        <f t="shared" si="14"/>
        <v>0</v>
      </c>
      <c r="R57" s="70">
        <f t="shared" si="14"/>
        <v>0</v>
      </c>
      <c r="S57" s="70">
        <f t="shared" si="14"/>
        <v>211078</v>
      </c>
      <c r="T57" s="70">
        <f t="shared" si="14"/>
        <v>-1347072</v>
      </c>
      <c r="U57" s="70">
        <f t="shared" si="14"/>
        <v>89852776</v>
      </c>
      <c r="V57" s="70">
        <f t="shared" si="14"/>
        <v>0</v>
      </c>
      <c r="W57" s="70">
        <f t="shared" si="14"/>
        <v>89852776</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-1347072</v>
      </c>
      <c r="U60" s="69">
        <f t="shared" si="16"/>
        <v>-1347072</v>
      </c>
      <c r="V60" s="69">
        <f t="shared" si="16"/>
        <v>0</v>
      </c>
      <c r="W60" s="69">
        <f t="shared" si="16"/>
        <v>-1347072</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-552209</v>
      </c>
      <c r="T61" s="70">
        <f t="shared" si="17"/>
        <v>552209</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30" sqref="K30"/>
    </sheetView>
  </sheetViews>
  <sheetFormatPr defaultRowHeight="12.75" x14ac:dyDescent="0.2"/>
  <sheetData>
    <row r="1" spans="1:9" x14ac:dyDescent="0.2">
      <c r="A1" s="314" t="s">
        <v>456</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22baa3bd-a2fa-4ea9-9ebb-3a9c6a55952b"/>
    <ds:schemaRef ds:uri="http://schemas.microsoft.com/office/2006/documentManagement/types"/>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Antea Orsulic</cp:lastModifiedBy>
  <cp:lastPrinted>2020-05-12T09:30:39Z</cp:lastPrinted>
  <dcterms:created xsi:type="dcterms:W3CDTF">2008-10-17T11:51:54Z</dcterms:created>
  <dcterms:modified xsi:type="dcterms:W3CDTF">2020-06-03T11:00:49Z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