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antea\Documents\HOTELI JADRAN\burza 2019\jadran nekonsolidirani\jadran nekonsolidirani 2019FI\"/>
    </mc:Choice>
  </mc:AlternateContent>
  <xr:revisionPtr revIDLastSave="0" documentId="13_ncr:1_{A80FB965-33D9-40DD-AF91-B876A3C84807}" xr6:coauthVersionLast="45" xr6:coauthVersionMax="45"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<sst xmlns="http://schemas.openxmlformats.org/spreadsheetml/2006/main" count="513" uniqueCount="453">
  <si>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</si>
  <si>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</si>
  <si>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</si>
  <si>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</si>
  <si>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</si>
  <si>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</si>
  <si>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</si>
  <si>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</si>
  <si>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</si>
  <si>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</si>
  <si>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</si>
  <si>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</si>
  <si>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</si>
  <si>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</si>
  <si>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</si>
  <si>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</si>
  <si>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</si>
  <si>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</si>
  <si>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</si>
  <si>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</si>
  <si>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</si>
  <si>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</si>
  <si>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</si>
  <si>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</si>
  <si>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</si>
  <si>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</si>
  <si>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</si>
  <si>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</si>
  <si>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</si>
  <si>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</si>
  <si>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</si>
  <si>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</si>
  <si>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</si>
  <si>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</si>
  <si>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</si>
  <si>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</si>
  <si>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</si>
  <si>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</si>
  <si>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</si>
  <si>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</si>
  <si>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</si>
  <si>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</si>
  <si>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</si>
  <si>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</si>
  <si>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</si>
  <si>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</si>
  <si>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</si>
  <si>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</si>
  <si>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</si>
  <si>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</si>
  <si>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</si>
  <si>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</si>
  <si>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</si>
  <si>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</si>
  <si>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</si>
  <si>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</si>
  <si>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</si>
  <si>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</si>
  <si>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</si>
  <si>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</si>
  <si>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</si>
  <si>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</si>
  <si>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</si>
  <si>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</si>
  <si>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</si>
  <si>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</si>
  <si>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</si>
  <si>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</si>
  <si>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</si>
  <si>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</si>
  <si>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</si>
  <si>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</si>
  <si>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</si>
  <si>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</si>
  <si>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</si>
  <si>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</si>
  <si>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</si>
  <si>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</si>
  <si>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</si>
  <si>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</si>
  <si>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</si>
  <si>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</si>
  <si>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</si>
  <si>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</si>
  <si>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</si>
  <si>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</si>
  <si>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</si>
  <si>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</si>
  <si>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</si>
  <si>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</si>
  <si>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</si>
  <si>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</si>
  <si>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</si>
  <si>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</si>
  <si>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</si>
  <si>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</si>
  <si>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</si>
  <si>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</si>
  <si>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</si>
  <si>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</si>
  <si>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</si>
  <si>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</si>
  <si>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</si>
  <si>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</si>
  <si>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</si>
  <si>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</si>
  <si>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</si>
  <si>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</si>
  <si>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</si>
  <si>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</si>
  <si>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</si>
  <si>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</si>
  <si>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</si>
  <si>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</si>
  <si>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</si>
  <si>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</si>
  <si>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</si>
  <si>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</si>
  <si>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</si>
  <si>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</si>
  <si>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</si>
  <si>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</si>
  <si>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</si>
  <si>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</si>
  <si>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</si>
  <si>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</si>
  <si>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</si>
  <si>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</si>
  <si>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</si>
  <si>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</si>
  <si>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</si>
  <si>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</si>
  <si>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</si>
  <si>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</si>
  <si>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</si>
  <si>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</si>
  <si>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</si>
  <si>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</si>
  <si>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</si>
  <si>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</si>
  <si>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</si>
  <si>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</si>
  <si>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</si>
  <si>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</si>
  <si>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</si>
  <si>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</si>
  <si>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</si>
  <si>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</si>
  <si>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</si>
  <si>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</si>
  <si>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</si>
  <si>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</si>
  <si>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</si>
  <si>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</si>
  <si>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</si>
  <si>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</si>
  <si>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</si>
  <si>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</si>
  <si>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</si>
  <si>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</si>
  <si>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</si>
  <si>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</si>
  <si>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</si>
  <si>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</si>
  <si>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</si>
  <si>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</si>
  <si>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</si>
  <si>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</si>
  <si>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</si>
  <si>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</si>
  <si>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</si>
  <si>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</si>
  <si>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</si>
  <si>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</si>
  <si>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</si>
  <si>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</si>
  <si>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</si>
  <si>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</si>
  <si>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</si>
  <si>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</si>
  <si>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</si>
  <si>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</si>
  <si>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</si>
  <si>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</si>
  <si>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</si>
  <si>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</si>
  <si>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</si>
  <si>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</si>
  <si>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</si>
  <si>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</si>
  <si>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</si>
  <si>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</si>
  <si>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</si>
  <si>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</si>
  <si>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</si>
  <si>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</si>
  <si>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</si>
  <si>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</si>
  <si>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</si>
  <si>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</si>
  <si>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</si>
  <si>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</si>
  <si>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</si>
  <si>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</si>
  <si>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</si>
  <si>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</si>
  <si>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</si>
  <si>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</si>
  <si>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</si>
  <si>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</si>
  <si>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</si>
  <si>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</si>
  <si>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</si>
  <si>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</si>
  <si>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</si>
  <si>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</si>
  <si>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</si>
  <si>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</si>
  <si>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</si>
  <si>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</si>
  <si>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</si>
  <si>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</si>
  <si>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</si>
  <si>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</si>
  <si>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</si>
  <si>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</si>
  <si>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</si>
  <si>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</si>
  <si>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</si>
  <si>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</si>
  <si>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</si>
  <si>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</si>
  <si>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</si>
  <si>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</si>
  <si>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</si>
  <si>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</si>
  <si>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</si>
  <si>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</si>
  <si>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</si>
  <si>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</si>
  <si>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</si>
  <si>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</si>
  <si>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</si>
  <si>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</si>
  <si>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</si>
  <si>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</si>
  <si>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</si>
  <si>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</si>
  <si>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</si>
  <si>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</si>
  <si>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</si>
  <si>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</si>
  <si>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</si>
  <si>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</si>
  <si>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</si>
  <si>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</si>
  <si>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</si>
  <si>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</si>
  <si>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</si>
  <si>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</si>
  <si>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</si>
  <si>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</si>
  <si>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</si>
  <si>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</si>
  <si>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</si>
  <si>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</si>
  <si>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</si>
  <si>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</si>
  <si>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</si>
  <si>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</si>
  <si>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</si>
  <si>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</si>
  <si>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</si>
  <si>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</si>
  <si>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</si>
  <si>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</si>
  <si>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</si>
  <si>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</si>
  <si>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</si>
  <si>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</si>
  <si>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</si>
  <si>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</si>
  <si>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</si>
  <si>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</si>
  <si>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</si>
  <si>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</si>
  <si>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</si>
  <si>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</si>
  <si>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</si>
  <si>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</si>
  <si>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</si>
  <si>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</si>
  <si>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</si>
  <si>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</si>
  <si>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</si>
  <si>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</si>
  <si>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</si>
  <si>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</si>
  <si>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</si>
  <si>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</si>
  <si>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</si>
  <si>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</si>
  <si>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</si>
  <si>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</si>
  <si>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</si>
  <si>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</si>
  <si>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</si>
  <si>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</si>
  <si>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</si>
  <si>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</si>
  <si>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</si>
  <si>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</si>
  <si>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</si>
  <si>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</si>
  <si>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</si>
  <si>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</si>
  <si>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</si>
  <si>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</si>
  <si>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</si>
  <si>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</si>
  <si>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</si>
  <si>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</si>
  <si>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</si>
  <si>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</si>
  <si>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</si>
  <si>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</si>
  <si>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</si>
  <si>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</si>
  <si>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</si>
  <si>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</si>
  <si>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</si>
  <si>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</si>
  <si>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</si>
  <si>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</si>
  <si>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</si>
  <si>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</si>
  <si>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</si>
  <si>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</si>
  <si>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</si>
  <si>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</si>
  <si>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</si>
  <si>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</si>
  <si>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</si>
  <si>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</si>
  <si>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</si>
  <si>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</si>
  <si>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</si>
  <si>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</si>
  <si>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</si>
  <si>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</si>
  <si>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</si>
  <si>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</si>
  <si>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</si>
  <si>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</si>
  <si>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</si>
  <si>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</si>
  <si>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</si>
  <si>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</si>
  <si>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</si>
  <si>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</si>
  <si>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</si>
  <si>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</si>
  <si>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</si>
  <si>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</si>
  <si>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</si>
  <si>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</si>
  <si>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</si>
  <si>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</si>
  <si>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</si>
  <si>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</si>
  <si>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</si>
  <si>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</si>
  <si>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</si>
  <si>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</si>
  <si>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</si>
  <si>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</si>
  <si>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</si>
  <si>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</si>
  <si>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</si>
  <si>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</si>
  <si>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</si>
  <si>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</si>
  <si>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</si>
  <si>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</si>
  <si>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</si>
  <si>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</si>
  <si>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</si>
  <si>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</si>
  <si>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</si>
  <si>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</si>
  <si>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</si>
  <si>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</si>
  <si>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</si>
  <si>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</si>
  <si>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</si>
  <si>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</si>
  <si>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</si>
  <si>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</si>
  <si>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</si>
  <si>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</si>
  <si>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</si>
  <si>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</si>
  <si>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</si>
  <si>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</si>
  <si>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</si>
  <si>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</si>
  <si>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</si>
  <si>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</si>
  <si>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</si>
  <si>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</si>
  <si>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</si>
  <si>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</si>
  <si>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</si>
  <si>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</si>
  <si>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</si>
  <si>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</si>
  <si>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</si>
  <si>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</si>
  <si>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</si>
  <si>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</si>
  <si>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</si>
  <si>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</si>
  <si>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</si>
  <si>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</si>
  <si>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</si>
  <si>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</si>
  <si>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</si>
  <si>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</si>
  <si>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</si>
  <si>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</si>
  <si>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</si>
  <si>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</si>
  <si>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</si>
  <si>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</si>
  <si>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</si>
  <si>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</si>
  <si>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</si>
  <si>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</si>
  <si>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</si>
  <si>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info@adriatiq.com</t>
  </si>
  <si>
    <t>Obveznik:_____HOTELI JADRAN d.d.________________________________</t>
  </si>
  <si>
    <t>Obveznik: __________HOTELI JADRAN d.d.__________________________________________</t>
  </si>
  <si>
    <t>Obveznik: _______HOTELI JADRAN d.d._____________________________</t>
  </si>
  <si>
    <t>www.jadrandd.com</t>
  </si>
  <si>
    <t>Oršulić Antea</t>
  </si>
  <si>
    <t>099 219 1100</t>
  </si>
  <si>
    <t>antea.orsulic@adriatiq.com</t>
  </si>
  <si>
    <t>Paško Anić- Antić</t>
  </si>
  <si>
    <t>ANIS REVIZIJA d.o.o.</t>
  </si>
  <si>
    <t>stanje na dan 31.12.2019</t>
  </si>
  <si>
    <t>u razdoblju 01.01.2019 do 31.12.2019</t>
  </si>
  <si>
    <t>u razdoblju 01.01.2019. do 31.12.2019.</t>
  </si>
  <si>
    <r>
      <t xml:space="preserve">                   BILJEŠKE UZ GODIŠNJE FINANCIJSKE IZVJEŠTAJE (GFI)
Naziv izdavatelja:   _______</t>
    </r>
    <r>
      <rPr>
        <u/>
        <sz val="10"/>
        <rFont val="Arial"/>
        <family val="2"/>
        <charset val="238"/>
      </rPr>
      <t>HOTELI JADRAN d.d.</t>
    </r>
    <r>
      <rPr>
        <sz val="10"/>
        <rFont val="Arial"/>
        <family val="2"/>
        <charset val="238"/>
      </rPr>
      <t>____________________________
OIB:   __________</t>
    </r>
    <r>
      <rPr>
        <u/>
        <sz val="10"/>
        <rFont val="Arial"/>
        <family val="2"/>
        <charset val="238"/>
      </rPr>
      <t>18099276986</t>
    </r>
    <r>
      <rPr>
        <sz val="10"/>
        <rFont val="Arial"/>
        <family val="2"/>
        <charset val="238"/>
      </rPr>
      <t>______________________________
Izvještajno razdoblje: _____</t>
    </r>
    <r>
      <rPr>
        <u/>
        <sz val="10"/>
        <rFont val="Arial"/>
        <family val="2"/>
        <charset val="238"/>
      </rPr>
      <t>01.01.2019.-31.12.2019.</t>
    </r>
    <r>
      <rPr>
        <sz val="10"/>
        <rFont val="Arial"/>
        <family val="2"/>
        <charset val="238"/>
      </rPr>
      <t xml:space="preserve">___________________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Društvo je izdalo jamstva za tražbine OL Nekretnine d.o.o., Zagreb, NLB leasing d.o.o., Ljubljana, Optima Leasing d.o.o., Zagreb  i  Raiffeisen banka zrt, Budimpešta u ukupnom iznosu 31.331.970,87 EUR. Nisu stvorena rezerviranja po jamstvu jer je, prema mišljenju pravnih savjetnika i Uprave društva, očekuju da će Društvo u budućnosti podmiriti obvezu u znatno manjem iznosu za izdana jamstva, te je vrlo malo vjerojatno da će doći do materijalno značajnih gubitaka.                                                                                                                           Društvo je u postupku predstečajne nagodbe. Dana 28. lipnja 2018. godine predan je Prijedlog za sklapanje predstečajne nagodbe Trgovačkom sudu u Splitu. Još uvijek se čeka zakazivanje ročišta pred Trgovačkim sudom u Splitu za sklapanje predstečajne nagodbe.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</si>
</sst>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4" workbookViewId="0">
      <selection activeCell="C32" sqref="C32"/>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v>43830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412</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430</v>
      </c>
      <c r="D10" s="152"/>
      <c r="E10" s="84"/>
      <c r="F10" s="153" t="s">
        <v>413</v>
      </c>
      <c r="G10" s="154"/>
      <c r="H10" s="155" t="s">
        <v>431</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432</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433</v>
      </c>
      <c r="D14" s="152"/>
      <c r="E14" s="157"/>
      <c r="F14" s="158"/>
      <c r="G14" s="98" t="s">
        <v>414</v>
      </c>
      <c r="H14" s="155" t="s">
        <v>434</v>
      </c>
      <c r="I14" s="156"/>
      <c r="J14" s="95"/>
    </row>
    <row r="15" spans="1:10" ht="14.45" customHeight="1" x14ac:dyDescent="0.2">
      <c r="A15" s="84"/>
      <c r="B15" s="85"/>
      <c r="C15" s="82"/>
      <c r="D15" s="82"/>
      <c r="E15" s="119"/>
      <c r="F15" s="119"/>
      <c r="G15" s="119"/>
      <c r="H15" s="119"/>
      <c r="I15" s="82"/>
      <c r="J15" s="35"/>
    </row>
    <row r="16" spans="1:10" ht="13.15" customHeight="1" x14ac:dyDescent="0.2">
      <c r="A16" s="120" t="s">
        <v>415</v>
      </c>
      <c r="B16" s="160"/>
      <c r="C16" s="151" t="s">
        <v>435</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436</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21330</v>
      </c>
      <c r="D20" s="156"/>
      <c r="E20" s="119"/>
      <c r="F20" s="119"/>
      <c r="G20" s="164" t="s">
        <v>437</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438</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439</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443</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5</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417</v>
      </c>
      <c r="D30" s="172" t="s">
        <v>416</v>
      </c>
      <c r="E30" s="131"/>
      <c r="F30" s="131"/>
      <c r="G30" s="131"/>
      <c r="H30" s="104" t="s">
        <v>417</v>
      </c>
      <c r="I30" s="105" t="s">
        <v>418</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419</v>
      </c>
      <c r="E32" s="131"/>
      <c r="F32" s="131"/>
      <c r="G32" s="131"/>
      <c r="H32" s="107" t="s">
        <v>420</v>
      </c>
      <c r="I32" s="108" t="s">
        <v>421</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422</v>
      </c>
    </row>
    <row r="48" spans="1:10" ht="14.25" x14ac:dyDescent="0.2">
      <c r="A48" s="39"/>
      <c r="B48" s="97"/>
      <c r="C48" s="97"/>
      <c r="D48" s="82"/>
      <c r="E48" s="119"/>
      <c r="F48" s="119"/>
      <c r="G48" s="179"/>
      <c r="H48" s="179"/>
      <c r="I48" s="82"/>
      <c r="J48" s="110" t="s">
        <v>423</v>
      </c>
    </row>
    <row r="49" spans="1:10" ht="14.45" customHeight="1" x14ac:dyDescent="0.2">
      <c r="A49" s="120" t="s">
        <v>400</v>
      </c>
      <c r="B49" s="121"/>
      <c r="C49" s="155" t="s">
        <v>423</v>
      </c>
      <c r="D49" s="156"/>
      <c r="E49" s="181" t="s">
        <v>424</v>
      </c>
      <c r="F49" s="182"/>
      <c r="G49" s="164"/>
      <c r="H49" s="165"/>
      <c r="I49" s="165"/>
      <c r="J49" s="166"/>
    </row>
    <row r="50" spans="1:10" ht="14.25" x14ac:dyDescent="0.2">
      <c r="A50" s="39"/>
      <c r="B50" s="97"/>
      <c r="C50" s="179"/>
      <c r="D50" s="179"/>
      <c r="E50" s="119"/>
      <c r="F50" s="119"/>
      <c r="G50" s="125" t="s">
        <v>425</v>
      </c>
      <c r="H50" s="125"/>
      <c r="I50" s="125"/>
      <c r="J50" s="40"/>
    </row>
    <row r="51" spans="1:10" ht="13.9" customHeight="1" x14ac:dyDescent="0.2">
      <c r="A51" s="120" t="s">
        <v>401</v>
      </c>
      <c r="B51" s="121"/>
      <c r="C51" s="164" t="s">
        <v>444</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445</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446</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426</v>
      </c>
      <c r="B57" s="121"/>
      <c r="C57" s="122" t="s">
        <v>448</v>
      </c>
      <c r="D57" s="123"/>
      <c r="E57" s="123"/>
      <c r="F57" s="123"/>
      <c r="G57" s="123"/>
      <c r="H57" s="123"/>
      <c r="I57" s="123"/>
      <c r="J57" s="124"/>
    </row>
    <row r="58" spans="1:10" ht="14.45" customHeight="1" x14ac:dyDescent="0.2">
      <c r="A58" s="33"/>
      <c r="B58" s="82"/>
      <c r="C58" s="125" t="s">
        <v>427</v>
      </c>
      <c r="D58" s="125"/>
      <c r="E58" s="125"/>
      <c r="F58" s="125"/>
      <c r="G58" s="82"/>
      <c r="H58" s="82"/>
      <c r="I58" s="82"/>
      <c r="J58" s="35"/>
    </row>
    <row r="59" spans="1:10" ht="14.25" x14ac:dyDescent="0.2">
      <c r="A59" s="120" t="s">
        <v>428</v>
      </c>
      <c r="B59" s="121"/>
      <c r="C59" s="122" t="s">
        <v>447</v>
      </c>
      <c r="D59" s="123"/>
      <c r="E59" s="123"/>
      <c r="F59" s="123"/>
      <c r="G59" s="123"/>
      <c r="H59" s="123"/>
      <c r="I59" s="123"/>
      <c r="J59" s="124"/>
    </row>
    <row r="60" spans="1:10" ht="14.45" customHeight="1" x14ac:dyDescent="0.2">
      <c r="A60" s="41"/>
      <c r="B60" s="42"/>
      <c r="C60" s="126" t="s">
        <v>429</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4" zoomScale="110" zoomScaleNormal="100" workbookViewId="0">
      <selection activeCell="A126" sqref="A126:F126"/>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449</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440</v>
      </c>
      <c r="B4" s="216"/>
      <c r="C4" s="216"/>
      <c r="D4" s="216"/>
      <c r="E4" s="216"/>
      <c r="F4" s="216"/>
      <c r="G4" s="216"/>
      <c r="H4" s="216"/>
      <c r="I4" s="217"/>
    </row>
    <row r="5" spans="1:9" ht="45.7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81310138</v>
      </c>
      <c r="I9" s="59">
        <f>I10+I17+I27+I38+I43</f>
        <v>76970826</v>
      </c>
    </row>
    <row r="10" spans="1:9" ht="12.75" customHeight="1" x14ac:dyDescent="0.2">
      <c r="A10" s="212" t="s">
        <v>6</v>
      </c>
      <c r="B10" s="213"/>
      <c r="C10" s="213"/>
      <c r="D10" s="213"/>
      <c r="E10" s="213"/>
      <c r="F10" s="214"/>
      <c r="G10" s="17">
        <v>3</v>
      </c>
      <c r="H10" s="59">
        <f>H11+H12+H13+H14+H15+H16</f>
        <v>325</v>
      </c>
      <c r="I10" s="59">
        <f>I11+I12+I13+I14+I15+I16</f>
        <v>0</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325</v>
      </c>
      <c r="I12" s="58">
        <v>0</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75588830</v>
      </c>
      <c r="I17" s="59">
        <f>I18+I19+I20+I21+I22+I23+I24+I25+I26</f>
        <v>71220043</v>
      </c>
    </row>
    <row r="18" spans="1:9" ht="12.75" customHeight="1" x14ac:dyDescent="0.2">
      <c r="A18" s="203" t="s">
        <v>14</v>
      </c>
      <c r="B18" s="204"/>
      <c r="C18" s="204"/>
      <c r="D18" s="204"/>
      <c r="E18" s="204"/>
      <c r="F18" s="205"/>
      <c r="G18" s="16">
        <v>11</v>
      </c>
      <c r="H18" s="58">
        <v>6766248</v>
      </c>
      <c r="I18" s="58">
        <v>6766248</v>
      </c>
    </row>
    <row r="19" spans="1:9" ht="12.75" customHeight="1" x14ac:dyDescent="0.2">
      <c r="A19" s="203" t="s">
        <v>15</v>
      </c>
      <c r="B19" s="204"/>
      <c r="C19" s="204"/>
      <c r="D19" s="204"/>
      <c r="E19" s="204"/>
      <c r="F19" s="205"/>
      <c r="G19" s="16">
        <v>12</v>
      </c>
      <c r="H19" s="58">
        <v>0</v>
      </c>
      <c r="I19" s="58">
        <v>0</v>
      </c>
    </row>
    <row r="20" spans="1:9" ht="12.75" customHeight="1" x14ac:dyDescent="0.2">
      <c r="A20" s="203" t="s">
        <v>16</v>
      </c>
      <c r="B20" s="204"/>
      <c r="C20" s="204"/>
      <c r="D20" s="204"/>
      <c r="E20" s="204"/>
      <c r="F20" s="205"/>
      <c r="G20" s="16">
        <v>13</v>
      </c>
      <c r="H20" s="58">
        <v>261214</v>
      </c>
      <c r="I20" s="58">
        <v>275387</v>
      </c>
    </row>
    <row r="21" spans="1:9" ht="12.75" customHeight="1" x14ac:dyDescent="0.2">
      <c r="A21" s="203" t="s">
        <v>17</v>
      </c>
      <c r="B21" s="204"/>
      <c r="C21" s="204"/>
      <c r="D21" s="204"/>
      <c r="E21" s="204"/>
      <c r="F21" s="205"/>
      <c r="G21" s="16">
        <v>14</v>
      </c>
      <c r="H21" s="58">
        <v>10278</v>
      </c>
      <c r="I21" s="58">
        <v>14678</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296009</v>
      </c>
      <c r="I24" s="58">
        <v>120080</v>
      </c>
    </row>
    <row r="25" spans="1:9" ht="12.75" customHeight="1" x14ac:dyDescent="0.2">
      <c r="A25" s="203" t="s">
        <v>21</v>
      </c>
      <c r="B25" s="204"/>
      <c r="C25" s="204"/>
      <c r="D25" s="204"/>
      <c r="E25" s="204"/>
      <c r="F25" s="205"/>
      <c r="G25" s="16">
        <v>18</v>
      </c>
      <c r="H25" s="58">
        <v>0</v>
      </c>
      <c r="I25" s="58">
        <v>0</v>
      </c>
    </row>
    <row r="26" spans="1:9" ht="12.75" customHeight="1" x14ac:dyDescent="0.2">
      <c r="A26" s="203" t="s">
        <v>22</v>
      </c>
      <c r="B26" s="204"/>
      <c r="C26" s="204"/>
      <c r="D26" s="204"/>
      <c r="E26" s="204"/>
      <c r="F26" s="205"/>
      <c r="G26" s="16">
        <v>19</v>
      </c>
      <c r="H26" s="58">
        <v>68255081</v>
      </c>
      <c r="I26" s="58">
        <v>64043650</v>
      </c>
    </row>
    <row r="27" spans="1:9" ht="12.75" customHeight="1" x14ac:dyDescent="0.2">
      <c r="A27" s="212" t="s">
        <v>23</v>
      </c>
      <c r="B27" s="213"/>
      <c r="C27" s="213"/>
      <c r="D27" s="213"/>
      <c r="E27" s="213"/>
      <c r="F27" s="214"/>
      <c r="G27" s="17">
        <v>20</v>
      </c>
      <c r="H27" s="59">
        <f>SUM(H28:H37)</f>
        <v>5708333</v>
      </c>
      <c r="I27" s="59">
        <f>SUM(I28:I37)</f>
        <v>5732033</v>
      </c>
    </row>
    <row r="28" spans="1:9" ht="12.75" customHeight="1" x14ac:dyDescent="0.2">
      <c r="A28" s="203" t="s">
        <v>24</v>
      </c>
      <c r="B28" s="204"/>
      <c r="C28" s="204"/>
      <c r="D28" s="204"/>
      <c r="E28" s="204"/>
      <c r="F28" s="205"/>
      <c r="G28" s="16">
        <v>21</v>
      </c>
      <c r="H28" s="58">
        <v>5554300</v>
      </c>
      <c r="I28" s="58">
        <v>5554300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154033</v>
      </c>
      <c r="I30" s="58">
        <v>154033</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0</v>
      </c>
      <c r="I35" s="58">
        <v>23700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12650</v>
      </c>
      <c r="I38" s="59">
        <f>I39+I40+I41+I42</f>
        <v>18750</v>
      </c>
    </row>
    <row r="39" spans="1:9" ht="12.75" customHeight="1" x14ac:dyDescent="0.2">
      <c r="A39" s="203" t="s">
        <v>35</v>
      </c>
      <c r="B39" s="204"/>
      <c r="C39" s="204"/>
      <c r="D39" s="204"/>
      <c r="E39" s="204"/>
      <c r="F39" s="205"/>
      <c r="G39" s="16">
        <v>32</v>
      </c>
      <c r="H39" s="58">
        <v>12650</v>
      </c>
      <c r="I39" s="58">
        <v>18750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26204803</v>
      </c>
      <c r="I44" s="59">
        <f>I45+I53+I60+I70</f>
        <v>29928449</v>
      </c>
    </row>
    <row r="45" spans="1:9" ht="12.75" customHeight="1" x14ac:dyDescent="0.2">
      <c r="A45" s="212" t="s">
        <v>41</v>
      </c>
      <c r="B45" s="213"/>
      <c r="C45" s="213"/>
      <c r="D45" s="213"/>
      <c r="E45" s="213"/>
      <c r="F45" s="214"/>
      <c r="G45" s="17">
        <v>38</v>
      </c>
      <c r="H45" s="59">
        <f>SUM(H46:H52)</f>
        <v>0</v>
      </c>
      <c r="I45" s="59">
        <f>SUM(I46:I52)</f>
        <v>0</v>
      </c>
    </row>
    <row r="46" spans="1:9" ht="12.75" customHeight="1" x14ac:dyDescent="0.2">
      <c r="A46" s="203" t="s">
        <v>42</v>
      </c>
      <c r="B46" s="204"/>
      <c r="C46" s="204"/>
      <c r="D46" s="204"/>
      <c r="E46" s="204"/>
      <c r="F46" s="205"/>
      <c r="G46" s="16">
        <v>39</v>
      </c>
      <c r="H46" s="58">
        <v>0</v>
      </c>
      <c r="I46" s="58">
        <v>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25111274</v>
      </c>
      <c r="I53" s="59">
        <f>SUM(I54:I59)</f>
        <v>28850302</v>
      </c>
    </row>
    <row r="54" spans="1:9" ht="12.75" customHeight="1" x14ac:dyDescent="0.2">
      <c r="A54" s="203" t="s">
        <v>50</v>
      </c>
      <c r="B54" s="204"/>
      <c r="C54" s="204"/>
      <c r="D54" s="204"/>
      <c r="E54" s="204"/>
      <c r="F54" s="205"/>
      <c r="G54" s="16">
        <v>47</v>
      </c>
      <c r="H54" s="58">
        <v>24409907</v>
      </c>
      <c r="I54" s="58">
        <v>28179289</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48872</v>
      </c>
      <c r="I56" s="58">
        <v>36558</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652042</v>
      </c>
      <c r="I58" s="58">
        <v>628522</v>
      </c>
    </row>
    <row r="59" spans="1:9" ht="12.75" customHeight="1" x14ac:dyDescent="0.2">
      <c r="A59" s="203" t="s">
        <v>55</v>
      </c>
      <c r="B59" s="204"/>
      <c r="C59" s="204"/>
      <c r="D59" s="204"/>
      <c r="E59" s="204"/>
      <c r="F59" s="205"/>
      <c r="G59" s="16">
        <v>52</v>
      </c>
      <c r="H59" s="58">
        <v>453</v>
      </c>
      <c r="I59" s="58">
        <v>5933</v>
      </c>
    </row>
    <row r="60" spans="1:9" ht="12.75" customHeight="1" x14ac:dyDescent="0.2">
      <c r="A60" s="212" t="s">
        <v>56</v>
      </c>
      <c r="B60" s="213"/>
      <c r="C60" s="213"/>
      <c r="D60" s="213"/>
      <c r="E60" s="213"/>
      <c r="F60" s="214"/>
      <c r="G60" s="17">
        <v>53</v>
      </c>
      <c r="H60" s="59">
        <f>SUM(H61:H69)</f>
        <v>0</v>
      </c>
      <c r="I60" s="59">
        <f>SUM(I61:I69)</f>
        <v>126250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126250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1093529</v>
      </c>
      <c r="I70" s="58">
        <v>951897</v>
      </c>
    </row>
    <row r="71" spans="1:9" ht="12.75" customHeight="1" x14ac:dyDescent="0.2">
      <c r="A71" s="190" t="s">
        <v>60</v>
      </c>
      <c r="B71" s="191"/>
      <c r="C71" s="191"/>
      <c r="D71" s="191"/>
      <c r="E71" s="191"/>
      <c r="F71" s="192"/>
      <c r="G71" s="16">
        <v>64</v>
      </c>
      <c r="H71" s="58">
        <v>32302</v>
      </c>
      <c r="I71" s="58">
        <v>31605</v>
      </c>
    </row>
    <row r="72" spans="1:9" ht="12.75" customHeight="1" x14ac:dyDescent="0.2">
      <c r="A72" s="195" t="s">
        <v>61</v>
      </c>
      <c r="B72" s="196"/>
      <c r="C72" s="196"/>
      <c r="D72" s="196"/>
      <c r="E72" s="196"/>
      <c r="F72" s="197"/>
      <c r="G72" s="17">
        <v>65</v>
      </c>
      <c r="H72" s="59">
        <f>H8+H9+H44+H71</f>
        <v>107547243</v>
      </c>
      <c r="I72" s="59">
        <f>I8+I9+I44+I71</f>
        <v>106930880</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91752057</v>
      </c>
      <c r="I75" s="59">
        <f>I76+I77+I78+I84+I85+I89+I92+I95</f>
        <v>91199848</v>
      </c>
    </row>
    <row r="76" spans="1:9" ht="12.75" customHeight="1" x14ac:dyDescent="0.2">
      <c r="A76" s="193" t="s">
        <v>65</v>
      </c>
      <c r="B76" s="193"/>
      <c r="C76" s="193"/>
      <c r="D76" s="193"/>
      <c r="E76" s="193"/>
      <c r="F76" s="193"/>
      <c r="G76" s="16">
        <v>68</v>
      </c>
      <c r="H76" s="44">
        <v>74980500</v>
      </c>
      <c r="I76" s="44">
        <v>74980500</v>
      </c>
    </row>
    <row r="77" spans="1:9" ht="12.75" customHeight="1" x14ac:dyDescent="0.2">
      <c r="A77" s="193" t="s">
        <v>66</v>
      </c>
      <c r="B77" s="193"/>
      <c r="C77" s="193"/>
      <c r="D77" s="193"/>
      <c r="E77" s="193"/>
      <c r="F77" s="193"/>
      <c r="G77" s="16">
        <v>69</v>
      </c>
      <c r="H77" s="44">
        <v>173442</v>
      </c>
      <c r="I77" s="44">
        <v>173442</v>
      </c>
    </row>
    <row r="78" spans="1:9" ht="12.75" customHeight="1" x14ac:dyDescent="0.2">
      <c r="A78" s="194" t="s">
        <v>67</v>
      </c>
      <c r="B78" s="194"/>
      <c r="C78" s="194"/>
      <c r="D78" s="194"/>
      <c r="E78" s="194"/>
      <c r="F78" s="194"/>
      <c r="G78" s="17">
        <v>70</v>
      </c>
      <c r="H78" s="59">
        <f>SUM(H79:H83)</f>
        <v>15834828</v>
      </c>
      <c r="I78" s="59">
        <f>SUM(I79:I83)</f>
        <v>15834828</v>
      </c>
    </row>
    <row r="79" spans="1:9" ht="12.75" customHeight="1" x14ac:dyDescent="0.2">
      <c r="A79" s="183" t="s">
        <v>68</v>
      </c>
      <c r="B79" s="183"/>
      <c r="C79" s="183"/>
      <c r="D79" s="183"/>
      <c r="E79" s="183"/>
      <c r="F79" s="183"/>
      <c r="G79" s="16">
        <v>71</v>
      </c>
      <c r="H79" s="44">
        <v>3770050</v>
      </c>
      <c r="I79" s="44">
        <v>3770050</v>
      </c>
    </row>
    <row r="80" spans="1:9" ht="12.75" customHeight="1" x14ac:dyDescent="0.2">
      <c r="A80" s="183" t="s">
        <v>69</v>
      </c>
      <c r="B80" s="183"/>
      <c r="C80" s="183"/>
      <c r="D80" s="183"/>
      <c r="E80" s="183"/>
      <c r="F80" s="183"/>
      <c r="G80" s="16">
        <v>72</v>
      </c>
      <c r="H80" s="44">
        <v>12064778</v>
      </c>
      <c r="I80" s="44">
        <v>12064778</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998478</v>
      </c>
      <c r="I89" s="59">
        <f>I90-I91</f>
        <v>763287</v>
      </c>
    </row>
    <row r="90" spans="1:9" ht="12.75" customHeight="1" x14ac:dyDescent="0.2">
      <c r="A90" s="183" t="s">
        <v>79</v>
      </c>
      <c r="B90" s="183"/>
      <c r="C90" s="183"/>
      <c r="D90" s="183"/>
      <c r="E90" s="183"/>
      <c r="F90" s="183"/>
      <c r="G90" s="16">
        <v>82</v>
      </c>
      <c r="H90" s="44">
        <v>998478</v>
      </c>
      <c r="I90" s="44">
        <v>763287</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-235191</v>
      </c>
      <c r="I92" s="59">
        <f>I93-I94</f>
        <v>-552209</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235191</v>
      </c>
      <c r="I94" s="44">
        <v>552209</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15783399</v>
      </c>
      <c r="I115" s="59">
        <f>SUM(I116:I129)</f>
        <v>15719247</v>
      </c>
    </row>
    <row r="116" spans="1:9" ht="12.75" customHeight="1" x14ac:dyDescent="0.2">
      <c r="A116" s="183" t="s">
        <v>93</v>
      </c>
      <c r="B116" s="183"/>
      <c r="C116" s="183"/>
      <c r="D116" s="183"/>
      <c r="E116" s="183"/>
      <c r="F116" s="183"/>
      <c r="G116" s="16">
        <v>108</v>
      </c>
      <c r="H116" s="44">
        <v>3239146</v>
      </c>
      <c r="I116" s="44">
        <v>3231014</v>
      </c>
    </row>
    <row r="117" spans="1:9" ht="12.75" customHeight="1" x14ac:dyDescent="0.2">
      <c r="A117" s="183" t="s">
        <v>94</v>
      </c>
      <c r="B117" s="183"/>
      <c r="C117" s="183"/>
      <c r="D117" s="183"/>
      <c r="E117" s="183"/>
      <c r="F117" s="183"/>
      <c r="G117" s="16">
        <v>109</v>
      </c>
      <c r="H117" s="44">
        <v>4829557</v>
      </c>
      <c r="I117" s="44">
        <v>4829557</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1658416</v>
      </c>
      <c r="I120" s="44">
        <v>1643909</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4506496</v>
      </c>
      <c r="I123" s="44">
        <v>4498773</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72572</v>
      </c>
      <c r="I125" s="44">
        <v>84499</v>
      </c>
    </row>
    <row r="126" spans="1:9" x14ac:dyDescent="0.2">
      <c r="A126" s="183" t="s">
        <v>106</v>
      </c>
      <c r="B126" s="183"/>
      <c r="C126" s="183"/>
      <c r="D126" s="183"/>
      <c r="E126" s="183"/>
      <c r="F126" s="183"/>
      <c r="G126" s="16">
        <v>118</v>
      </c>
      <c r="H126" s="44">
        <v>1442342</v>
      </c>
      <c r="I126" s="44">
        <v>1395378</v>
      </c>
    </row>
    <row r="127" spans="1:9" x14ac:dyDescent="0.2">
      <c r="A127" s="183" t="s">
        <v>107</v>
      </c>
      <c r="B127" s="183"/>
      <c r="C127" s="183"/>
      <c r="D127" s="183"/>
      <c r="E127" s="183"/>
      <c r="F127" s="183"/>
      <c r="G127" s="16">
        <v>119</v>
      </c>
      <c r="H127" s="44">
        <v>34698</v>
      </c>
      <c r="I127" s="44">
        <v>34698</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172</v>
      </c>
      <c r="I129" s="58">
        <v>1419</v>
      </c>
    </row>
    <row r="130" spans="1:9" ht="22.15" customHeight="1" x14ac:dyDescent="0.2">
      <c r="A130" s="184" t="s">
        <v>110</v>
      </c>
      <c r="B130" s="184"/>
      <c r="C130" s="184"/>
      <c r="D130" s="184"/>
      <c r="E130" s="184"/>
      <c r="F130" s="184"/>
      <c r="G130" s="16">
        <v>122</v>
      </c>
      <c r="H130" s="58">
        <v>11787</v>
      </c>
      <c r="I130" s="58">
        <v>11785</v>
      </c>
    </row>
    <row r="131" spans="1:9" x14ac:dyDescent="0.2">
      <c r="A131" s="185" t="s">
        <v>111</v>
      </c>
      <c r="B131" s="185"/>
      <c r="C131" s="185"/>
      <c r="D131" s="185"/>
      <c r="E131" s="185"/>
      <c r="F131" s="185"/>
      <c r="G131" s="17">
        <v>123</v>
      </c>
      <c r="H131" s="59">
        <f>H75+H96+H103+H115+H130</f>
        <v>107547243</v>
      </c>
      <c r="I131" s="59">
        <f>I75+I96+I103+I115+I130</f>
        <v>106930880</v>
      </c>
    </row>
    <row r="132" spans="1:9" x14ac:dyDescent="0.2">
      <c r="A132" s="186" t="s">
        <v>112</v>
      </c>
      <c r="B132" s="186"/>
      <c r="C132" s="186"/>
      <c r="D132" s="186"/>
      <c r="E132" s="186"/>
      <c r="F132" s="186"/>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3" priority="3" stopIfTrue="1" operator="notEqual">
      <formula>ROUND(H12,0)</formula>
    </cfRule>
    <cfRule type="cellIs" dxfId="2" priority="4" stopIfTrue="1" operator="lessThan">
      <formula>0</formula>
    </cfRule>
  </conditionalFormatting>
  <conditionalFormatting sqref="I39">
    <cfRule type="cellIs" dxfId="1" priority="1" stopIfTrue="1" operator="notEqual">
      <formula>ROUND(I39,0)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0" zoomScaleNormal="100" zoomScaleSheetLayoutView="110" workbookViewId="0">
      <selection activeCell="K65" sqref="K65"/>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450</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441</v>
      </c>
      <c r="B4" s="216"/>
      <c r="C4" s="216"/>
      <c r="D4" s="216"/>
      <c r="E4" s="216"/>
      <c r="F4" s="216"/>
      <c r="G4" s="216"/>
      <c r="H4" s="216"/>
      <c r="I4" s="217"/>
    </row>
    <row r="5" spans="1:9" ht="34.5"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7773784</v>
      </c>
      <c r="I7" s="63">
        <f>SUM(I8:I12)</f>
        <v>7708881</v>
      </c>
    </row>
    <row r="8" spans="1:9" x14ac:dyDescent="0.2">
      <c r="A8" s="183" t="s">
        <v>129</v>
      </c>
      <c r="B8" s="183"/>
      <c r="C8" s="183"/>
      <c r="D8" s="183"/>
      <c r="E8" s="183"/>
      <c r="F8" s="183"/>
      <c r="G8" s="16">
        <v>126</v>
      </c>
      <c r="H8" s="58">
        <v>7366878</v>
      </c>
      <c r="I8" s="58">
        <v>7355129</v>
      </c>
    </row>
    <row r="9" spans="1:9" x14ac:dyDescent="0.2">
      <c r="A9" s="183" t="s">
        <v>130</v>
      </c>
      <c r="B9" s="183"/>
      <c r="C9" s="183"/>
      <c r="D9" s="183"/>
      <c r="E9" s="183"/>
      <c r="F9" s="183"/>
      <c r="G9" s="16">
        <v>127</v>
      </c>
      <c r="H9" s="58">
        <v>401668</v>
      </c>
      <c r="I9" s="58">
        <v>353748</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5238</v>
      </c>
      <c r="I12" s="58">
        <v>4</v>
      </c>
    </row>
    <row r="13" spans="1:9" x14ac:dyDescent="0.2">
      <c r="A13" s="185" t="s">
        <v>134</v>
      </c>
      <c r="B13" s="185"/>
      <c r="C13" s="185"/>
      <c r="D13" s="185"/>
      <c r="E13" s="185"/>
      <c r="F13" s="185"/>
      <c r="G13" s="17">
        <v>131</v>
      </c>
      <c r="H13" s="59">
        <f>H14+H15+H19+H23+H24+H25+H28+H35</f>
        <v>8015770</v>
      </c>
      <c r="I13" s="59">
        <f>I14+I15+I19+I23+I24+I25+I28+I35</f>
        <v>8253308</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1404190</v>
      </c>
      <c r="I15" s="59">
        <f>SUM(I16:I18)</f>
        <v>1562478</v>
      </c>
    </row>
    <row r="16" spans="1:9" x14ac:dyDescent="0.2">
      <c r="A16" s="243" t="s">
        <v>136</v>
      </c>
      <c r="B16" s="243"/>
      <c r="C16" s="243"/>
      <c r="D16" s="243"/>
      <c r="E16" s="243"/>
      <c r="F16" s="243"/>
      <c r="G16" s="16">
        <v>134</v>
      </c>
      <c r="H16" s="58">
        <v>124437</v>
      </c>
      <c r="I16" s="58">
        <v>140760</v>
      </c>
    </row>
    <row r="17" spans="1:9" x14ac:dyDescent="0.2">
      <c r="A17" s="243" t="s">
        <v>137</v>
      </c>
      <c r="B17" s="243"/>
      <c r="C17" s="243"/>
      <c r="D17" s="243"/>
      <c r="E17" s="243"/>
      <c r="F17" s="243"/>
      <c r="G17" s="16">
        <v>135</v>
      </c>
      <c r="H17" s="58">
        <v>15859</v>
      </c>
      <c r="I17" s="58">
        <v>9882</v>
      </c>
    </row>
    <row r="18" spans="1:9" x14ac:dyDescent="0.2">
      <c r="A18" s="243" t="s">
        <v>138</v>
      </c>
      <c r="B18" s="243"/>
      <c r="C18" s="243"/>
      <c r="D18" s="243"/>
      <c r="E18" s="243"/>
      <c r="F18" s="243"/>
      <c r="G18" s="16">
        <v>136</v>
      </c>
      <c r="H18" s="58">
        <v>1263894</v>
      </c>
      <c r="I18" s="58">
        <v>1411836</v>
      </c>
    </row>
    <row r="19" spans="1:9" x14ac:dyDescent="0.2">
      <c r="A19" s="244" t="s">
        <v>139</v>
      </c>
      <c r="B19" s="244"/>
      <c r="C19" s="244"/>
      <c r="D19" s="244"/>
      <c r="E19" s="244"/>
      <c r="F19" s="244"/>
      <c r="G19" s="17">
        <v>137</v>
      </c>
      <c r="H19" s="59">
        <f>SUM(H20:H22)</f>
        <v>1687388</v>
      </c>
      <c r="I19" s="59">
        <f>SUM(I20:I22)</f>
        <v>1610964</v>
      </c>
    </row>
    <row r="20" spans="1:9" x14ac:dyDescent="0.2">
      <c r="A20" s="243" t="s">
        <v>117</v>
      </c>
      <c r="B20" s="243"/>
      <c r="C20" s="243"/>
      <c r="D20" s="243"/>
      <c r="E20" s="243"/>
      <c r="F20" s="243"/>
      <c r="G20" s="16">
        <v>138</v>
      </c>
      <c r="H20" s="58">
        <v>896152</v>
      </c>
      <c r="I20" s="58">
        <v>977651</v>
      </c>
    </row>
    <row r="21" spans="1:9" x14ac:dyDescent="0.2">
      <c r="A21" s="243" t="s">
        <v>118</v>
      </c>
      <c r="B21" s="243"/>
      <c r="C21" s="243"/>
      <c r="D21" s="243"/>
      <c r="E21" s="243"/>
      <c r="F21" s="243"/>
      <c r="G21" s="16">
        <v>139</v>
      </c>
      <c r="H21" s="58">
        <v>617513</v>
      </c>
      <c r="I21" s="58">
        <v>478191</v>
      </c>
    </row>
    <row r="22" spans="1:9" x14ac:dyDescent="0.2">
      <c r="A22" s="243" t="s">
        <v>119</v>
      </c>
      <c r="B22" s="243"/>
      <c r="C22" s="243"/>
      <c r="D22" s="243"/>
      <c r="E22" s="243"/>
      <c r="F22" s="243"/>
      <c r="G22" s="16">
        <v>140</v>
      </c>
      <c r="H22" s="58">
        <v>173723</v>
      </c>
      <c r="I22" s="58">
        <v>155122</v>
      </c>
    </row>
    <row r="23" spans="1:9" x14ac:dyDescent="0.2">
      <c r="A23" s="183" t="s">
        <v>120</v>
      </c>
      <c r="B23" s="183"/>
      <c r="C23" s="183"/>
      <c r="D23" s="183"/>
      <c r="E23" s="183"/>
      <c r="F23" s="183"/>
      <c r="G23" s="16">
        <v>141</v>
      </c>
      <c r="H23" s="58">
        <v>4523393</v>
      </c>
      <c r="I23" s="58">
        <v>4523066</v>
      </c>
    </row>
    <row r="24" spans="1:9" x14ac:dyDescent="0.2">
      <c r="A24" s="183" t="s">
        <v>121</v>
      </c>
      <c r="B24" s="183"/>
      <c r="C24" s="183"/>
      <c r="D24" s="183"/>
      <c r="E24" s="183"/>
      <c r="F24" s="183"/>
      <c r="G24" s="16">
        <v>142</v>
      </c>
      <c r="H24" s="58">
        <v>356027</v>
      </c>
      <c r="I24" s="58">
        <v>368617</v>
      </c>
    </row>
    <row r="25" spans="1:9" x14ac:dyDescent="0.2">
      <c r="A25" s="244" t="s">
        <v>140</v>
      </c>
      <c r="B25" s="244"/>
      <c r="C25" s="244"/>
      <c r="D25" s="244"/>
      <c r="E25" s="244"/>
      <c r="F25" s="244"/>
      <c r="G25" s="17">
        <v>143</v>
      </c>
      <c r="H25" s="59">
        <f>H26+H27</f>
        <v>39772</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39772</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5000</v>
      </c>
      <c r="I35" s="58">
        <v>188183</v>
      </c>
    </row>
    <row r="36" spans="1:9" x14ac:dyDescent="0.2">
      <c r="A36" s="185" t="s">
        <v>150</v>
      </c>
      <c r="B36" s="185"/>
      <c r="C36" s="185"/>
      <c r="D36" s="185"/>
      <c r="E36" s="185"/>
      <c r="F36" s="185"/>
      <c r="G36" s="17">
        <v>154</v>
      </c>
      <c r="H36" s="59">
        <f>SUM(H37:H46)</f>
        <v>7055</v>
      </c>
      <c r="I36" s="59">
        <f>SUM(I37:I46)</f>
        <v>9422</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7008</v>
      </c>
      <c r="I39" s="58">
        <v>6100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3312</v>
      </c>
    </row>
    <row r="43" spans="1:9" x14ac:dyDescent="0.2">
      <c r="A43" s="183" t="s">
        <v>157</v>
      </c>
      <c r="B43" s="183"/>
      <c r="C43" s="183"/>
      <c r="D43" s="183"/>
      <c r="E43" s="183"/>
      <c r="F43" s="183"/>
      <c r="G43" s="16">
        <v>161</v>
      </c>
      <c r="H43" s="58">
        <v>14</v>
      </c>
      <c r="I43" s="58">
        <v>8</v>
      </c>
    </row>
    <row r="44" spans="1:9" x14ac:dyDescent="0.2">
      <c r="A44" s="183" t="s">
        <v>158</v>
      </c>
      <c r="B44" s="183"/>
      <c r="C44" s="183"/>
      <c r="D44" s="183"/>
      <c r="E44" s="183"/>
      <c r="F44" s="183"/>
      <c r="G44" s="16">
        <v>162</v>
      </c>
      <c r="H44" s="58">
        <v>33</v>
      </c>
      <c r="I44" s="58">
        <v>2</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260</v>
      </c>
      <c r="I47" s="59">
        <f>SUM(I48:I54)</f>
        <v>17204</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161</v>
      </c>
      <c r="I50" s="58">
        <v>17060</v>
      </c>
    </row>
    <row r="51" spans="1:9" x14ac:dyDescent="0.2">
      <c r="A51" s="240" t="s">
        <v>165</v>
      </c>
      <c r="B51" s="240"/>
      <c r="C51" s="240"/>
      <c r="D51" s="240"/>
      <c r="E51" s="240"/>
      <c r="F51" s="240"/>
      <c r="G51" s="16">
        <v>169</v>
      </c>
      <c r="H51" s="58">
        <v>99</v>
      </c>
      <c r="I51" s="58">
        <v>144</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7780839</v>
      </c>
      <c r="I59" s="59">
        <f>I7+I36+I55+I56</f>
        <v>7718303</v>
      </c>
    </row>
    <row r="60" spans="1:9" x14ac:dyDescent="0.2">
      <c r="A60" s="185" t="s">
        <v>174</v>
      </c>
      <c r="B60" s="185"/>
      <c r="C60" s="185"/>
      <c r="D60" s="185"/>
      <c r="E60" s="185"/>
      <c r="F60" s="185"/>
      <c r="G60" s="17">
        <v>178</v>
      </c>
      <c r="H60" s="59">
        <f>H13+H47+H57+H58</f>
        <v>8016030</v>
      </c>
      <c r="I60" s="59">
        <f>I13+I47+I57+I58</f>
        <v>8270512</v>
      </c>
    </row>
    <row r="61" spans="1:9" x14ac:dyDescent="0.2">
      <c r="A61" s="185" t="s">
        <v>175</v>
      </c>
      <c r="B61" s="185"/>
      <c r="C61" s="185"/>
      <c r="D61" s="185"/>
      <c r="E61" s="185"/>
      <c r="F61" s="185"/>
      <c r="G61" s="17">
        <v>179</v>
      </c>
      <c r="H61" s="59">
        <f>H59-H60</f>
        <v>-235191</v>
      </c>
      <c r="I61" s="59">
        <f>I59-I60</f>
        <v>-552209</v>
      </c>
    </row>
    <row r="62" spans="1:9" x14ac:dyDescent="0.2">
      <c r="A62" s="242" t="s">
        <v>176</v>
      </c>
      <c r="B62" s="242"/>
      <c r="C62" s="242"/>
      <c r="D62" s="242"/>
      <c r="E62" s="242"/>
      <c r="F62" s="242"/>
      <c r="G62" s="17">
        <v>180</v>
      </c>
      <c r="H62" s="59">
        <f>+IF((H59-H60)&gt;0,(H59-H60),0)</f>
        <v>0</v>
      </c>
      <c r="I62" s="59">
        <f>+IF((I59-I60)&gt;0,(I59-I60),0)</f>
        <v>0</v>
      </c>
    </row>
    <row r="63" spans="1:9" x14ac:dyDescent="0.2">
      <c r="A63" s="242" t="s">
        <v>177</v>
      </c>
      <c r="B63" s="242"/>
      <c r="C63" s="242"/>
      <c r="D63" s="242"/>
      <c r="E63" s="242"/>
      <c r="F63" s="242"/>
      <c r="G63" s="17">
        <v>181</v>
      </c>
      <c r="H63" s="59">
        <f>+IF((H59-H60)&lt;0,(H59-H60),0)</f>
        <v>-235191</v>
      </c>
      <c r="I63" s="59">
        <f>+IF((I59-I60)&lt;0,(I59-I60),0)</f>
        <v>-552209</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-235191</v>
      </c>
      <c r="I65" s="59">
        <f>I61-I64</f>
        <v>-552209</v>
      </c>
    </row>
    <row r="66" spans="1:9" x14ac:dyDescent="0.2">
      <c r="A66" s="242" t="s">
        <v>179</v>
      </c>
      <c r="B66" s="242"/>
      <c r="C66" s="242"/>
      <c r="D66" s="242"/>
      <c r="E66" s="242"/>
      <c r="F66" s="242"/>
      <c r="G66" s="17">
        <v>184</v>
      </c>
      <c r="H66" s="59">
        <f>+IF((H61-H64)&gt;0,(H61-H64),0)</f>
        <v>0</v>
      </c>
      <c r="I66" s="59">
        <f>+IF((I61-I64)&gt;0,(I61-I64),0)</f>
        <v>0</v>
      </c>
    </row>
    <row r="67" spans="1:9" x14ac:dyDescent="0.2">
      <c r="A67" s="246" t="s">
        <v>180</v>
      </c>
      <c r="B67" s="246"/>
      <c r="C67" s="246"/>
      <c r="D67" s="246"/>
      <c r="E67" s="246"/>
      <c r="F67" s="246"/>
      <c r="G67" s="18">
        <v>185</v>
      </c>
      <c r="H67" s="64">
        <f>+IF((H61-H64)&lt;0,(H61-H64),0)</f>
        <v>-235191</v>
      </c>
      <c r="I67" s="64">
        <f>+IF((I61-I64)&lt;0,(I61-I64),0)</f>
        <v>-552209</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0</v>
      </c>
      <c r="I88" s="52">
        <v>0</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0</v>
      </c>
      <c r="I100" s="54">
        <f>I88+I99</f>
        <v>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A25" sqref="A25:F25"/>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451</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442</v>
      </c>
      <c r="B4" s="216"/>
      <c r="C4" s="216"/>
      <c r="D4" s="216"/>
      <c r="E4" s="216"/>
      <c r="F4" s="216"/>
      <c r="G4" s="216"/>
      <c r="H4" s="216"/>
      <c r="I4" s="217"/>
    </row>
    <row r="5" spans="1:9" ht="45.7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-235191</v>
      </c>
      <c r="I8" s="47">
        <v>-552209</v>
      </c>
    </row>
    <row r="9" spans="1:9" ht="12.75" customHeight="1" x14ac:dyDescent="0.2">
      <c r="A9" s="276" t="s">
        <v>219</v>
      </c>
      <c r="B9" s="277"/>
      <c r="C9" s="277"/>
      <c r="D9" s="277"/>
      <c r="E9" s="277"/>
      <c r="F9" s="278"/>
      <c r="G9" s="17">
        <v>2</v>
      </c>
      <c r="H9" s="48">
        <f>H10+H11+H12+H13+H14+H15+H16+H17</f>
        <v>4601053</v>
      </c>
      <c r="I9" s="48">
        <f>I10+I11+I12+I13+I14+I15+I16+I17</f>
        <v>4695387</v>
      </c>
    </row>
    <row r="10" spans="1:9" ht="12.75" customHeight="1" x14ac:dyDescent="0.2">
      <c r="A10" s="273" t="s">
        <v>220</v>
      </c>
      <c r="B10" s="274"/>
      <c r="C10" s="274"/>
      <c r="D10" s="274"/>
      <c r="E10" s="274"/>
      <c r="F10" s="275"/>
      <c r="G10" s="22">
        <v>3</v>
      </c>
      <c r="H10" s="49">
        <v>4523393</v>
      </c>
      <c r="I10" s="49">
        <v>4523066</v>
      </c>
    </row>
    <row r="11" spans="1:9" ht="31.15" customHeight="1" x14ac:dyDescent="0.2">
      <c r="A11" s="273" t="s">
        <v>385</v>
      </c>
      <c r="B11" s="274"/>
      <c r="C11" s="274"/>
      <c r="D11" s="274"/>
      <c r="E11" s="274"/>
      <c r="F11" s="275"/>
      <c r="G11" s="22">
        <v>4</v>
      </c>
      <c r="H11" s="49">
        <v>0</v>
      </c>
      <c r="I11" s="49">
        <v>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-7022</v>
      </c>
      <c r="I13" s="49">
        <v>-9420</v>
      </c>
    </row>
    <row r="14" spans="1:9" ht="12.75" customHeight="1" x14ac:dyDescent="0.2">
      <c r="A14" s="273" t="s">
        <v>222</v>
      </c>
      <c r="B14" s="274"/>
      <c r="C14" s="274"/>
      <c r="D14" s="274"/>
      <c r="E14" s="274"/>
      <c r="F14" s="275"/>
      <c r="G14" s="22">
        <v>7</v>
      </c>
      <c r="H14" s="49">
        <v>161</v>
      </c>
      <c r="I14" s="49">
        <v>17060</v>
      </c>
    </row>
    <row r="15" spans="1:9" ht="12.75" customHeight="1" x14ac:dyDescent="0.2">
      <c r="A15" s="273" t="s">
        <v>223</v>
      </c>
      <c r="B15" s="274"/>
      <c r="C15" s="274"/>
      <c r="D15" s="274"/>
      <c r="E15" s="274"/>
      <c r="F15" s="275"/>
      <c r="G15" s="22">
        <v>8</v>
      </c>
      <c r="H15" s="49">
        <v>0</v>
      </c>
      <c r="I15" s="49">
        <v>0</v>
      </c>
    </row>
    <row r="16" spans="1:9" ht="12.75" customHeight="1" x14ac:dyDescent="0.2">
      <c r="A16" s="273" t="s">
        <v>224</v>
      </c>
      <c r="B16" s="274"/>
      <c r="C16" s="274"/>
      <c r="D16" s="274"/>
      <c r="E16" s="274"/>
      <c r="F16" s="275"/>
      <c r="G16" s="22">
        <v>9</v>
      </c>
      <c r="H16" s="49">
        <v>-20</v>
      </c>
      <c r="I16" s="49">
        <v>0</v>
      </c>
    </row>
    <row r="17" spans="1:9" ht="27.6" customHeight="1" x14ac:dyDescent="0.2">
      <c r="A17" s="273" t="s">
        <v>225</v>
      </c>
      <c r="B17" s="274"/>
      <c r="C17" s="274"/>
      <c r="D17" s="274"/>
      <c r="E17" s="274"/>
      <c r="F17" s="275"/>
      <c r="G17" s="22">
        <v>10</v>
      </c>
      <c r="H17" s="49">
        <v>84541</v>
      </c>
      <c r="I17" s="49">
        <v>164681</v>
      </c>
    </row>
    <row r="18" spans="1:9" ht="29.45" customHeight="1" x14ac:dyDescent="0.2">
      <c r="A18" s="252" t="s">
        <v>388</v>
      </c>
      <c r="B18" s="253"/>
      <c r="C18" s="253"/>
      <c r="D18" s="253"/>
      <c r="E18" s="253"/>
      <c r="F18" s="254"/>
      <c r="G18" s="17">
        <v>11</v>
      </c>
      <c r="H18" s="48">
        <f>H8+H9</f>
        <v>4365862</v>
      </c>
      <c r="I18" s="48">
        <f>I8+I9</f>
        <v>4143178</v>
      </c>
    </row>
    <row r="19" spans="1:9" ht="12.75" customHeight="1" x14ac:dyDescent="0.2">
      <c r="A19" s="276" t="s">
        <v>226</v>
      </c>
      <c r="B19" s="277"/>
      <c r="C19" s="277"/>
      <c r="D19" s="277"/>
      <c r="E19" s="277"/>
      <c r="F19" s="278"/>
      <c r="G19" s="17">
        <v>12</v>
      </c>
      <c r="H19" s="48">
        <f>H20+H21+H22+H23</f>
        <v>-3272803</v>
      </c>
      <c r="I19" s="48">
        <f>I20+I21+I22+I23</f>
        <v>-3776513</v>
      </c>
    </row>
    <row r="20" spans="1:9" ht="12.75" customHeight="1" x14ac:dyDescent="0.2">
      <c r="A20" s="273" t="s">
        <v>227</v>
      </c>
      <c r="B20" s="274"/>
      <c r="C20" s="274"/>
      <c r="D20" s="274"/>
      <c r="E20" s="274"/>
      <c r="F20" s="275"/>
      <c r="G20" s="22">
        <v>13</v>
      </c>
      <c r="H20" s="49">
        <v>-50235</v>
      </c>
      <c r="I20" s="49">
        <v>-64152</v>
      </c>
    </row>
    <row r="21" spans="1:9" ht="12.75" customHeight="1" x14ac:dyDescent="0.2">
      <c r="A21" s="273" t="s">
        <v>228</v>
      </c>
      <c r="B21" s="274"/>
      <c r="C21" s="274"/>
      <c r="D21" s="274"/>
      <c r="E21" s="274"/>
      <c r="F21" s="275"/>
      <c r="G21" s="22">
        <v>14</v>
      </c>
      <c r="H21" s="49">
        <v>-3225173</v>
      </c>
      <c r="I21" s="49">
        <v>-3739028</v>
      </c>
    </row>
    <row r="22" spans="1:9" ht="12.75" customHeight="1" x14ac:dyDescent="0.2">
      <c r="A22" s="273" t="s">
        <v>229</v>
      </c>
      <c r="B22" s="274"/>
      <c r="C22" s="274"/>
      <c r="D22" s="274"/>
      <c r="E22" s="274"/>
      <c r="F22" s="275"/>
      <c r="G22" s="22">
        <v>15</v>
      </c>
      <c r="H22" s="49">
        <v>2605</v>
      </c>
      <c r="I22" s="49">
        <v>0</v>
      </c>
    </row>
    <row r="23" spans="1:9" ht="12.75" customHeight="1" x14ac:dyDescent="0.2">
      <c r="A23" s="273" t="s">
        <v>230</v>
      </c>
      <c r="B23" s="274"/>
      <c r="C23" s="274"/>
      <c r="D23" s="274"/>
      <c r="E23" s="274"/>
      <c r="F23" s="275"/>
      <c r="G23" s="22">
        <v>16</v>
      </c>
      <c r="H23" s="49">
        <v>0</v>
      </c>
      <c r="I23" s="49">
        <v>26667</v>
      </c>
    </row>
    <row r="24" spans="1:9" ht="12.75" customHeight="1" x14ac:dyDescent="0.2">
      <c r="A24" s="252" t="s">
        <v>231</v>
      </c>
      <c r="B24" s="253"/>
      <c r="C24" s="253"/>
      <c r="D24" s="253"/>
      <c r="E24" s="253"/>
      <c r="F24" s="254"/>
      <c r="G24" s="17">
        <v>17</v>
      </c>
      <c r="H24" s="48">
        <f>H18+H19</f>
        <v>1093059</v>
      </c>
      <c r="I24" s="48">
        <f>I18+I19</f>
        <v>366665</v>
      </c>
    </row>
    <row r="25" spans="1:9" ht="12.75" customHeight="1" x14ac:dyDescent="0.2">
      <c r="A25" s="264" t="s">
        <v>232</v>
      </c>
      <c r="B25" s="265"/>
      <c r="C25" s="265"/>
      <c r="D25" s="265"/>
      <c r="E25" s="265"/>
      <c r="F25" s="266"/>
      <c r="G25" s="22">
        <v>18</v>
      </c>
      <c r="H25" s="49">
        <v>0</v>
      </c>
      <c r="I25" s="49">
        <v>0</v>
      </c>
    </row>
    <row r="26" spans="1:9" ht="12.75" customHeight="1" x14ac:dyDescent="0.2">
      <c r="A26" s="264" t="s">
        <v>233</v>
      </c>
      <c r="B26" s="265"/>
      <c r="C26" s="265"/>
      <c r="D26" s="265"/>
      <c r="E26" s="265"/>
      <c r="F26" s="266"/>
      <c r="G26" s="22">
        <v>19</v>
      </c>
      <c r="H26" s="49">
        <v>-84669</v>
      </c>
      <c r="I26" s="49">
        <v>-42987</v>
      </c>
    </row>
    <row r="27" spans="1:9" ht="28.9" customHeight="1" x14ac:dyDescent="0.2">
      <c r="A27" s="255" t="s">
        <v>234</v>
      </c>
      <c r="B27" s="256"/>
      <c r="C27" s="256"/>
      <c r="D27" s="256"/>
      <c r="E27" s="256"/>
      <c r="F27" s="257"/>
      <c r="G27" s="18">
        <v>20</v>
      </c>
      <c r="H27" s="50">
        <f>H24+H25+H26</f>
        <v>1008390</v>
      </c>
      <c r="I27" s="50">
        <f>I24+I25+I26</f>
        <v>323678</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0</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0</v>
      </c>
      <c r="I31" s="52">
        <v>298</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2977</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0</v>
      </c>
      <c r="I35" s="53">
        <f>I29+I30+I31+I32+I33+I34</f>
        <v>3275</v>
      </c>
    </row>
    <row r="36" spans="1:9" ht="26.45" customHeight="1" x14ac:dyDescent="0.2">
      <c r="A36" s="264" t="s">
        <v>243</v>
      </c>
      <c r="B36" s="265"/>
      <c r="C36" s="265"/>
      <c r="D36" s="265"/>
      <c r="E36" s="265"/>
      <c r="F36" s="266"/>
      <c r="G36" s="22">
        <v>28</v>
      </c>
      <c r="H36" s="52">
        <v>-201448</v>
      </c>
      <c r="I36" s="52">
        <v>-318635</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-149950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-201448</v>
      </c>
      <c r="I41" s="53">
        <f>I36+I37+I38+I39+I40</f>
        <v>-468585</v>
      </c>
    </row>
    <row r="42" spans="1:9" ht="30.6" customHeight="1" x14ac:dyDescent="0.2">
      <c r="A42" s="255" t="s">
        <v>249</v>
      </c>
      <c r="B42" s="256"/>
      <c r="C42" s="256"/>
      <c r="D42" s="256"/>
      <c r="E42" s="256"/>
      <c r="F42" s="257"/>
      <c r="G42" s="18">
        <v>34</v>
      </c>
      <c r="H42" s="54">
        <f>H35+H41</f>
        <v>-201448</v>
      </c>
      <c r="I42" s="54">
        <f>I35+I41</f>
        <v>-465310</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0</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0</v>
      </c>
      <c r="I48" s="53">
        <f>I44+I45+I46+I47</f>
        <v>0</v>
      </c>
    </row>
    <row r="49" spans="1:9" ht="24.6" customHeight="1" x14ac:dyDescent="0.2">
      <c r="A49" s="264" t="s">
        <v>387</v>
      </c>
      <c r="B49" s="265"/>
      <c r="C49" s="265"/>
      <c r="D49" s="265"/>
      <c r="E49" s="265"/>
      <c r="F49" s="266"/>
      <c r="G49" s="22">
        <v>40</v>
      </c>
      <c r="H49" s="52">
        <v>0</v>
      </c>
      <c r="I49" s="52">
        <v>0</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0</v>
      </c>
      <c r="I54" s="53">
        <f>I49+I50+I51+I52+I53</f>
        <v>0</v>
      </c>
    </row>
    <row r="55" spans="1:9" ht="27.6" customHeight="1" x14ac:dyDescent="0.2">
      <c r="A55" s="267" t="s">
        <v>261</v>
      </c>
      <c r="B55" s="268"/>
      <c r="C55" s="268"/>
      <c r="D55" s="268"/>
      <c r="E55" s="268"/>
      <c r="F55" s="269"/>
      <c r="G55" s="17">
        <v>46</v>
      </c>
      <c r="H55" s="53">
        <f>H48+H54</f>
        <v>0</v>
      </c>
      <c r="I55" s="53">
        <f>I48+I54</f>
        <v>0</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806942</v>
      </c>
      <c r="I57" s="53">
        <f>I27+I42+I55+I56</f>
        <v>-141632</v>
      </c>
    </row>
    <row r="58" spans="1:9" ht="15.6" customHeight="1" x14ac:dyDescent="0.2">
      <c r="A58" s="270" t="s">
        <v>264</v>
      </c>
      <c r="B58" s="271"/>
      <c r="C58" s="271"/>
      <c r="D58" s="271"/>
      <c r="E58" s="271"/>
      <c r="F58" s="272"/>
      <c r="G58" s="22">
        <v>49</v>
      </c>
      <c r="H58" s="52">
        <v>286587</v>
      </c>
      <c r="I58" s="52">
        <v>1093529</v>
      </c>
    </row>
    <row r="59" spans="1:9" ht="28.9" customHeight="1" x14ac:dyDescent="0.2">
      <c r="A59" s="255" t="s">
        <v>265</v>
      </c>
      <c r="B59" s="256"/>
      <c r="C59" s="256"/>
      <c r="D59" s="256"/>
      <c r="E59" s="256"/>
      <c r="F59" s="257"/>
      <c r="G59" s="18">
        <v>50</v>
      </c>
      <c r="H59" s="54">
        <f>H57+H58</f>
        <v>1093529</v>
      </c>
      <c r="I59" s="54">
        <f>I57+I58</f>
        <v>951897</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7" sqref="A27:F2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45.7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7" zoomScale="80" zoomScaleNormal="100" zoomScaleSheetLayoutView="80" workbookViewId="0">
      <selection activeCell="V37" sqref="V3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43466</v>
      </c>
      <c r="F2" s="6" t="s">
        <v>0</v>
      </c>
      <c r="G2" s="5">
        <v>43830</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79.5"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33.7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74980500</v>
      </c>
      <c r="I7" s="77">
        <v>173442</v>
      </c>
      <c r="J7" s="77">
        <v>3770050</v>
      </c>
      <c r="K7" s="77">
        <v>12064778</v>
      </c>
      <c r="L7" s="77">
        <v>0</v>
      </c>
      <c r="M7" s="77">
        <v>0</v>
      </c>
      <c r="N7" s="77">
        <v>0</v>
      </c>
      <c r="O7" s="77">
        <v>0</v>
      </c>
      <c r="P7" s="77">
        <v>0</v>
      </c>
      <c r="Q7" s="77">
        <v>0</v>
      </c>
      <c r="R7" s="77">
        <v>0</v>
      </c>
      <c r="S7" s="77">
        <v>864484</v>
      </c>
      <c r="T7" s="77">
        <v>133994</v>
      </c>
      <c r="U7" s="78">
        <f>H7+I7+J7+K7-L7+M7+N7+O7+P7+Q7+R7+S7+T7</f>
        <v>91987248</v>
      </c>
      <c r="V7" s="77">
        <v>0</v>
      </c>
      <c r="W7" s="78">
        <f>U7+V7</f>
        <v>91987248</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74980500</v>
      </c>
      <c r="I10" s="79">
        <f t="shared" ref="I10:W10" si="2">I7+I8+I9</f>
        <v>173442</v>
      </c>
      <c r="J10" s="79">
        <f t="shared" si="2"/>
        <v>3770050</v>
      </c>
      <c r="K10" s="79">
        <f t="shared" si="2"/>
        <v>12064778</v>
      </c>
      <c r="L10" s="79">
        <f t="shared" si="2"/>
        <v>0</v>
      </c>
      <c r="M10" s="79">
        <f t="shared" si="2"/>
        <v>0</v>
      </c>
      <c r="N10" s="79">
        <f t="shared" si="2"/>
        <v>0</v>
      </c>
      <c r="O10" s="79">
        <f t="shared" si="2"/>
        <v>0</v>
      </c>
      <c r="P10" s="79">
        <f t="shared" si="2"/>
        <v>0</v>
      </c>
      <c r="Q10" s="79">
        <f t="shared" si="2"/>
        <v>0</v>
      </c>
      <c r="R10" s="79">
        <f t="shared" si="2"/>
        <v>0</v>
      </c>
      <c r="S10" s="79">
        <f t="shared" si="2"/>
        <v>864484</v>
      </c>
      <c r="T10" s="79">
        <f t="shared" si="2"/>
        <v>133994</v>
      </c>
      <c r="U10" s="79">
        <f t="shared" si="2"/>
        <v>91987248</v>
      </c>
      <c r="V10" s="79">
        <f t="shared" si="2"/>
        <v>0</v>
      </c>
      <c r="W10" s="79">
        <f t="shared" si="2"/>
        <v>91987248</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-235191</v>
      </c>
      <c r="U11" s="78">
        <f>H11+I11+J11+K11-L11+M11+N11+O11+P11+Q11+R11+S11+T11</f>
        <v>-235191</v>
      </c>
      <c r="V11" s="77">
        <v>0</v>
      </c>
      <c r="W11" s="78">
        <f t="shared" ref="W11:W28" si="3">U11+V11</f>
        <v>-235191</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133994</v>
      </c>
      <c r="T26" s="77">
        <v>0</v>
      </c>
      <c r="U26" s="78">
        <f t="shared" si="4"/>
        <v>133994</v>
      </c>
      <c r="V26" s="77">
        <v>0</v>
      </c>
      <c r="W26" s="78">
        <f t="shared" si="3"/>
        <v>133994</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-133994</v>
      </c>
      <c r="U27" s="78">
        <f t="shared" si="4"/>
        <v>-133994</v>
      </c>
      <c r="V27" s="77">
        <v>0</v>
      </c>
      <c r="W27" s="78">
        <f t="shared" si="3"/>
        <v>-133994</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74980500</v>
      </c>
      <c r="I29" s="80">
        <f t="shared" ref="I29:W29" si="5">SUM(I10:I28)</f>
        <v>173442</v>
      </c>
      <c r="J29" s="80">
        <f t="shared" si="5"/>
        <v>3770050</v>
      </c>
      <c r="K29" s="80">
        <f t="shared" si="5"/>
        <v>12064778</v>
      </c>
      <c r="L29" s="80">
        <f t="shared" si="5"/>
        <v>0</v>
      </c>
      <c r="M29" s="80">
        <f t="shared" si="5"/>
        <v>0</v>
      </c>
      <c r="N29" s="80">
        <f t="shared" si="5"/>
        <v>0</v>
      </c>
      <c r="O29" s="80">
        <f t="shared" si="5"/>
        <v>0</v>
      </c>
      <c r="P29" s="80">
        <f t="shared" si="5"/>
        <v>0</v>
      </c>
      <c r="Q29" s="80">
        <f t="shared" si="5"/>
        <v>0</v>
      </c>
      <c r="R29" s="80">
        <f t="shared" si="5"/>
        <v>0</v>
      </c>
      <c r="S29" s="80">
        <f t="shared" si="5"/>
        <v>998478</v>
      </c>
      <c r="T29" s="80">
        <f t="shared" si="5"/>
        <v>-235191</v>
      </c>
      <c r="U29" s="80">
        <f t="shared" si="5"/>
        <v>91752057</v>
      </c>
      <c r="V29" s="80">
        <f t="shared" si="5"/>
        <v>0</v>
      </c>
      <c r="W29" s="80">
        <f t="shared" si="5"/>
        <v>91752057</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-235191</v>
      </c>
      <c r="U32" s="79">
        <f t="shared" si="7"/>
        <v>-235191</v>
      </c>
      <c r="V32" s="79">
        <f t="shared" si="7"/>
        <v>0</v>
      </c>
      <c r="W32" s="79">
        <f t="shared" si="7"/>
        <v>-235191</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133994</v>
      </c>
      <c r="T33" s="80">
        <f t="shared" si="8"/>
        <v>-133994</v>
      </c>
      <c r="U33" s="80">
        <f t="shared" si="8"/>
        <v>0</v>
      </c>
      <c r="V33" s="80">
        <f t="shared" si="8"/>
        <v>0</v>
      </c>
      <c r="W33" s="80">
        <f t="shared" si="8"/>
        <v>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74980500</v>
      </c>
      <c r="I35" s="77">
        <v>173442</v>
      </c>
      <c r="J35" s="77">
        <v>3770050</v>
      </c>
      <c r="K35" s="77">
        <v>12064778</v>
      </c>
      <c r="L35" s="77">
        <v>0</v>
      </c>
      <c r="M35" s="77">
        <v>0</v>
      </c>
      <c r="N35" s="77">
        <v>0</v>
      </c>
      <c r="O35" s="77">
        <v>0</v>
      </c>
      <c r="P35" s="77">
        <v>0</v>
      </c>
      <c r="Q35" s="77">
        <v>0</v>
      </c>
      <c r="R35" s="77">
        <v>0</v>
      </c>
      <c r="S35" s="77">
        <v>998478</v>
      </c>
      <c r="T35" s="77">
        <v>-235191</v>
      </c>
      <c r="U35" s="78">
        <f t="shared" ref="U35:U37" si="9">H35+I35+J35+K35-L35+M35+N35+O35+P35+Q35+R35+S35+T35</f>
        <v>91752057</v>
      </c>
      <c r="V35" s="77">
        <v>0</v>
      </c>
      <c r="W35" s="78">
        <f t="shared" ref="W35:W37" si="10">U35+V35</f>
        <v>91752057</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74980500</v>
      </c>
      <c r="I38" s="79">
        <f t="shared" ref="I38:W38" si="11">I35+I36+I37</f>
        <v>173442</v>
      </c>
      <c r="J38" s="79">
        <f t="shared" si="11"/>
        <v>3770050</v>
      </c>
      <c r="K38" s="79">
        <f t="shared" si="11"/>
        <v>12064778</v>
      </c>
      <c r="L38" s="79">
        <f t="shared" si="11"/>
        <v>0</v>
      </c>
      <c r="M38" s="79">
        <f t="shared" si="11"/>
        <v>0</v>
      </c>
      <c r="N38" s="79">
        <f t="shared" si="11"/>
        <v>0</v>
      </c>
      <c r="O38" s="79">
        <f t="shared" si="11"/>
        <v>0</v>
      </c>
      <c r="P38" s="79">
        <f t="shared" si="11"/>
        <v>0</v>
      </c>
      <c r="Q38" s="79">
        <f t="shared" si="11"/>
        <v>0</v>
      </c>
      <c r="R38" s="79">
        <f t="shared" si="11"/>
        <v>0</v>
      </c>
      <c r="S38" s="79">
        <f t="shared" si="11"/>
        <v>998478</v>
      </c>
      <c r="T38" s="79">
        <f t="shared" si="11"/>
        <v>-235191</v>
      </c>
      <c r="U38" s="79">
        <f t="shared" si="11"/>
        <v>91752057</v>
      </c>
      <c r="V38" s="79">
        <f t="shared" si="11"/>
        <v>0</v>
      </c>
      <c r="W38" s="79">
        <f t="shared" si="11"/>
        <v>91752057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-552209</v>
      </c>
      <c r="U39" s="78">
        <f t="shared" ref="U39:U56" si="12">H39+I39+J39+K39-L39+M39+N39+O39+P39+Q39+R39+S39+T39</f>
        <v>-552209</v>
      </c>
      <c r="V39" s="77">
        <v>0</v>
      </c>
      <c r="W39" s="78">
        <f t="shared" ref="W39:W56" si="13">U39+V39</f>
        <v>-552209</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74980500</v>
      </c>
      <c r="I57" s="80">
        <f t="shared" ref="I57:W57" si="14">SUM(I38:I56)</f>
        <v>173442</v>
      </c>
      <c r="J57" s="80">
        <f t="shared" si="14"/>
        <v>3770050</v>
      </c>
      <c r="K57" s="80">
        <f t="shared" si="14"/>
        <v>12064778</v>
      </c>
      <c r="L57" s="80">
        <f t="shared" si="14"/>
        <v>0</v>
      </c>
      <c r="M57" s="80">
        <f t="shared" si="14"/>
        <v>0</v>
      </c>
      <c r="N57" s="80">
        <f t="shared" si="14"/>
        <v>0</v>
      </c>
      <c r="O57" s="80">
        <f t="shared" si="14"/>
        <v>0</v>
      </c>
      <c r="P57" s="80">
        <f t="shared" si="14"/>
        <v>0</v>
      </c>
      <c r="Q57" s="80">
        <f t="shared" si="14"/>
        <v>0</v>
      </c>
      <c r="R57" s="80">
        <f t="shared" si="14"/>
        <v>0</v>
      </c>
      <c r="S57" s="80">
        <f t="shared" si="14"/>
        <v>998478</v>
      </c>
      <c r="T57" s="80">
        <f t="shared" si="14"/>
        <v>-787400</v>
      </c>
      <c r="U57" s="80">
        <f t="shared" si="14"/>
        <v>91199848</v>
      </c>
      <c r="V57" s="80">
        <f t="shared" si="14"/>
        <v>0</v>
      </c>
      <c r="W57" s="80">
        <f t="shared" si="14"/>
        <v>91199848</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-552209</v>
      </c>
      <c r="U60" s="79">
        <f t="shared" si="16"/>
        <v>-552209</v>
      </c>
      <c r="V60" s="79">
        <f t="shared" si="16"/>
        <v>0</v>
      </c>
      <c r="W60" s="79">
        <f t="shared" si="16"/>
        <v>-552209</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sqref="A1:J30"/>
    </sheetView>
  </sheetViews>
  <sheetFormatPr defaultRowHeight="12.75" x14ac:dyDescent="0.2"/>
  <sheetData>
    <row r="1" spans="1:10" x14ac:dyDescent="0.2">
      <c r="A1" s="324" t="s">
        <v>452</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Antea Orsulic</cp:lastModifiedBy>
  <cp:lastPrinted>2020-05-06T11:27:06Z</cp:lastPrinted>
  <dcterms:created xsi:type="dcterms:W3CDTF">2008-10-17T11:51:54Z</dcterms:created>
  <dcterms:modified xsi:type="dcterms:W3CDTF">2020-06-01T11:51:15Z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