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antea\Documents\HOTELI JADRAN\burza 2019\jadran konsolidirani\jadran konsolidirani 2019FI\"/>
    </mc:Choice>
  </mc:AlternateContent>
  <xr:revisionPtr revIDLastSave="0" documentId="13_ncr:1_{D1FB6D14-CA67-48FB-BCA8-7AEDABDB0540}" xr6:coauthVersionLast="45" xr6:coauthVersionMax="45"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<sst xmlns="http://schemas.openxmlformats.org/spreadsheetml/2006/main" count="519" uniqueCount="459">
  <si>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</si>
  <si>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</si>
  <si>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</si>
  <si>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</si>
  <si>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</si>
  <si>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</si>
  <si>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</si>
  <si>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</si>
  <si>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</si>
  <si>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</si>
  <si>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</si>
  <si>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</si>
  <si>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</si>
  <si>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</si>
  <si>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</si>
  <si>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</si>
  <si>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</si>
  <si>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</si>
  <si>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</si>
  <si>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</si>
  <si>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</si>
  <si>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</si>
  <si>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</si>
  <si>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</si>
  <si>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</si>
  <si>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</si>
  <si>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</si>
  <si>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</si>
  <si>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</si>
  <si>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</si>
  <si>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</si>
  <si>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</si>
  <si>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</si>
  <si>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</si>
  <si>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</si>
  <si>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</si>
  <si>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</si>
  <si>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</si>
  <si>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</si>
  <si>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</si>
  <si>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</si>
  <si>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</si>
  <si>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</si>
  <si>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</si>
  <si>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</si>
  <si>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</si>
  <si>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</si>
  <si>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</si>
  <si>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</si>
  <si>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</si>
  <si>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</si>
  <si>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</si>
  <si>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</si>
  <si>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</si>
  <si>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</si>
  <si>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</si>
  <si>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</si>
  <si>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</si>
  <si>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</si>
  <si>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</si>
  <si>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</si>
  <si>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</si>
  <si>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</si>
  <si>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</si>
  <si>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</si>
  <si>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</si>
  <si>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</si>
  <si>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</si>
  <si>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</si>
  <si>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</si>
  <si>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</si>
  <si>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</si>
  <si>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</si>
  <si>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</si>
  <si>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</si>
  <si>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</si>
  <si>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</si>
  <si>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</si>
  <si>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</si>
  <si>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</si>
  <si>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</si>
  <si>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</si>
  <si>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</si>
  <si>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</si>
  <si>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</si>
  <si>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</si>
  <si>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</si>
  <si>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</si>
  <si>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</si>
  <si>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</si>
  <si>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</si>
  <si>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</si>
  <si>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</si>
  <si>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</si>
  <si>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</si>
  <si>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</si>
  <si>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</si>
  <si>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</si>
  <si>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</si>
  <si>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</si>
  <si>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</si>
  <si>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</si>
  <si>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</si>
  <si>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</si>
  <si>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</si>
  <si>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</si>
  <si>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</si>
  <si>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</si>
  <si>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</si>
  <si>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</si>
  <si>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</si>
  <si>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</si>
  <si>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</si>
  <si>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</si>
  <si>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</si>
  <si>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</si>
  <si>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</si>
  <si>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</si>
  <si>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</si>
  <si>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</si>
  <si>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</si>
  <si>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</si>
  <si>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</si>
  <si>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</si>
  <si>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</si>
  <si>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</si>
  <si>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</si>
  <si>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</si>
  <si>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</si>
  <si>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</si>
  <si>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</si>
  <si>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</si>
  <si>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</si>
  <si>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</si>
  <si>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</si>
  <si>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</si>
  <si>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</si>
  <si>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</si>
  <si>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</si>
  <si>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</si>
  <si>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</si>
  <si>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</si>
  <si>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</si>
  <si>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</si>
  <si>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</si>
  <si>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</si>
  <si>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</si>
  <si>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</si>
  <si>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</si>
  <si>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</si>
  <si>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</si>
  <si>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</si>
  <si>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</si>
  <si>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</si>
  <si>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</si>
  <si>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</si>
  <si>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</si>
  <si>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</si>
  <si>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</si>
  <si>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</si>
  <si>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</si>
  <si>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</si>
  <si>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</si>
  <si>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</si>
  <si>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</si>
  <si>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</si>
  <si>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</si>
  <si>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</si>
  <si>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</si>
  <si>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</si>
  <si>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</si>
  <si>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</si>
  <si>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</si>
  <si>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</si>
  <si>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</si>
  <si>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</si>
  <si>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</si>
  <si>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</si>
  <si>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</si>
  <si>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</si>
  <si>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</si>
  <si>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</si>
  <si>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</si>
  <si>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</si>
  <si>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</si>
  <si>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</si>
  <si>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</si>
  <si>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</si>
  <si>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</si>
  <si>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</si>
  <si>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</si>
  <si>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</si>
  <si>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</si>
  <si>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</si>
  <si>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</si>
  <si>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</si>
  <si>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</si>
  <si>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</si>
  <si>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</si>
  <si>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</si>
  <si>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</si>
  <si>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</si>
  <si>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</si>
  <si>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</si>
  <si>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</si>
  <si>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</si>
  <si>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</si>
  <si>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</si>
  <si>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</si>
  <si>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</si>
  <si>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</si>
  <si>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</si>
  <si>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</si>
  <si>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</si>
  <si>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</si>
  <si>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</si>
  <si>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</si>
  <si>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</si>
  <si>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</si>
  <si>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</si>
  <si>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</si>
  <si>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</si>
  <si>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</si>
  <si>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</si>
  <si>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</si>
  <si>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</si>
  <si>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</si>
  <si>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</si>
  <si>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</si>
  <si>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</si>
  <si>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</si>
  <si>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</si>
  <si>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</si>
  <si>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</si>
  <si>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</si>
  <si>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</si>
  <si>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</si>
  <si>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</si>
  <si>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</si>
  <si>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</si>
  <si>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</si>
  <si>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</si>
  <si>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</si>
  <si>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</si>
  <si>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</si>
  <si>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</si>
  <si>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</si>
  <si>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</si>
  <si>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</si>
  <si>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</si>
  <si>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</si>
  <si>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</si>
  <si>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</si>
  <si>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</si>
  <si>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</si>
  <si>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</si>
  <si>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</si>
  <si>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</si>
  <si>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</si>
  <si>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</si>
  <si>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</si>
  <si>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</si>
  <si>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</si>
  <si>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</si>
  <si>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</si>
  <si>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</si>
  <si>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</si>
  <si>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</si>
  <si>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</si>
  <si>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</si>
  <si>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</si>
  <si>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</si>
  <si>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</si>
  <si>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</si>
  <si>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</si>
  <si>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</si>
  <si>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</si>
  <si>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</si>
  <si>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</si>
  <si>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</si>
  <si>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</si>
  <si>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</si>
  <si>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</si>
  <si>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</si>
  <si>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</si>
  <si>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</si>
  <si>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</si>
  <si>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</si>
  <si>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</si>
  <si>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</si>
  <si>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</si>
  <si>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</si>
  <si>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</si>
  <si>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</si>
  <si>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</si>
  <si>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</si>
  <si>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</si>
  <si>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</si>
  <si>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</si>
  <si>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</si>
  <si>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</si>
  <si>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</si>
  <si>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</si>
  <si>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</si>
  <si>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</si>
  <si>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</si>
  <si>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</si>
  <si>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</si>
  <si>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</si>
  <si>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</si>
  <si>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</si>
  <si>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</si>
  <si>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</si>
  <si>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</si>
  <si>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</si>
  <si>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</si>
  <si>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</si>
  <si>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</si>
  <si>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</si>
  <si>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</si>
  <si>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</si>
  <si>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</si>
  <si>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</si>
  <si>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</si>
  <si>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</si>
  <si>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</si>
  <si>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</si>
  <si>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</si>
  <si>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</si>
  <si>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</si>
  <si>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</si>
  <si>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</si>
  <si>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</si>
  <si>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</si>
  <si>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</si>
  <si>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</si>
  <si>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</si>
  <si>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</si>
  <si>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</si>
  <si>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</si>
  <si>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</si>
  <si>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</si>
  <si>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</si>
  <si>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</si>
  <si>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</si>
  <si>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</si>
  <si>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</si>
  <si>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</si>
  <si>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</si>
  <si>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</si>
  <si>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</si>
  <si>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</si>
  <si>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</si>
  <si>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</si>
  <si>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</si>
  <si>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</si>
  <si>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</si>
  <si>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</si>
  <si>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</si>
  <si>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</si>
  <si>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</si>
  <si>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</si>
  <si>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</si>
  <si>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</si>
  <si>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</si>
  <si>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</si>
  <si>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</si>
  <si>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</si>
  <si>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</si>
  <si>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</si>
  <si>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</si>
  <si>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</si>
  <si>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</si>
  <si>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</si>
  <si>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</si>
  <si>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</si>
  <si>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</si>
  <si>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</si>
  <si>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</si>
  <si>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</si>
  <si>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</si>
  <si>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</si>
  <si>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</si>
  <si>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</si>
  <si>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</si>
  <si>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</si>
  <si>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</si>
  <si>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</si>
  <si>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</si>
  <si>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</si>
  <si>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</si>
  <si>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</si>
  <si>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</si>
  <si>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</si>
  <si>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</si>
  <si>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</si>
  <si>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</si>
  <si>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</si>
  <si>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</si>
  <si>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</si>
  <si>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</si>
  <si>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</si>
  <si>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</si>
  <si>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</si>
  <si>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</si>
  <si>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</si>
  <si>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</si>
  <si>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</si>
  <si>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</si>
  <si>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</si>
  <si>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</si>
  <si>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</si>
  <si>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</si>
  <si>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</si>
  <si>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</si>
  <si>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</si>
  <si>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</si>
  <si>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</si>
  <si>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</si>
  <si>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</si>
  <si>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</si>
  <si>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</si>
  <si>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</si>
  <si>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</si>
  <si>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</si>
  <si>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</si>
  <si>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</si>
  <si>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</si>
  <si>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</si>
  <si>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</si>
  <si>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</si>
  <si>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</si>
  <si>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</si>
  <si>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</si>
  <si>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</si>
  <si>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</si>
  <si>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</si>
  <si>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</si>
  <si>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</si>
  <si>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info@adriatiq.com</t>
  </si>
  <si>
    <t>FARAON d.o.o.</t>
  </si>
  <si>
    <t>Put Vila 1, 20240 Trpanj</t>
  </si>
  <si>
    <t>JADRAN LAGUNA d.o.o.</t>
  </si>
  <si>
    <t>Jadranska 16, 21330 Gradac</t>
  </si>
  <si>
    <t>HOTEL LABINECA d.o.o.</t>
  </si>
  <si>
    <t>Jadranska 2, 21330 Gradac</t>
  </si>
  <si>
    <t>Obveznik:_______HOTELI JADRAN d.d.________________________________</t>
  </si>
  <si>
    <t>Obveznik: _________HOTELI JADRAN d.d.______________________________________</t>
  </si>
  <si>
    <t>Obveznik: ______HOTELI JADRAN d.d.__________________________________</t>
  </si>
  <si>
    <t>www.jadrandd.com</t>
  </si>
  <si>
    <t>Oršulić Antea</t>
  </si>
  <si>
    <t>099 219 1100</t>
  </si>
  <si>
    <t>antea.orsulic@adriatiq.com</t>
  </si>
  <si>
    <t>ANIS REVIZIJA d.o.o.</t>
  </si>
  <si>
    <t>Paško Anić- Antić</t>
  </si>
  <si>
    <t xml:space="preserve">stanje na dan 31.12.2019 </t>
  </si>
  <si>
    <t>u razdoblju 01.01.2019 do 31.12.2019</t>
  </si>
  <si>
    <t>u razdoblju 01.01.2019. do 31.12.2019.</t>
  </si>
  <si>
    <r>
      <t xml:space="preserve">                   BILJEŠKE UZ GODIŠNJE FINANCIJSKE IZVJEŠTAJE (GFI)
Naziv izdavatelja:   _________</t>
    </r>
    <r>
      <rPr>
        <u/>
        <sz val="10"/>
        <rFont val="Arial"/>
        <family val="2"/>
        <charset val="238"/>
      </rPr>
      <t>HOTELI JADRAN d.d.</t>
    </r>
    <r>
      <rPr>
        <sz val="10"/>
        <rFont val="Arial"/>
        <family val="2"/>
        <charset val="238"/>
      </rPr>
      <t>___________________________
OIB:   __________</t>
    </r>
    <r>
      <rPr>
        <u/>
        <sz val="10"/>
        <rFont val="Arial"/>
        <family val="2"/>
        <charset val="238"/>
      </rPr>
      <t>18099276986</t>
    </r>
    <r>
      <rPr>
        <sz val="10"/>
        <rFont val="Arial"/>
        <family val="2"/>
        <charset val="238"/>
      </rPr>
      <t>______________________________
Izvještajno razdoblje: ______</t>
    </r>
    <r>
      <rPr>
        <u/>
        <sz val="10"/>
        <rFont val="Arial"/>
        <family val="2"/>
        <charset val="238"/>
      </rPr>
      <t>01.01.2019.-31.12.2019.</t>
    </r>
    <r>
      <rPr>
        <sz val="10"/>
        <rFont val="Arial"/>
        <family val="2"/>
        <charset val="238"/>
      </rPr>
      <t xml:space="preserve">____________________________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Konsolidirani financijski izvještaji pripremljeni su po načelu povijesnog troška te na principu vremenske neograničenosti poslovanja. Nekretnine, postrojenja i oprema početno se iskazuju po trošku nabave umanjenom za ispravak vrijednosti i akumulirane gubitke od umanjenja vrijednosti. Amortizacija se obračunava primjenom linearne metode na temelju procijenjenog vijeka uporabe sredstva.                                                                                         Konsolidirani financijski izvještaji obuhvaćaju financijske izvještaje društva Hoteli Jadran d.d.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Grupe eliminirani su prilikom konsolidacije.                            Grupa je izdala jamstva za tražbine OL Nekretnine d.o.o., Zagreb, NLB leasing d.o.o., Ljubljana, Optima Leasing d.o.o., Zagreb  i  Raiffeisen banka zrt, Budimpešta u ukupnom iznosu 31.331.970,87 EUR. Matica Grupe je u postupku predstečajne nagodbe pa Uprava i pravni savjetnici Grupe očekuju da će Grupa u budućnosti biti u obvezi podmiriti tražbinu ovrhovoditelja, u znatno manjem iznosu od zatraženog, o čemu će se moći detaljnije očitovati pri okončanju sudskih postupka ili drugačije odluke stranaka.                                                                                                 Matica grupe (hoteli Jadran d.d.) je u postupku predstečajne nagodbe. Dana 28. lipnja 2018. godine predan je Prijedlog za sklapanje predstečajne nagodbe Trgovačkom sudu u Splitu. Još uvijek se čeka zakazivanje ročišta pred Trgovačkim sudom u Splitu za sklapanje predstečajne nagodbe. Ovisna društva uključena u konsolidaciju su potpisala Predstečajne nagodbe u zadnjem kvartalu 2013. godine te su sukladno nagodbama u potpunosti izvršila obveze po nagodbama, te je time proces financijskog restrukturiranja za ovisna društva okončan.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</si>
</sst>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7" workbookViewId="0">
      <selection activeCell="C32" sqref="C32"/>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430</v>
      </c>
      <c r="D10" s="151"/>
      <c r="E10" s="84"/>
      <c r="F10" s="173" t="s">
        <v>413</v>
      </c>
      <c r="G10" s="174"/>
      <c r="H10" s="132" t="s">
        <v>431</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414</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435</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21330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439</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85</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t="s">
        <v>440</v>
      </c>
      <c r="B36" s="128"/>
      <c r="C36" s="128"/>
      <c r="D36" s="128"/>
      <c r="E36" s="127" t="s">
        <v>441</v>
      </c>
      <c r="F36" s="128"/>
      <c r="G36" s="128"/>
      <c r="H36" s="128"/>
      <c r="I36" s="129"/>
      <c r="J36" s="83">
        <v>2357666</v>
      </c>
    </row>
    <row r="37" spans="1:10" ht="14.25" x14ac:dyDescent="0.2">
      <c r="A37" s="33"/>
      <c r="B37" s="82"/>
      <c r="C37" s="97"/>
      <c r="D37" s="137"/>
      <c r="E37" s="137"/>
      <c r="F37" s="137"/>
      <c r="G37" s="137"/>
      <c r="H37" s="137"/>
      <c r="I37" s="137"/>
      <c r="J37" s="35"/>
    </row>
    <row r="38" spans="1:10" x14ac:dyDescent="0.2">
      <c r="A38" s="127" t="s">
        <v>442</v>
      </c>
      <c r="B38" s="128"/>
      <c r="C38" s="128"/>
      <c r="D38" s="129"/>
      <c r="E38" s="127" t="s">
        <v>443</v>
      </c>
      <c r="F38" s="128"/>
      <c r="G38" s="128"/>
      <c r="H38" s="128"/>
      <c r="I38" s="129"/>
      <c r="J38" s="62">
        <v>2585847</v>
      </c>
    </row>
    <row r="39" spans="1:10" ht="14.25" x14ac:dyDescent="0.2">
      <c r="A39" s="33"/>
      <c r="B39" s="82"/>
      <c r="C39" s="97"/>
      <c r="D39" s="96"/>
      <c r="E39" s="137"/>
      <c r="F39" s="137"/>
      <c r="G39" s="137"/>
      <c r="H39" s="137"/>
      <c r="I39" s="85"/>
      <c r="J39" s="35"/>
    </row>
    <row r="40" spans="1:10" x14ac:dyDescent="0.2">
      <c r="A40" s="127" t="s">
        <v>444</v>
      </c>
      <c r="B40" s="128"/>
      <c r="C40" s="128"/>
      <c r="D40" s="129"/>
      <c r="E40" s="127" t="s">
        <v>445</v>
      </c>
      <c r="F40" s="128"/>
      <c r="G40" s="128"/>
      <c r="H40" s="128"/>
      <c r="I40" s="129"/>
      <c r="J40" s="62">
        <v>2494183</v>
      </c>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450</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451</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452</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453</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454</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I131" sqref="I131"/>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455</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446</v>
      </c>
      <c r="B4" s="202"/>
      <c r="C4" s="202"/>
      <c r="D4" s="202"/>
      <c r="E4" s="202"/>
      <c r="F4" s="202"/>
      <c r="G4" s="202"/>
      <c r="H4" s="202"/>
      <c r="I4" s="203"/>
    </row>
    <row r="5" spans="1:9" ht="45.7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77782220</v>
      </c>
      <c r="I9" s="59">
        <f>I10+I17+I27+I38+I43</f>
        <v>74684389</v>
      </c>
    </row>
    <row r="10" spans="1:9" ht="12.75" customHeight="1" x14ac:dyDescent="0.2">
      <c r="A10" s="184" t="s">
        <v>6</v>
      </c>
      <c r="B10" s="185"/>
      <c r="C10" s="185"/>
      <c r="D10" s="185"/>
      <c r="E10" s="185"/>
      <c r="F10" s="186"/>
      <c r="G10" s="17">
        <v>3</v>
      </c>
      <c r="H10" s="59">
        <f>H11+H12+H13+H14+H15+H16</f>
        <v>296332</v>
      </c>
      <c r="I10" s="59">
        <f>I11+I12+I13+I14+I15+I16</f>
        <v>266668</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296332</v>
      </c>
      <c r="I12" s="58">
        <v>266668</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77319205</v>
      </c>
      <c r="I17" s="59">
        <f>I18+I19+I20+I21+I22+I23+I24+I25+I26</f>
        <v>73076415</v>
      </c>
    </row>
    <row r="18" spans="1:9" ht="12.75" customHeight="1" x14ac:dyDescent="0.2">
      <c r="A18" s="189" t="s">
        <v>14</v>
      </c>
      <c r="B18" s="190"/>
      <c r="C18" s="190"/>
      <c r="D18" s="190"/>
      <c r="E18" s="190"/>
      <c r="F18" s="191"/>
      <c r="G18" s="16">
        <v>11</v>
      </c>
      <c r="H18" s="58">
        <v>6766248</v>
      </c>
      <c r="I18" s="58">
        <v>6766248</v>
      </c>
    </row>
    <row r="19" spans="1:9" ht="12.75" customHeight="1" x14ac:dyDescent="0.2">
      <c r="A19" s="189" t="s">
        <v>15</v>
      </c>
      <c r="B19" s="190"/>
      <c r="C19" s="190"/>
      <c r="D19" s="190"/>
      <c r="E19" s="190"/>
      <c r="F19" s="191"/>
      <c r="G19" s="16">
        <v>12</v>
      </c>
      <c r="H19" s="58">
        <v>68255081</v>
      </c>
      <c r="I19" s="58">
        <v>64043650</v>
      </c>
    </row>
    <row r="20" spans="1:9" ht="12.75" customHeight="1" x14ac:dyDescent="0.2">
      <c r="A20" s="189" t="s">
        <v>16</v>
      </c>
      <c r="B20" s="190"/>
      <c r="C20" s="190"/>
      <c r="D20" s="190"/>
      <c r="E20" s="190"/>
      <c r="F20" s="191"/>
      <c r="G20" s="16">
        <v>13</v>
      </c>
      <c r="H20" s="58">
        <v>1786908</v>
      </c>
      <c r="I20" s="58">
        <v>1936659</v>
      </c>
    </row>
    <row r="21" spans="1:9" ht="12.75" customHeight="1" x14ac:dyDescent="0.2">
      <c r="A21" s="189" t="s">
        <v>17</v>
      </c>
      <c r="B21" s="190"/>
      <c r="C21" s="190"/>
      <c r="D21" s="190"/>
      <c r="E21" s="190"/>
      <c r="F21" s="191"/>
      <c r="G21" s="16">
        <v>14</v>
      </c>
      <c r="H21" s="58">
        <v>214959</v>
      </c>
      <c r="I21" s="58">
        <v>209778</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296009</v>
      </c>
      <c r="I24" s="58">
        <v>120080</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154033</v>
      </c>
      <c r="I27" s="59">
        <f>SUM(I28:I37)</f>
        <v>1322556</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154033</v>
      </c>
      <c r="I30" s="58">
        <v>844002</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454854</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23700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12650</v>
      </c>
      <c r="I38" s="59">
        <f>I39+I40+I41+I42</f>
        <v>18750</v>
      </c>
    </row>
    <row r="39" spans="1:9" ht="12.75" customHeight="1" x14ac:dyDescent="0.2">
      <c r="A39" s="189" t="s">
        <v>35</v>
      </c>
      <c r="B39" s="190"/>
      <c r="C39" s="190"/>
      <c r="D39" s="190"/>
      <c r="E39" s="190"/>
      <c r="F39" s="191"/>
      <c r="G39" s="16">
        <v>32</v>
      </c>
      <c r="H39" s="58">
        <v>12650</v>
      </c>
      <c r="I39" s="58">
        <v>18750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34524189</v>
      </c>
      <c r="I44" s="59">
        <f>I45+I53+I60+I70</f>
        <v>42333413</v>
      </c>
    </row>
    <row r="45" spans="1:9" ht="12.75" customHeight="1" x14ac:dyDescent="0.2">
      <c r="A45" s="184" t="s">
        <v>41</v>
      </c>
      <c r="B45" s="185"/>
      <c r="C45" s="185"/>
      <c r="D45" s="185"/>
      <c r="E45" s="185"/>
      <c r="F45" s="186"/>
      <c r="G45" s="17">
        <v>38</v>
      </c>
      <c r="H45" s="59">
        <f>SUM(H46:H52)</f>
        <v>588370</v>
      </c>
      <c r="I45" s="59">
        <f>SUM(I46:I52)</f>
        <v>674953</v>
      </c>
    </row>
    <row r="46" spans="1:9" ht="12.75" customHeight="1" x14ac:dyDescent="0.2">
      <c r="A46" s="189" t="s">
        <v>42</v>
      </c>
      <c r="B46" s="190"/>
      <c r="C46" s="190"/>
      <c r="D46" s="190"/>
      <c r="E46" s="190"/>
      <c r="F46" s="191"/>
      <c r="G46" s="16">
        <v>39</v>
      </c>
      <c r="H46" s="58">
        <v>587316</v>
      </c>
      <c r="I46" s="58">
        <v>667580</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919</v>
      </c>
      <c r="I49" s="58">
        <v>7373</v>
      </c>
    </row>
    <row r="50" spans="1:9" ht="12.75" customHeight="1" x14ac:dyDescent="0.2">
      <c r="A50" s="189" t="s">
        <v>46</v>
      </c>
      <c r="B50" s="190"/>
      <c r="C50" s="190"/>
      <c r="D50" s="190"/>
      <c r="E50" s="190"/>
      <c r="F50" s="191"/>
      <c r="G50" s="16">
        <v>43</v>
      </c>
      <c r="H50" s="58">
        <v>135</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4938691</v>
      </c>
      <c r="I53" s="59">
        <f>SUM(I54:I59)</f>
        <v>7360587</v>
      </c>
    </row>
    <row r="54" spans="1:9" ht="12.75" customHeight="1" x14ac:dyDescent="0.2">
      <c r="A54" s="189" t="s">
        <v>50</v>
      </c>
      <c r="B54" s="190"/>
      <c r="C54" s="190"/>
      <c r="D54" s="190"/>
      <c r="E54" s="190"/>
      <c r="F54" s="191"/>
      <c r="G54" s="16">
        <v>47</v>
      </c>
      <c r="H54" s="58">
        <v>3755609</v>
      </c>
      <c r="I54" s="58">
        <v>4860195</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209310</v>
      </c>
      <c r="I56" s="58">
        <v>1009295</v>
      </c>
    </row>
    <row r="57" spans="1:9" ht="12.75" customHeight="1" x14ac:dyDescent="0.2">
      <c r="A57" s="189" t="s">
        <v>53</v>
      </c>
      <c r="B57" s="190"/>
      <c r="C57" s="190"/>
      <c r="D57" s="190"/>
      <c r="E57" s="190"/>
      <c r="F57" s="191"/>
      <c r="G57" s="16">
        <v>50</v>
      </c>
      <c r="H57" s="58">
        <v>23386</v>
      </c>
      <c r="I57" s="58">
        <v>25178</v>
      </c>
    </row>
    <row r="58" spans="1:9" ht="12.75" customHeight="1" x14ac:dyDescent="0.2">
      <c r="A58" s="189" t="s">
        <v>54</v>
      </c>
      <c r="B58" s="190"/>
      <c r="C58" s="190"/>
      <c r="D58" s="190"/>
      <c r="E58" s="190"/>
      <c r="F58" s="191"/>
      <c r="G58" s="16">
        <v>51</v>
      </c>
      <c r="H58" s="58">
        <v>841790</v>
      </c>
      <c r="I58" s="58">
        <v>1374319</v>
      </c>
    </row>
    <row r="59" spans="1:9" ht="12.75" customHeight="1" x14ac:dyDescent="0.2">
      <c r="A59" s="189" t="s">
        <v>55</v>
      </c>
      <c r="B59" s="190"/>
      <c r="C59" s="190"/>
      <c r="D59" s="190"/>
      <c r="E59" s="190"/>
      <c r="F59" s="191"/>
      <c r="G59" s="16">
        <v>52</v>
      </c>
      <c r="H59" s="58">
        <v>108596</v>
      </c>
      <c r="I59" s="58">
        <v>91600</v>
      </c>
    </row>
    <row r="60" spans="1:9" ht="12.75" customHeight="1" x14ac:dyDescent="0.2">
      <c r="A60" s="184" t="s">
        <v>56</v>
      </c>
      <c r="B60" s="185"/>
      <c r="C60" s="185"/>
      <c r="D60" s="185"/>
      <c r="E60" s="185"/>
      <c r="F60" s="186"/>
      <c r="G60" s="17">
        <v>53</v>
      </c>
      <c r="H60" s="59">
        <f>SUM(H61:H69)</f>
        <v>27041686</v>
      </c>
      <c r="I60" s="59">
        <f>SUM(I61:I69)</f>
        <v>32268248</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26969686</v>
      </c>
      <c r="I63" s="58">
        <v>32091998</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126250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72000</v>
      </c>
      <c r="I68" s="58">
        <v>50000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1955442</v>
      </c>
      <c r="I70" s="58">
        <v>2029625</v>
      </c>
    </row>
    <row r="71" spans="1:9" ht="12.75" customHeight="1" x14ac:dyDescent="0.2">
      <c r="A71" s="221" t="s">
        <v>60</v>
      </c>
      <c r="B71" s="222"/>
      <c r="C71" s="222"/>
      <c r="D71" s="222"/>
      <c r="E71" s="222"/>
      <c r="F71" s="223"/>
      <c r="G71" s="16">
        <v>64</v>
      </c>
      <c r="H71" s="58">
        <v>46302</v>
      </c>
      <c r="I71" s="58">
        <v>32131</v>
      </c>
    </row>
    <row r="72" spans="1:9" ht="12.75" customHeight="1" x14ac:dyDescent="0.2">
      <c r="A72" s="192" t="s">
        <v>61</v>
      </c>
      <c r="B72" s="193"/>
      <c r="C72" s="193"/>
      <c r="D72" s="193"/>
      <c r="E72" s="193"/>
      <c r="F72" s="194"/>
      <c r="G72" s="17">
        <v>65</v>
      </c>
      <c r="H72" s="59">
        <f>H8+H9+H44+H71</f>
        <v>112352711</v>
      </c>
      <c r="I72" s="59">
        <f>I8+I9+I44+I71</f>
        <v>117049933</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93178088</v>
      </c>
      <c r="I75" s="59">
        <f>I76+I77+I78+I84+I85+I89+I92+I95</f>
        <v>93445308</v>
      </c>
    </row>
    <row r="76" spans="1:9" ht="12.75" customHeight="1" x14ac:dyDescent="0.2">
      <c r="A76" s="188" t="s">
        <v>65</v>
      </c>
      <c r="B76" s="188"/>
      <c r="C76" s="188"/>
      <c r="D76" s="188"/>
      <c r="E76" s="188"/>
      <c r="F76" s="188"/>
      <c r="G76" s="16">
        <v>68</v>
      </c>
      <c r="H76" s="44">
        <v>74980500</v>
      </c>
      <c r="I76" s="44">
        <v>74980500</v>
      </c>
    </row>
    <row r="77" spans="1:9" ht="12.75" customHeight="1" x14ac:dyDescent="0.2">
      <c r="A77" s="188" t="s">
        <v>66</v>
      </c>
      <c r="B77" s="188"/>
      <c r="C77" s="188"/>
      <c r="D77" s="188"/>
      <c r="E77" s="188"/>
      <c r="F77" s="188"/>
      <c r="G77" s="16">
        <v>69</v>
      </c>
      <c r="H77" s="44">
        <v>173442</v>
      </c>
      <c r="I77" s="44">
        <v>173442</v>
      </c>
    </row>
    <row r="78" spans="1:9" ht="12.75" customHeight="1" x14ac:dyDescent="0.2">
      <c r="A78" s="218" t="s">
        <v>67</v>
      </c>
      <c r="B78" s="218"/>
      <c r="C78" s="218"/>
      <c r="D78" s="218"/>
      <c r="E78" s="218"/>
      <c r="F78" s="218"/>
      <c r="G78" s="17">
        <v>70</v>
      </c>
      <c r="H78" s="59">
        <f>SUM(H79:H83)</f>
        <v>15834828</v>
      </c>
      <c r="I78" s="59">
        <f>SUM(I79:I83)</f>
        <v>15834828</v>
      </c>
    </row>
    <row r="79" spans="1:9" ht="12.75" customHeight="1" x14ac:dyDescent="0.2">
      <c r="A79" s="183" t="s">
        <v>68</v>
      </c>
      <c r="B79" s="183"/>
      <c r="C79" s="183"/>
      <c r="D79" s="183"/>
      <c r="E79" s="183"/>
      <c r="F79" s="183"/>
      <c r="G79" s="16">
        <v>71</v>
      </c>
      <c r="H79" s="44">
        <v>3770050</v>
      </c>
      <c r="I79" s="44">
        <v>3770050</v>
      </c>
    </row>
    <row r="80" spans="1:9" ht="12.75" customHeight="1" x14ac:dyDescent="0.2">
      <c r="A80" s="183" t="s">
        <v>69</v>
      </c>
      <c r="B80" s="183"/>
      <c r="C80" s="183"/>
      <c r="D80" s="183"/>
      <c r="E80" s="183"/>
      <c r="F80" s="183"/>
      <c r="G80" s="16">
        <v>72</v>
      </c>
      <c r="H80" s="44">
        <v>12064778</v>
      </c>
      <c r="I80" s="44">
        <v>12064778</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-759242</v>
      </c>
      <c r="I89" s="59">
        <f>I90-I91</f>
        <v>2189318</v>
      </c>
    </row>
    <row r="90" spans="1:9" ht="12.75" customHeight="1" x14ac:dyDescent="0.2">
      <c r="A90" s="183" t="s">
        <v>79</v>
      </c>
      <c r="B90" s="183"/>
      <c r="C90" s="183"/>
      <c r="D90" s="183"/>
      <c r="E90" s="183"/>
      <c r="F90" s="183"/>
      <c r="G90" s="16">
        <v>82</v>
      </c>
      <c r="H90" s="44">
        <v>0</v>
      </c>
      <c r="I90" s="44">
        <v>2189318</v>
      </c>
    </row>
    <row r="91" spans="1:9" ht="12.75" customHeight="1" x14ac:dyDescent="0.2">
      <c r="A91" s="183" t="s">
        <v>80</v>
      </c>
      <c r="B91" s="183"/>
      <c r="C91" s="183"/>
      <c r="D91" s="183"/>
      <c r="E91" s="183"/>
      <c r="F91" s="183"/>
      <c r="G91" s="16">
        <v>83</v>
      </c>
      <c r="H91" s="44">
        <v>759242</v>
      </c>
      <c r="I91" s="44">
        <v>0</v>
      </c>
    </row>
    <row r="92" spans="1:9" ht="12.75" customHeight="1" x14ac:dyDescent="0.2">
      <c r="A92" s="218" t="s">
        <v>81</v>
      </c>
      <c r="B92" s="218"/>
      <c r="C92" s="218"/>
      <c r="D92" s="218"/>
      <c r="E92" s="218"/>
      <c r="F92" s="218"/>
      <c r="G92" s="17">
        <v>84</v>
      </c>
      <c r="H92" s="59">
        <f>H93-H94</f>
        <v>2948560</v>
      </c>
      <c r="I92" s="59">
        <f>I93-I94</f>
        <v>267220</v>
      </c>
    </row>
    <row r="93" spans="1:9" ht="12.75" customHeight="1" x14ac:dyDescent="0.2">
      <c r="A93" s="183" t="s">
        <v>82</v>
      </c>
      <c r="B93" s="183"/>
      <c r="C93" s="183"/>
      <c r="D93" s="183"/>
      <c r="E93" s="183"/>
      <c r="F93" s="183"/>
      <c r="G93" s="16">
        <v>85</v>
      </c>
      <c r="H93" s="44">
        <v>2948560</v>
      </c>
      <c r="I93" s="44">
        <v>267220</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44">
        <v>0</v>
      </c>
      <c r="I100" s="44">
        <v>0</v>
      </c>
    </row>
    <row r="101" spans="1:9" ht="12.75" customHeight="1" x14ac:dyDescent="0.2">
      <c r="A101" s="183" t="s">
        <v>90</v>
      </c>
      <c r="B101" s="183"/>
      <c r="C101" s="183"/>
      <c r="D101" s="183"/>
      <c r="E101" s="183"/>
      <c r="F101" s="183"/>
      <c r="G101" s="16">
        <v>93</v>
      </c>
      <c r="H101" s="44">
        <v>0</v>
      </c>
      <c r="I101" s="44">
        <v>0</v>
      </c>
    </row>
    <row r="102" spans="1:9" ht="12.75" customHeight="1" x14ac:dyDescent="0.2">
      <c r="A102" s="183" t="s">
        <v>91</v>
      </c>
      <c r="B102" s="183"/>
      <c r="C102" s="183"/>
      <c r="D102" s="183"/>
      <c r="E102" s="183"/>
      <c r="F102" s="183"/>
      <c r="G102" s="16">
        <v>94</v>
      </c>
      <c r="H102" s="44">
        <v>0</v>
      </c>
      <c r="I102" s="44">
        <v>0</v>
      </c>
    </row>
    <row r="103" spans="1:9" ht="12.75" customHeight="1" x14ac:dyDescent="0.2">
      <c r="A103" s="187" t="s">
        <v>92</v>
      </c>
      <c r="B103" s="187"/>
      <c r="C103" s="187"/>
      <c r="D103" s="187"/>
      <c r="E103" s="187"/>
      <c r="F103" s="187"/>
      <c r="G103" s="17">
        <v>95</v>
      </c>
      <c r="H103" s="59">
        <f>SUM(H104:H114)</f>
        <v>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5">
        <v>0</v>
      </c>
      <c r="I105" s="45">
        <v>0</v>
      </c>
    </row>
    <row r="106" spans="1:9" ht="12.75" customHeight="1" x14ac:dyDescent="0.2">
      <c r="A106" s="183" t="s">
        <v>95</v>
      </c>
      <c r="B106" s="183"/>
      <c r="C106" s="183"/>
      <c r="D106" s="183"/>
      <c r="E106" s="183"/>
      <c r="F106" s="183"/>
      <c r="G106" s="16">
        <v>98</v>
      </c>
      <c r="H106" s="45">
        <v>0</v>
      </c>
      <c r="I106" s="45">
        <v>0</v>
      </c>
    </row>
    <row r="107" spans="1:9" ht="22.15" customHeight="1" x14ac:dyDescent="0.2">
      <c r="A107" s="183" t="s">
        <v>96</v>
      </c>
      <c r="B107" s="183"/>
      <c r="C107" s="183"/>
      <c r="D107" s="183"/>
      <c r="E107" s="183"/>
      <c r="F107" s="183"/>
      <c r="G107" s="16">
        <v>99</v>
      </c>
      <c r="H107" s="45">
        <v>0</v>
      </c>
      <c r="I107" s="45">
        <v>0</v>
      </c>
    </row>
    <row r="108" spans="1:9" ht="12.75" customHeight="1" x14ac:dyDescent="0.2">
      <c r="A108" s="183" t="s">
        <v>97</v>
      </c>
      <c r="B108" s="183"/>
      <c r="C108" s="183"/>
      <c r="D108" s="183"/>
      <c r="E108" s="183"/>
      <c r="F108" s="183"/>
      <c r="G108" s="16">
        <v>100</v>
      </c>
      <c r="H108" s="45">
        <v>0</v>
      </c>
      <c r="I108" s="45">
        <v>0</v>
      </c>
    </row>
    <row r="109" spans="1:9" ht="12.75" customHeight="1" x14ac:dyDescent="0.2">
      <c r="A109" s="183" t="s">
        <v>98</v>
      </c>
      <c r="B109" s="183"/>
      <c r="C109" s="183"/>
      <c r="D109" s="183"/>
      <c r="E109" s="183"/>
      <c r="F109" s="183"/>
      <c r="G109" s="16">
        <v>101</v>
      </c>
      <c r="H109" s="45">
        <v>0</v>
      </c>
      <c r="I109" s="45">
        <v>0</v>
      </c>
    </row>
    <row r="110" spans="1:9" ht="12.75" customHeight="1" x14ac:dyDescent="0.2">
      <c r="A110" s="183" t="s">
        <v>99</v>
      </c>
      <c r="B110" s="183"/>
      <c r="C110" s="183"/>
      <c r="D110" s="183"/>
      <c r="E110" s="183"/>
      <c r="F110" s="183"/>
      <c r="G110" s="16">
        <v>102</v>
      </c>
      <c r="H110" s="45">
        <v>0</v>
      </c>
      <c r="I110" s="45">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5">
        <v>0</v>
      </c>
      <c r="I112" s="45">
        <v>0</v>
      </c>
    </row>
    <row r="113" spans="1:9" ht="12.75" customHeight="1" x14ac:dyDescent="0.2">
      <c r="A113" s="183" t="s">
        <v>102</v>
      </c>
      <c r="B113" s="183"/>
      <c r="C113" s="183"/>
      <c r="D113" s="183"/>
      <c r="E113" s="183"/>
      <c r="F113" s="183"/>
      <c r="G113" s="16">
        <v>105</v>
      </c>
      <c r="H113" s="45">
        <v>0</v>
      </c>
      <c r="I113" s="45">
        <v>0</v>
      </c>
    </row>
    <row r="114" spans="1:9" ht="12.75" customHeight="1" x14ac:dyDescent="0.2">
      <c r="A114" s="183" t="s">
        <v>103</v>
      </c>
      <c r="B114" s="183"/>
      <c r="C114" s="183"/>
      <c r="D114" s="183"/>
      <c r="E114" s="183"/>
      <c r="F114" s="183"/>
      <c r="G114" s="16">
        <v>106</v>
      </c>
      <c r="H114" s="45">
        <v>0</v>
      </c>
      <c r="I114" s="45">
        <v>0</v>
      </c>
    </row>
    <row r="115" spans="1:9" ht="12.75" customHeight="1" x14ac:dyDescent="0.2">
      <c r="A115" s="187" t="s">
        <v>104</v>
      </c>
      <c r="B115" s="187"/>
      <c r="C115" s="187"/>
      <c r="D115" s="187"/>
      <c r="E115" s="187"/>
      <c r="F115" s="187"/>
      <c r="G115" s="17">
        <v>107</v>
      </c>
      <c r="H115" s="59">
        <f>SUM(H116:H129)</f>
        <v>19162836</v>
      </c>
      <c r="I115" s="59">
        <f>SUM(I116:I129)</f>
        <v>23584671</v>
      </c>
    </row>
    <row r="116" spans="1:9" ht="12.75" customHeight="1" x14ac:dyDescent="0.2">
      <c r="A116" s="183" t="s">
        <v>93</v>
      </c>
      <c r="B116" s="183"/>
      <c r="C116" s="183"/>
      <c r="D116" s="183"/>
      <c r="E116" s="183"/>
      <c r="F116" s="183"/>
      <c r="G116" s="16">
        <v>108</v>
      </c>
      <c r="H116" s="44">
        <v>1144037</v>
      </c>
      <c r="I116" s="58">
        <v>1151639</v>
      </c>
    </row>
    <row r="117" spans="1:9" ht="12.75" customHeight="1" x14ac:dyDescent="0.2">
      <c r="A117" s="183" t="s">
        <v>94</v>
      </c>
      <c r="B117" s="183"/>
      <c r="C117" s="183"/>
      <c r="D117" s="183"/>
      <c r="E117" s="183"/>
      <c r="F117" s="183"/>
      <c r="G117" s="16">
        <v>109</v>
      </c>
      <c r="H117" s="44">
        <v>6833</v>
      </c>
      <c r="I117" s="58">
        <v>6833</v>
      </c>
    </row>
    <row r="118" spans="1:9" ht="12.75" customHeight="1" x14ac:dyDescent="0.2">
      <c r="A118" s="183" t="s">
        <v>95</v>
      </c>
      <c r="B118" s="183"/>
      <c r="C118" s="183"/>
      <c r="D118" s="183"/>
      <c r="E118" s="183"/>
      <c r="F118" s="183"/>
      <c r="G118" s="16">
        <v>110</v>
      </c>
      <c r="H118" s="44">
        <v>0</v>
      </c>
      <c r="I118" s="58">
        <v>0</v>
      </c>
    </row>
    <row r="119" spans="1:9" ht="25.9" customHeight="1" x14ac:dyDescent="0.2">
      <c r="A119" s="183" t="s">
        <v>96</v>
      </c>
      <c r="B119" s="183"/>
      <c r="C119" s="183"/>
      <c r="D119" s="183"/>
      <c r="E119" s="183"/>
      <c r="F119" s="183"/>
      <c r="G119" s="16">
        <v>111</v>
      </c>
      <c r="H119" s="44">
        <v>0</v>
      </c>
      <c r="I119" s="58">
        <v>0</v>
      </c>
    </row>
    <row r="120" spans="1:9" ht="12.75" customHeight="1" x14ac:dyDescent="0.2">
      <c r="A120" s="183" t="s">
        <v>97</v>
      </c>
      <c r="B120" s="183"/>
      <c r="C120" s="183"/>
      <c r="D120" s="183"/>
      <c r="E120" s="183"/>
      <c r="F120" s="183"/>
      <c r="G120" s="16">
        <v>112</v>
      </c>
      <c r="H120" s="44">
        <v>1658416</v>
      </c>
      <c r="I120" s="58">
        <v>1952730</v>
      </c>
    </row>
    <row r="121" spans="1:9" ht="12.75" customHeight="1" x14ac:dyDescent="0.2">
      <c r="A121" s="183" t="s">
        <v>98</v>
      </c>
      <c r="B121" s="183"/>
      <c r="C121" s="183"/>
      <c r="D121" s="183"/>
      <c r="E121" s="183"/>
      <c r="F121" s="183"/>
      <c r="G121" s="16">
        <v>113</v>
      </c>
      <c r="H121" s="44">
        <v>0</v>
      </c>
      <c r="I121" s="58">
        <v>0</v>
      </c>
    </row>
    <row r="122" spans="1:9" ht="12.75" customHeight="1" x14ac:dyDescent="0.2">
      <c r="A122" s="183" t="s">
        <v>99</v>
      </c>
      <c r="B122" s="183"/>
      <c r="C122" s="183"/>
      <c r="D122" s="183"/>
      <c r="E122" s="183"/>
      <c r="F122" s="183"/>
      <c r="G122" s="16">
        <v>114</v>
      </c>
      <c r="H122" s="44">
        <v>4792269</v>
      </c>
      <c r="I122" s="58">
        <v>5125009</v>
      </c>
    </row>
    <row r="123" spans="1:9" ht="12.75" customHeight="1" x14ac:dyDescent="0.2">
      <c r="A123" s="183" t="s">
        <v>100</v>
      </c>
      <c r="B123" s="183"/>
      <c r="C123" s="183"/>
      <c r="D123" s="183"/>
      <c r="E123" s="183"/>
      <c r="F123" s="183"/>
      <c r="G123" s="16">
        <v>115</v>
      </c>
      <c r="H123" s="44">
        <v>8762412</v>
      </c>
      <c r="I123" s="58">
        <v>12421647</v>
      </c>
    </row>
    <row r="124" spans="1:9" x14ac:dyDescent="0.2">
      <c r="A124" s="183" t="s">
        <v>101</v>
      </c>
      <c r="B124" s="183"/>
      <c r="C124" s="183"/>
      <c r="D124" s="183"/>
      <c r="E124" s="183"/>
      <c r="F124" s="183"/>
      <c r="G124" s="16">
        <v>116</v>
      </c>
      <c r="H124" s="44">
        <v>0</v>
      </c>
      <c r="I124" s="58">
        <v>0</v>
      </c>
    </row>
    <row r="125" spans="1:9" x14ac:dyDescent="0.2">
      <c r="A125" s="183" t="s">
        <v>105</v>
      </c>
      <c r="B125" s="183"/>
      <c r="C125" s="183"/>
      <c r="D125" s="183"/>
      <c r="E125" s="183"/>
      <c r="F125" s="183"/>
      <c r="G125" s="16">
        <v>117</v>
      </c>
      <c r="H125" s="44">
        <v>552182</v>
      </c>
      <c r="I125" s="58">
        <v>605333</v>
      </c>
    </row>
    <row r="126" spans="1:9" x14ac:dyDescent="0.2">
      <c r="A126" s="183" t="s">
        <v>106</v>
      </c>
      <c r="B126" s="183"/>
      <c r="C126" s="183"/>
      <c r="D126" s="183"/>
      <c r="E126" s="183"/>
      <c r="F126" s="183"/>
      <c r="G126" s="16">
        <v>118</v>
      </c>
      <c r="H126" s="44">
        <v>2211817</v>
      </c>
      <c r="I126" s="58">
        <v>2285363</v>
      </c>
    </row>
    <row r="127" spans="1:9" x14ac:dyDescent="0.2">
      <c r="A127" s="183" t="s">
        <v>107</v>
      </c>
      <c r="B127" s="183"/>
      <c r="C127" s="183"/>
      <c r="D127" s="183"/>
      <c r="E127" s="183"/>
      <c r="F127" s="183"/>
      <c r="G127" s="16">
        <v>119</v>
      </c>
      <c r="H127" s="44">
        <v>34698</v>
      </c>
      <c r="I127" s="58">
        <v>34698</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172</v>
      </c>
      <c r="I129" s="58">
        <v>1419</v>
      </c>
    </row>
    <row r="130" spans="1:9" ht="22.15" customHeight="1" x14ac:dyDescent="0.2">
      <c r="A130" s="219" t="s">
        <v>110</v>
      </c>
      <c r="B130" s="219"/>
      <c r="C130" s="219"/>
      <c r="D130" s="219"/>
      <c r="E130" s="219"/>
      <c r="F130" s="219"/>
      <c r="G130" s="16">
        <v>122</v>
      </c>
      <c r="H130" s="58">
        <v>11787</v>
      </c>
      <c r="I130" s="58">
        <v>19954</v>
      </c>
    </row>
    <row r="131" spans="1:9" x14ac:dyDescent="0.2">
      <c r="A131" s="187" t="s">
        <v>111</v>
      </c>
      <c r="B131" s="187"/>
      <c r="C131" s="187"/>
      <c r="D131" s="187"/>
      <c r="E131" s="187"/>
      <c r="F131" s="187"/>
      <c r="G131" s="17">
        <v>123</v>
      </c>
      <c r="H131" s="59">
        <f>H75+H96+H103+H115+H130</f>
        <v>112352711</v>
      </c>
      <c r="I131" s="59">
        <f>I75+I96+I103+I115+I130</f>
        <v>117049933</v>
      </c>
    </row>
    <row r="132" spans="1:9" x14ac:dyDescent="0.2">
      <c r="A132" s="220" t="s">
        <v>112</v>
      </c>
      <c r="B132" s="220"/>
      <c r="C132" s="220"/>
      <c r="D132" s="220"/>
      <c r="E132" s="220"/>
      <c r="F132" s="220"/>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E111" sqref="E111"/>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456</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447</v>
      </c>
      <c r="B4" s="202"/>
      <c r="C4" s="202"/>
      <c r="D4" s="202"/>
      <c r="E4" s="202"/>
      <c r="F4" s="202"/>
      <c r="G4" s="202"/>
      <c r="H4" s="202"/>
      <c r="I4" s="203"/>
    </row>
    <row r="5" spans="1:9" ht="34.5"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43911828</v>
      </c>
      <c r="I7" s="63">
        <f>SUM(I8:I12)</f>
        <v>45062328</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40677896</v>
      </c>
      <c r="I9" s="58">
        <v>41588362</v>
      </c>
    </row>
    <row r="10" spans="1:9" x14ac:dyDescent="0.2">
      <c r="A10" s="183" t="s">
        <v>131</v>
      </c>
      <c r="B10" s="183"/>
      <c r="C10" s="183"/>
      <c r="D10" s="183"/>
      <c r="E10" s="183"/>
      <c r="F10" s="183"/>
      <c r="G10" s="16">
        <v>128</v>
      </c>
      <c r="H10" s="58">
        <v>46072</v>
      </c>
      <c r="I10" s="58">
        <v>129034</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3187860</v>
      </c>
      <c r="I12" s="58">
        <v>3344932</v>
      </c>
    </row>
    <row r="13" spans="1:9" x14ac:dyDescent="0.2">
      <c r="A13" s="187" t="s">
        <v>134</v>
      </c>
      <c r="B13" s="187"/>
      <c r="C13" s="187"/>
      <c r="D13" s="187"/>
      <c r="E13" s="187"/>
      <c r="F13" s="187"/>
      <c r="G13" s="17">
        <v>131</v>
      </c>
      <c r="H13" s="59">
        <f>H14+H15+H19+H23+H24+H25+H28+H35</f>
        <v>41302882</v>
      </c>
      <c r="I13" s="59">
        <f>I14+I15+I19+I23+I24+I25+I28+I35</f>
        <v>45348545</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22842138</v>
      </c>
      <c r="I15" s="59">
        <f>SUM(I16:I18)</f>
        <v>25196845</v>
      </c>
    </row>
    <row r="16" spans="1:9" x14ac:dyDescent="0.2">
      <c r="A16" s="234" t="s">
        <v>136</v>
      </c>
      <c r="B16" s="234"/>
      <c r="C16" s="234"/>
      <c r="D16" s="234"/>
      <c r="E16" s="234"/>
      <c r="F16" s="234"/>
      <c r="G16" s="16">
        <v>134</v>
      </c>
      <c r="H16" s="58">
        <v>10072560</v>
      </c>
      <c r="I16" s="58">
        <v>10751950</v>
      </c>
    </row>
    <row r="17" spans="1:9" x14ac:dyDescent="0.2">
      <c r="A17" s="234" t="s">
        <v>137</v>
      </c>
      <c r="B17" s="234"/>
      <c r="C17" s="234"/>
      <c r="D17" s="234"/>
      <c r="E17" s="234"/>
      <c r="F17" s="234"/>
      <c r="G17" s="16">
        <v>135</v>
      </c>
      <c r="H17" s="58">
        <v>18768</v>
      </c>
      <c r="I17" s="58">
        <v>81844</v>
      </c>
    </row>
    <row r="18" spans="1:9" x14ac:dyDescent="0.2">
      <c r="A18" s="234" t="s">
        <v>138</v>
      </c>
      <c r="B18" s="234"/>
      <c r="C18" s="234"/>
      <c r="D18" s="234"/>
      <c r="E18" s="234"/>
      <c r="F18" s="234"/>
      <c r="G18" s="16">
        <v>136</v>
      </c>
      <c r="H18" s="58">
        <v>12750810</v>
      </c>
      <c r="I18" s="58">
        <v>14363051</v>
      </c>
    </row>
    <row r="19" spans="1:9" x14ac:dyDescent="0.2">
      <c r="A19" s="243" t="s">
        <v>139</v>
      </c>
      <c r="B19" s="243"/>
      <c r="C19" s="243"/>
      <c r="D19" s="243"/>
      <c r="E19" s="243"/>
      <c r="F19" s="243"/>
      <c r="G19" s="17">
        <v>137</v>
      </c>
      <c r="H19" s="59">
        <f>SUM(H20:H22)</f>
        <v>10952965</v>
      </c>
      <c r="I19" s="59">
        <f>SUM(I20:I22)</f>
        <v>12012321</v>
      </c>
    </row>
    <row r="20" spans="1:9" x14ac:dyDescent="0.2">
      <c r="A20" s="234" t="s">
        <v>117</v>
      </c>
      <c r="B20" s="234"/>
      <c r="C20" s="234"/>
      <c r="D20" s="234"/>
      <c r="E20" s="234"/>
      <c r="F20" s="234"/>
      <c r="G20" s="16">
        <v>138</v>
      </c>
      <c r="H20" s="58">
        <v>6542742</v>
      </c>
      <c r="I20" s="58">
        <v>7318421</v>
      </c>
    </row>
    <row r="21" spans="1:9" x14ac:dyDescent="0.2">
      <c r="A21" s="234" t="s">
        <v>118</v>
      </c>
      <c r="B21" s="234"/>
      <c r="C21" s="234"/>
      <c r="D21" s="234"/>
      <c r="E21" s="234"/>
      <c r="F21" s="234"/>
      <c r="G21" s="16">
        <v>139</v>
      </c>
      <c r="H21" s="58">
        <v>2878697</v>
      </c>
      <c r="I21" s="58">
        <v>3070932</v>
      </c>
    </row>
    <row r="22" spans="1:9" x14ac:dyDescent="0.2">
      <c r="A22" s="234" t="s">
        <v>119</v>
      </c>
      <c r="B22" s="234"/>
      <c r="C22" s="234"/>
      <c r="D22" s="234"/>
      <c r="E22" s="234"/>
      <c r="F22" s="234"/>
      <c r="G22" s="16">
        <v>140</v>
      </c>
      <c r="H22" s="58">
        <v>1531526</v>
      </c>
      <c r="I22" s="58">
        <v>1622968</v>
      </c>
    </row>
    <row r="23" spans="1:9" x14ac:dyDescent="0.2">
      <c r="A23" s="183" t="s">
        <v>120</v>
      </c>
      <c r="B23" s="183"/>
      <c r="C23" s="183"/>
      <c r="D23" s="183"/>
      <c r="E23" s="183"/>
      <c r="F23" s="183"/>
      <c r="G23" s="16">
        <v>141</v>
      </c>
      <c r="H23" s="58">
        <v>5035598</v>
      </c>
      <c r="I23" s="58">
        <v>5015242</v>
      </c>
    </row>
    <row r="24" spans="1:9" x14ac:dyDescent="0.2">
      <c r="A24" s="183" t="s">
        <v>121</v>
      </c>
      <c r="B24" s="183"/>
      <c r="C24" s="183"/>
      <c r="D24" s="183"/>
      <c r="E24" s="183"/>
      <c r="F24" s="183"/>
      <c r="G24" s="16">
        <v>142</v>
      </c>
      <c r="H24" s="58">
        <v>2133487</v>
      </c>
      <c r="I24" s="58">
        <v>2837214</v>
      </c>
    </row>
    <row r="25" spans="1:9" x14ac:dyDescent="0.2">
      <c r="A25" s="243" t="s">
        <v>140</v>
      </c>
      <c r="B25" s="243"/>
      <c r="C25" s="243"/>
      <c r="D25" s="243"/>
      <c r="E25" s="243"/>
      <c r="F25" s="243"/>
      <c r="G25" s="17">
        <v>143</v>
      </c>
      <c r="H25" s="59">
        <f>H26+H27</f>
        <v>318874</v>
      </c>
      <c r="I25" s="59">
        <f>I26+I27</f>
        <v>26137</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318874</v>
      </c>
      <c r="I27" s="58">
        <v>26137</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19820</v>
      </c>
      <c r="I35" s="58">
        <v>260786</v>
      </c>
    </row>
    <row r="36" spans="1:9" x14ac:dyDescent="0.2">
      <c r="A36" s="187" t="s">
        <v>150</v>
      </c>
      <c r="B36" s="187"/>
      <c r="C36" s="187"/>
      <c r="D36" s="187"/>
      <c r="E36" s="187"/>
      <c r="F36" s="187"/>
      <c r="G36" s="17">
        <v>154</v>
      </c>
      <c r="H36" s="59">
        <f>SUM(H37:H46)</f>
        <v>1234451</v>
      </c>
      <c r="I36" s="59">
        <f>SUM(I37:I46)</f>
        <v>1301501</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1081332</v>
      </c>
      <c r="I39" s="58">
        <v>1196473</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1333</v>
      </c>
      <c r="I42" s="58">
        <v>3312</v>
      </c>
    </row>
    <row r="43" spans="1:9" x14ac:dyDescent="0.2">
      <c r="A43" s="183" t="s">
        <v>157</v>
      </c>
      <c r="B43" s="183"/>
      <c r="C43" s="183"/>
      <c r="D43" s="183"/>
      <c r="E43" s="183"/>
      <c r="F43" s="183"/>
      <c r="G43" s="16">
        <v>161</v>
      </c>
      <c r="H43" s="58">
        <v>1949</v>
      </c>
      <c r="I43" s="58">
        <v>2004</v>
      </c>
    </row>
    <row r="44" spans="1:9" x14ac:dyDescent="0.2">
      <c r="A44" s="183" t="s">
        <v>158</v>
      </c>
      <c r="B44" s="183"/>
      <c r="C44" s="183"/>
      <c r="D44" s="183"/>
      <c r="E44" s="183"/>
      <c r="F44" s="183"/>
      <c r="G44" s="16">
        <v>162</v>
      </c>
      <c r="H44" s="58">
        <v>143324</v>
      </c>
      <c r="I44" s="58">
        <v>92821</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6513</v>
      </c>
      <c r="I46" s="58">
        <v>6891</v>
      </c>
    </row>
    <row r="47" spans="1:9" x14ac:dyDescent="0.2">
      <c r="A47" s="187" t="s">
        <v>161</v>
      </c>
      <c r="B47" s="187"/>
      <c r="C47" s="187"/>
      <c r="D47" s="187"/>
      <c r="E47" s="187"/>
      <c r="F47" s="187"/>
      <c r="G47" s="17">
        <v>165</v>
      </c>
      <c r="H47" s="59">
        <f>SUM(H48:H54)</f>
        <v>102437</v>
      </c>
      <c r="I47" s="59">
        <f>SUM(I48:I54)</f>
        <v>546317</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6565</v>
      </c>
      <c r="I50" s="58">
        <v>29018</v>
      </c>
    </row>
    <row r="51" spans="1:9" x14ac:dyDescent="0.2">
      <c r="A51" s="236" t="s">
        <v>165</v>
      </c>
      <c r="B51" s="236"/>
      <c r="C51" s="236"/>
      <c r="D51" s="236"/>
      <c r="E51" s="236"/>
      <c r="F51" s="236"/>
      <c r="G51" s="16">
        <v>169</v>
      </c>
      <c r="H51" s="58">
        <v>95872</v>
      </c>
      <c r="I51" s="58">
        <v>97241</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420058</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45146279</v>
      </c>
      <c r="I59" s="59">
        <f>I7+I36+I55+I56</f>
        <v>46363829</v>
      </c>
    </row>
    <row r="60" spans="1:9" x14ac:dyDescent="0.2">
      <c r="A60" s="187" t="s">
        <v>174</v>
      </c>
      <c r="B60" s="187"/>
      <c r="C60" s="187"/>
      <c r="D60" s="187"/>
      <c r="E60" s="187"/>
      <c r="F60" s="187"/>
      <c r="G60" s="17">
        <v>178</v>
      </c>
      <c r="H60" s="59">
        <f>H13+H47+H57+H58</f>
        <v>41405319</v>
      </c>
      <c r="I60" s="59">
        <f>I13+I47+I57+I58</f>
        <v>45894862</v>
      </c>
    </row>
    <row r="61" spans="1:9" x14ac:dyDescent="0.2">
      <c r="A61" s="187" t="s">
        <v>175</v>
      </c>
      <c r="B61" s="187"/>
      <c r="C61" s="187"/>
      <c r="D61" s="187"/>
      <c r="E61" s="187"/>
      <c r="F61" s="187"/>
      <c r="G61" s="17">
        <v>179</v>
      </c>
      <c r="H61" s="59">
        <f>H59-H60</f>
        <v>3740960</v>
      </c>
      <c r="I61" s="59">
        <f>I59-I60</f>
        <v>468967</v>
      </c>
    </row>
    <row r="62" spans="1:9" x14ac:dyDescent="0.2">
      <c r="A62" s="235" t="s">
        <v>176</v>
      </c>
      <c r="B62" s="235"/>
      <c r="C62" s="235"/>
      <c r="D62" s="235"/>
      <c r="E62" s="235"/>
      <c r="F62" s="235"/>
      <c r="G62" s="17">
        <v>180</v>
      </c>
      <c r="H62" s="59">
        <f>+IF((H59-H60)&gt;0,(H59-H60),0)</f>
        <v>3740960</v>
      </c>
      <c r="I62" s="59">
        <f>+IF((I59-I60)&gt;0,(I59-I60),0)</f>
        <v>468967</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792400</v>
      </c>
      <c r="I64" s="58">
        <v>201747</v>
      </c>
    </row>
    <row r="65" spans="1:9" x14ac:dyDescent="0.2">
      <c r="A65" s="187" t="s">
        <v>178</v>
      </c>
      <c r="B65" s="187"/>
      <c r="C65" s="187"/>
      <c r="D65" s="187"/>
      <c r="E65" s="187"/>
      <c r="F65" s="187"/>
      <c r="G65" s="17">
        <v>183</v>
      </c>
      <c r="H65" s="59">
        <f>H61-H64</f>
        <v>2948560</v>
      </c>
      <c r="I65" s="59">
        <f>I61-I64</f>
        <v>267220</v>
      </c>
    </row>
    <row r="66" spans="1:9" x14ac:dyDescent="0.2">
      <c r="A66" s="235" t="s">
        <v>179</v>
      </c>
      <c r="B66" s="235"/>
      <c r="C66" s="235"/>
      <c r="D66" s="235"/>
      <c r="E66" s="235"/>
      <c r="F66" s="235"/>
      <c r="G66" s="17">
        <v>184</v>
      </c>
      <c r="H66" s="59">
        <f>+IF((H61-H64)&gt;0,(H61-H64),0)</f>
        <v>2948560</v>
      </c>
      <c r="I66" s="59">
        <f>+IF((I61-I64)&gt;0,(I61-I64),0)</f>
        <v>267220</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2948560</v>
      </c>
      <c r="I84" s="53">
        <f>I85+I86</f>
        <v>267220</v>
      </c>
    </row>
    <row r="85" spans="1:9" x14ac:dyDescent="0.2">
      <c r="A85" s="239" t="s">
        <v>197</v>
      </c>
      <c r="B85" s="239"/>
      <c r="C85" s="239"/>
      <c r="D85" s="239"/>
      <c r="E85" s="239"/>
      <c r="F85" s="239"/>
      <c r="G85" s="16">
        <v>200</v>
      </c>
      <c r="H85" s="52">
        <v>2948560</v>
      </c>
      <c r="I85" s="52">
        <v>267220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2948560</v>
      </c>
      <c r="I88" s="52">
        <v>267220</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2948560</v>
      </c>
      <c r="I100" s="54">
        <f>I88+I99</f>
        <v>267220</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2948560</v>
      </c>
      <c r="I102" s="53">
        <f>I103+I104</f>
        <v>267220</v>
      </c>
    </row>
    <row r="103" spans="1:9" x14ac:dyDescent="0.2">
      <c r="A103" s="239" t="s">
        <v>125</v>
      </c>
      <c r="B103" s="239"/>
      <c r="C103" s="239"/>
      <c r="D103" s="239"/>
      <c r="E103" s="239"/>
      <c r="F103" s="239"/>
      <c r="G103" s="16">
        <v>216</v>
      </c>
      <c r="H103" s="52">
        <v>2948560</v>
      </c>
      <c r="I103" s="66">
        <v>267220</v>
      </c>
    </row>
    <row r="104" spans="1:9" x14ac:dyDescent="0.2">
      <c r="A104" s="240" t="s">
        <v>213</v>
      </c>
      <c r="B104" s="240"/>
      <c r="C104" s="240"/>
      <c r="D104" s="240"/>
      <c r="E104" s="240"/>
      <c r="F104" s="240"/>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3" t="s">
        <v>214</v>
      </c>
      <c r="B1" s="252"/>
      <c r="C1" s="252"/>
      <c r="D1" s="252"/>
      <c r="E1" s="252"/>
      <c r="F1" s="252"/>
      <c r="G1" s="252"/>
      <c r="H1" s="252"/>
      <c r="I1" s="252"/>
    </row>
    <row r="2" spans="1:9" x14ac:dyDescent="0.2">
      <c r="A2" s="232" t="s">
        <v>457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448</v>
      </c>
      <c r="B4" s="202"/>
      <c r="C4" s="202"/>
      <c r="D4" s="202"/>
      <c r="E4" s="202"/>
      <c r="F4" s="202"/>
      <c r="G4" s="202"/>
      <c r="H4" s="202"/>
      <c r="I4" s="203"/>
    </row>
    <row r="5" spans="1:9" ht="45.7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3740960</v>
      </c>
      <c r="I8" s="47">
        <v>468967</v>
      </c>
    </row>
    <row r="9" spans="1:9" ht="12.75" customHeight="1" x14ac:dyDescent="0.2">
      <c r="A9" s="265" t="s">
        <v>219</v>
      </c>
      <c r="B9" s="266"/>
      <c r="C9" s="266"/>
      <c r="D9" s="266"/>
      <c r="E9" s="266"/>
      <c r="F9" s="267"/>
      <c r="G9" s="17">
        <v>2</v>
      </c>
      <c r="H9" s="48">
        <f>H10+H11+H12+H13+H14+H15+H16+H17</f>
        <v>3957529</v>
      </c>
      <c r="I9" s="48">
        <f>I10+I11+I12+I13+I14+I15+I16+I17</f>
        <v>4007152</v>
      </c>
    </row>
    <row r="10" spans="1:9" ht="12.75" customHeight="1" x14ac:dyDescent="0.2">
      <c r="A10" s="257" t="s">
        <v>220</v>
      </c>
      <c r="B10" s="258"/>
      <c r="C10" s="258"/>
      <c r="D10" s="258"/>
      <c r="E10" s="258"/>
      <c r="F10" s="259"/>
      <c r="G10" s="22">
        <v>3</v>
      </c>
      <c r="H10" s="49">
        <v>5035598</v>
      </c>
      <c r="I10" s="49">
        <v>5015242</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-1084614</v>
      </c>
      <c r="I13" s="49">
        <v>-1201789</v>
      </c>
    </row>
    <row r="14" spans="1:9" ht="12.75" customHeight="1" x14ac:dyDescent="0.2">
      <c r="A14" s="257" t="s">
        <v>222</v>
      </c>
      <c r="B14" s="258"/>
      <c r="C14" s="258"/>
      <c r="D14" s="258"/>
      <c r="E14" s="258"/>
      <c r="F14" s="259"/>
      <c r="G14" s="22">
        <v>7</v>
      </c>
      <c r="H14" s="49">
        <v>6565</v>
      </c>
      <c r="I14" s="49">
        <v>29018</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-20</v>
      </c>
      <c r="I16" s="49">
        <v>0</v>
      </c>
    </row>
    <row r="17" spans="1:9" ht="27.6" customHeight="1" x14ac:dyDescent="0.2">
      <c r="A17" s="257" t="s">
        <v>225</v>
      </c>
      <c r="B17" s="258"/>
      <c r="C17" s="258"/>
      <c r="D17" s="258"/>
      <c r="E17" s="258"/>
      <c r="F17" s="259"/>
      <c r="G17" s="22">
        <v>10</v>
      </c>
      <c r="H17" s="49">
        <v>0</v>
      </c>
      <c r="I17" s="49">
        <v>164681</v>
      </c>
    </row>
    <row r="18" spans="1:9" ht="29.45" customHeight="1" x14ac:dyDescent="0.2">
      <c r="A18" s="262" t="s">
        <v>388</v>
      </c>
      <c r="B18" s="263"/>
      <c r="C18" s="263"/>
      <c r="D18" s="263"/>
      <c r="E18" s="263"/>
      <c r="F18" s="264"/>
      <c r="G18" s="17">
        <v>11</v>
      </c>
      <c r="H18" s="48">
        <f>H8+H9</f>
        <v>7698489</v>
      </c>
      <c r="I18" s="48">
        <f>I8+I9</f>
        <v>4476119</v>
      </c>
    </row>
    <row r="19" spans="1:9" ht="12.75" customHeight="1" x14ac:dyDescent="0.2">
      <c r="A19" s="265" t="s">
        <v>226</v>
      </c>
      <c r="B19" s="266"/>
      <c r="C19" s="266"/>
      <c r="D19" s="266"/>
      <c r="E19" s="266"/>
      <c r="F19" s="267"/>
      <c r="G19" s="17">
        <v>12</v>
      </c>
      <c r="H19" s="48">
        <f>H20+H21+H22+H23</f>
        <v>1251509</v>
      </c>
      <c r="I19" s="48">
        <f>I20+I21+I22+I23</f>
        <v>3886831</v>
      </c>
    </row>
    <row r="20" spans="1:9" ht="12.75" customHeight="1" x14ac:dyDescent="0.2">
      <c r="A20" s="257" t="s">
        <v>227</v>
      </c>
      <c r="B20" s="258"/>
      <c r="C20" s="258"/>
      <c r="D20" s="258"/>
      <c r="E20" s="258"/>
      <c r="F20" s="259"/>
      <c r="G20" s="22">
        <v>13</v>
      </c>
      <c r="H20" s="49">
        <v>487631</v>
      </c>
      <c r="I20" s="49">
        <v>4421835</v>
      </c>
    </row>
    <row r="21" spans="1:9" ht="12.75" customHeight="1" x14ac:dyDescent="0.2">
      <c r="A21" s="257" t="s">
        <v>228</v>
      </c>
      <c r="B21" s="258"/>
      <c r="C21" s="258"/>
      <c r="D21" s="258"/>
      <c r="E21" s="258"/>
      <c r="F21" s="259"/>
      <c r="G21" s="22">
        <v>14</v>
      </c>
      <c r="H21" s="49">
        <v>-773164</v>
      </c>
      <c r="I21" s="49">
        <v>-2421896</v>
      </c>
    </row>
    <row r="22" spans="1:9" ht="12.75" customHeight="1" x14ac:dyDescent="0.2">
      <c r="A22" s="257" t="s">
        <v>229</v>
      </c>
      <c r="B22" s="258"/>
      <c r="C22" s="258"/>
      <c r="D22" s="258"/>
      <c r="E22" s="258"/>
      <c r="F22" s="259"/>
      <c r="G22" s="22">
        <v>15</v>
      </c>
      <c r="H22" s="49">
        <v>-54904</v>
      </c>
      <c r="I22" s="49">
        <v>-86583</v>
      </c>
    </row>
    <row r="23" spans="1:9" ht="12.75" customHeight="1" x14ac:dyDescent="0.2">
      <c r="A23" s="257" t="s">
        <v>230</v>
      </c>
      <c r="B23" s="258"/>
      <c r="C23" s="258"/>
      <c r="D23" s="258"/>
      <c r="E23" s="258"/>
      <c r="F23" s="259"/>
      <c r="G23" s="22">
        <v>16</v>
      </c>
      <c r="H23" s="49">
        <v>1591946</v>
      </c>
      <c r="I23" s="49">
        <v>1973475</v>
      </c>
    </row>
    <row r="24" spans="1:9" ht="12.75" customHeight="1" x14ac:dyDescent="0.2">
      <c r="A24" s="262" t="s">
        <v>231</v>
      </c>
      <c r="B24" s="263"/>
      <c r="C24" s="263"/>
      <c r="D24" s="263"/>
      <c r="E24" s="263"/>
      <c r="F24" s="264"/>
      <c r="G24" s="17">
        <v>17</v>
      </c>
      <c r="H24" s="48">
        <f>H18+H19</f>
        <v>8949998</v>
      </c>
      <c r="I24" s="48">
        <f>I18+I19</f>
        <v>8362950</v>
      </c>
    </row>
    <row r="25" spans="1:9" ht="12.75" customHeight="1" x14ac:dyDescent="0.2">
      <c r="A25" s="253" t="s">
        <v>232</v>
      </c>
      <c r="B25" s="254"/>
      <c r="C25" s="254"/>
      <c r="D25" s="254"/>
      <c r="E25" s="254"/>
      <c r="F25" s="255"/>
      <c r="G25" s="22">
        <v>18</v>
      </c>
      <c r="H25" s="49">
        <v>-4413</v>
      </c>
      <c r="I25" s="49">
        <v>-20824</v>
      </c>
    </row>
    <row r="26" spans="1:9" ht="12.75" customHeight="1" x14ac:dyDescent="0.2">
      <c r="A26" s="253" t="s">
        <v>233</v>
      </c>
      <c r="B26" s="254"/>
      <c r="C26" s="254"/>
      <c r="D26" s="254"/>
      <c r="E26" s="254"/>
      <c r="F26" s="255"/>
      <c r="G26" s="22">
        <v>19</v>
      </c>
      <c r="H26" s="49">
        <v>-1300339</v>
      </c>
      <c r="I26" s="49">
        <v>-968664</v>
      </c>
    </row>
    <row r="27" spans="1:9" ht="28.9" customHeight="1" x14ac:dyDescent="0.2">
      <c r="A27" s="280" t="s">
        <v>234</v>
      </c>
      <c r="B27" s="281"/>
      <c r="C27" s="281"/>
      <c r="D27" s="281"/>
      <c r="E27" s="281"/>
      <c r="F27" s="282"/>
      <c r="G27" s="18">
        <v>20</v>
      </c>
      <c r="H27" s="50">
        <f>H24+H25+H26</f>
        <v>7645246</v>
      </c>
      <c r="I27" s="50">
        <f>I24+I25+I26</f>
        <v>7373462</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10</v>
      </c>
      <c r="I31" s="52">
        <v>298</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2977</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10</v>
      </c>
      <c r="I35" s="53">
        <f>I29+I30+I31+I32+I33+I34</f>
        <v>3275</v>
      </c>
    </row>
    <row r="36" spans="1:9" ht="26.45" customHeight="1" x14ac:dyDescent="0.2">
      <c r="A36" s="253" t="s">
        <v>243</v>
      </c>
      <c r="B36" s="254"/>
      <c r="C36" s="254"/>
      <c r="D36" s="254"/>
      <c r="E36" s="254"/>
      <c r="F36" s="255"/>
      <c r="G36" s="22">
        <v>28</v>
      </c>
      <c r="H36" s="52">
        <v>-721156</v>
      </c>
      <c r="I36" s="52">
        <v>-907469</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-5973992</v>
      </c>
      <c r="I38" s="52">
        <v>-6395085</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-6695148</v>
      </c>
      <c r="I41" s="53">
        <f>I36+I37+I38+I39+I40</f>
        <v>-7302554</v>
      </c>
    </row>
    <row r="42" spans="1:9" ht="30.6" customHeight="1" x14ac:dyDescent="0.2">
      <c r="A42" s="280" t="s">
        <v>249</v>
      </c>
      <c r="B42" s="281"/>
      <c r="C42" s="281"/>
      <c r="D42" s="281"/>
      <c r="E42" s="281"/>
      <c r="F42" s="282"/>
      <c r="G42" s="18">
        <v>34</v>
      </c>
      <c r="H42" s="54">
        <f>H35+H41</f>
        <v>-6695138</v>
      </c>
      <c r="I42" s="54">
        <f>I35+I41</f>
        <v>-7299279</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0</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0</v>
      </c>
      <c r="I54" s="53">
        <f>I49+I50+I51+I52+I53</f>
        <v>0</v>
      </c>
    </row>
    <row r="55" spans="1:9" ht="27.6" customHeight="1" x14ac:dyDescent="0.2">
      <c r="A55" s="283" t="s">
        <v>261</v>
      </c>
      <c r="B55" s="284"/>
      <c r="C55" s="284"/>
      <c r="D55" s="284"/>
      <c r="E55" s="284"/>
      <c r="F55" s="285"/>
      <c r="G55" s="17">
        <v>46</v>
      </c>
      <c r="H55" s="53">
        <f>H48+H54</f>
        <v>0</v>
      </c>
      <c r="I55" s="53">
        <f>I48+I54</f>
        <v>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950108</v>
      </c>
      <c r="I57" s="53">
        <f>I27+I42+I55+I56</f>
        <v>74183</v>
      </c>
    </row>
    <row r="58" spans="1:9" ht="15.6" customHeight="1" x14ac:dyDescent="0.2">
      <c r="A58" s="286" t="s">
        <v>264</v>
      </c>
      <c r="B58" s="287"/>
      <c r="C58" s="287"/>
      <c r="D58" s="287"/>
      <c r="E58" s="287"/>
      <c r="F58" s="288"/>
      <c r="G58" s="22">
        <v>49</v>
      </c>
      <c r="H58" s="52">
        <v>1005334</v>
      </c>
      <c r="I58" s="52">
        <v>1955442</v>
      </c>
    </row>
    <row r="59" spans="1:9" ht="28.9" customHeight="1" x14ac:dyDescent="0.2">
      <c r="A59" s="280" t="s">
        <v>265</v>
      </c>
      <c r="B59" s="281"/>
      <c r="C59" s="281"/>
      <c r="D59" s="281"/>
      <c r="E59" s="281"/>
      <c r="F59" s="282"/>
      <c r="G59" s="18">
        <v>50</v>
      </c>
      <c r="H59" s="54">
        <f>H57+H58</f>
        <v>1955442</v>
      </c>
      <c r="I59" s="54">
        <f>I57+I58</f>
        <v>2029625</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45.7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1">
        <v>0</v>
      </c>
      <c r="I17" s="51">
        <v>0</v>
      </c>
    </row>
    <row r="18" spans="1:9" x14ac:dyDescent="0.2">
      <c r="A18" s="236" t="s">
        <v>277</v>
      </c>
      <c r="B18" s="236"/>
      <c r="C18" s="236"/>
      <c r="D18" s="236"/>
      <c r="E18" s="236"/>
      <c r="F18" s="236"/>
      <c r="G18" s="16">
        <v>11</v>
      </c>
      <c r="H18" s="51">
        <v>0</v>
      </c>
      <c r="I18" s="51">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W60" sqref="W6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74980500</v>
      </c>
      <c r="I7" s="77">
        <v>173442</v>
      </c>
      <c r="J7" s="77">
        <v>3770050</v>
      </c>
      <c r="K7" s="77">
        <v>12064778</v>
      </c>
      <c r="L7" s="77">
        <v>0</v>
      </c>
      <c r="M7" s="77">
        <v>0</v>
      </c>
      <c r="N7" s="77">
        <v>0</v>
      </c>
      <c r="O7" s="77">
        <v>0</v>
      </c>
      <c r="P7" s="77">
        <v>0</v>
      </c>
      <c r="Q7" s="77">
        <v>0</v>
      </c>
      <c r="R7" s="77">
        <v>0</v>
      </c>
      <c r="S7" s="77">
        <v>-5842699</v>
      </c>
      <c r="T7" s="77">
        <v>5083457</v>
      </c>
      <c r="U7" s="78">
        <f>H7+I7+J7+K7-L7+M7+N7+O7+P7+Q7+R7+S7+T7</f>
        <v>90229528</v>
      </c>
      <c r="V7" s="77">
        <v>0</v>
      </c>
      <c r="W7" s="78">
        <f>U7+V7</f>
        <v>90229528</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74980500</v>
      </c>
      <c r="I10" s="79">
        <f t="shared" ref="I10:W10" si="2">I7+I8+I9</f>
        <v>173442</v>
      </c>
      <c r="J10" s="79">
        <f t="shared" si="2"/>
        <v>3770050</v>
      </c>
      <c r="K10" s="79">
        <f t="shared" si="2"/>
        <v>12064778</v>
      </c>
      <c r="L10" s="79">
        <f t="shared" si="2"/>
        <v>0</v>
      </c>
      <c r="M10" s="79">
        <f t="shared" si="2"/>
        <v>0</v>
      </c>
      <c r="N10" s="79">
        <f t="shared" si="2"/>
        <v>0</v>
      </c>
      <c r="O10" s="79">
        <f t="shared" si="2"/>
        <v>0</v>
      </c>
      <c r="P10" s="79">
        <f t="shared" si="2"/>
        <v>0</v>
      </c>
      <c r="Q10" s="79">
        <f t="shared" si="2"/>
        <v>0</v>
      </c>
      <c r="R10" s="79">
        <f t="shared" si="2"/>
        <v>0</v>
      </c>
      <c r="S10" s="79">
        <f t="shared" si="2"/>
        <v>-5842699</v>
      </c>
      <c r="T10" s="79">
        <f t="shared" si="2"/>
        <v>5083457</v>
      </c>
      <c r="U10" s="79">
        <f t="shared" si="2"/>
        <v>90229528</v>
      </c>
      <c r="V10" s="79">
        <f t="shared" si="2"/>
        <v>0</v>
      </c>
      <c r="W10" s="79">
        <f t="shared" si="2"/>
        <v>90229528</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2948560</v>
      </c>
      <c r="U11" s="78">
        <f>H11+I11+J11+K11-L11+M11+N11+O11+P11+Q11+R11+S11+T11</f>
        <v>2948560</v>
      </c>
      <c r="V11" s="77">
        <v>0</v>
      </c>
      <c r="W11" s="78">
        <f t="shared" ref="W11:W28" si="3">U11+V11</f>
        <v>2948560</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5083457</v>
      </c>
      <c r="T26" s="77">
        <v>0</v>
      </c>
      <c r="U26" s="78">
        <f t="shared" si="4"/>
        <v>5083457</v>
      </c>
      <c r="V26" s="77">
        <v>0</v>
      </c>
      <c r="W26" s="78">
        <f t="shared" si="3"/>
        <v>5083457</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-5083457</v>
      </c>
      <c r="U27" s="78">
        <f t="shared" si="4"/>
        <v>-5083457</v>
      </c>
      <c r="V27" s="77">
        <v>0</v>
      </c>
      <c r="W27" s="78">
        <f t="shared" si="3"/>
        <v>-5083457</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74980500</v>
      </c>
      <c r="I29" s="80">
        <f t="shared" ref="I29:W29" si="5">SUM(I10:I28)</f>
        <v>173442</v>
      </c>
      <c r="J29" s="80">
        <f t="shared" si="5"/>
        <v>3770050</v>
      </c>
      <c r="K29" s="80">
        <f t="shared" si="5"/>
        <v>12064778</v>
      </c>
      <c r="L29" s="80">
        <f t="shared" si="5"/>
        <v>0</v>
      </c>
      <c r="M29" s="80">
        <f t="shared" si="5"/>
        <v>0</v>
      </c>
      <c r="N29" s="80">
        <f t="shared" si="5"/>
        <v>0</v>
      </c>
      <c r="O29" s="80">
        <f t="shared" si="5"/>
        <v>0</v>
      </c>
      <c r="P29" s="80">
        <f t="shared" si="5"/>
        <v>0</v>
      </c>
      <c r="Q29" s="80">
        <f t="shared" si="5"/>
        <v>0</v>
      </c>
      <c r="R29" s="80">
        <f t="shared" si="5"/>
        <v>0</v>
      </c>
      <c r="S29" s="80">
        <f t="shared" si="5"/>
        <v>-759242</v>
      </c>
      <c r="T29" s="80">
        <f t="shared" si="5"/>
        <v>2948560</v>
      </c>
      <c r="U29" s="80">
        <f t="shared" si="5"/>
        <v>93178088</v>
      </c>
      <c r="V29" s="80">
        <f t="shared" si="5"/>
        <v>0</v>
      </c>
      <c r="W29" s="80">
        <f t="shared" si="5"/>
        <v>93178088</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2948560</v>
      </c>
      <c r="U32" s="79">
        <f t="shared" si="7"/>
        <v>2948560</v>
      </c>
      <c r="V32" s="79">
        <f t="shared" si="7"/>
        <v>0</v>
      </c>
      <c r="W32" s="79">
        <f t="shared" si="7"/>
        <v>2948560</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5083457</v>
      </c>
      <c r="T33" s="80">
        <f t="shared" si="8"/>
        <v>-5083457</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74980500</v>
      </c>
      <c r="I35" s="77">
        <v>173442</v>
      </c>
      <c r="J35" s="77">
        <v>3770050</v>
      </c>
      <c r="K35" s="77">
        <v>12064778</v>
      </c>
      <c r="L35" s="77">
        <v>0</v>
      </c>
      <c r="M35" s="77">
        <v>0</v>
      </c>
      <c r="N35" s="77">
        <v>0</v>
      </c>
      <c r="O35" s="77">
        <v>0</v>
      </c>
      <c r="P35" s="77">
        <v>0</v>
      </c>
      <c r="Q35" s="77">
        <v>0</v>
      </c>
      <c r="R35" s="77">
        <v>0</v>
      </c>
      <c r="S35" s="77">
        <v>-759242</v>
      </c>
      <c r="T35" s="77">
        <v>2948560</v>
      </c>
      <c r="U35" s="78">
        <f t="shared" ref="U35:U37" si="9">H35+I35+J35+K35-L35+M35+N35+O35+P35+Q35+R35+S35+T35</f>
        <v>93178088</v>
      </c>
      <c r="V35" s="77">
        <v>0</v>
      </c>
      <c r="W35" s="78">
        <f t="shared" ref="W35:W37" si="10">U35+V35</f>
        <v>93178088</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74980500</v>
      </c>
      <c r="I38" s="79">
        <f t="shared" ref="I38:W38" si="11">I35+I36+I37</f>
        <v>173442</v>
      </c>
      <c r="J38" s="79">
        <f t="shared" si="11"/>
        <v>3770050</v>
      </c>
      <c r="K38" s="79">
        <f t="shared" si="11"/>
        <v>12064778</v>
      </c>
      <c r="L38" s="79">
        <f t="shared" si="11"/>
        <v>0</v>
      </c>
      <c r="M38" s="79">
        <f t="shared" si="11"/>
        <v>0</v>
      </c>
      <c r="N38" s="79">
        <f t="shared" si="11"/>
        <v>0</v>
      </c>
      <c r="O38" s="79">
        <f t="shared" si="11"/>
        <v>0</v>
      </c>
      <c r="P38" s="79">
        <f t="shared" si="11"/>
        <v>0</v>
      </c>
      <c r="Q38" s="79">
        <f t="shared" si="11"/>
        <v>0</v>
      </c>
      <c r="R38" s="79">
        <f t="shared" si="11"/>
        <v>0</v>
      </c>
      <c r="S38" s="79">
        <f t="shared" si="11"/>
        <v>-759242</v>
      </c>
      <c r="T38" s="79">
        <f t="shared" si="11"/>
        <v>2948560</v>
      </c>
      <c r="U38" s="79">
        <f t="shared" si="11"/>
        <v>93178088</v>
      </c>
      <c r="V38" s="79">
        <f t="shared" si="11"/>
        <v>0</v>
      </c>
      <c r="W38" s="79">
        <f t="shared" si="11"/>
        <v>93178088</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44">
        <v>267220</v>
      </c>
      <c r="U39" s="78">
        <f t="shared" ref="U39:U56" si="12">H39+I39+J39+K39-L39+M39+N39+O39+P39+Q39+R39+S39+T39</f>
        <v>267220</v>
      </c>
      <c r="V39" s="77">
        <v>0</v>
      </c>
      <c r="W39" s="78">
        <f t="shared" ref="W39:W56" si="13">U39+V39</f>
        <v>267220</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2948560</v>
      </c>
      <c r="T54" s="77">
        <v>0</v>
      </c>
      <c r="U54" s="78">
        <f t="shared" si="12"/>
        <v>2948560</v>
      </c>
      <c r="V54" s="77">
        <v>0</v>
      </c>
      <c r="W54" s="78">
        <f t="shared" si="13"/>
        <v>2948560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-2948560</v>
      </c>
      <c r="U55" s="78">
        <f t="shared" si="12"/>
        <v>-2948560</v>
      </c>
      <c r="V55" s="77">
        <v>0</v>
      </c>
      <c r="W55" s="78">
        <f t="shared" si="13"/>
        <v>-2948560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74980500</v>
      </c>
      <c r="I57" s="80">
        <f t="shared" ref="I57:W57" si="14">SUM(I38:I56)</f>
        <v>173442</v>
      </c>
      <c r="J57" s="80">
        <f t="shared" si="14"/>
        <v>3770050</v>
      </c>
      <c r="K57" s="80">
        <f t="shared" si="14"/>
        <v>12064778</v>
      </c>
      <c r="L57" s="80">
        <f t="shared" si="14"/>
        <v>0</v>
      </c>
      <c r="M57" s="80">
        <f t="shared" si="14"/>
        <v>0</v>
      </c>
      <c r="N57" s="80">
        <f t="shared" si="14"/>
        <v>0</v>
      </c>
      <c r="O57" s="80">
        <f t="shared" si="14"/>
        <v>0</v>
      </c>
      <c r="P57" s="80">
        <f t="shared" si="14"/>
        <v>0</v>
      </c>
      <c r="Q57" s="80">
        <f t="shared" si="14"/>
        <v>0</v>
      </c>
      <c r="R57" s="80">
        <f t="shared" si="14"/>
        <v>0</v>
      </c>
      <c r="S57" s="80">
        <f t="shared" si="14"/>
        <v>2189318</v>
      </c>
      <c r="T57" s="80">
        <f t="shared" si="14"/>
        <v>267220</v>
      </c>
      <c r="U57" s="80">
        <f t="shared" si="14"/>
        <v>93445308</v>
      </c>
      <c r="V57" s="80">
        <f t="shared" si="14"/>
        <v>0</v>
      </c>
      <c r="W57" s="80">
        <f t="shared" si="14"/>
        <v>93445308</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267220</v>
      </c>
      <c r="U60" s="79">
        <f t="shared" si="16"/>
        <v>267220</v>
      </c>
      <c r="V60" s="79">
        <f t="shared" si="16"/>
        <v>0</v>
      </c>
      <c r="W60" s="79">
        <f t="shared" si="16"/>
        <v>267220</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2948560</v>
      </c>
      <c r="T61" s="80">
        <f t="shared" si="17"/>
        <v>-2948560</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0.77"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2"/>
  <sheetViews>
    <sheetView tabSelected="1" workbookViewId="0">
      <selection activeCell="F38" sqref="F38"/>
    </sheetView>
  </sheetViews>
  <sheetFormatPr defaultRowHeight="12.75" x14ac:dyDescent="0.2"/>
  <sheetData>
    <row r="1" spans="1:10" ht="12.75" customHeight="1" x14ac:dyDescent="0.2">
      <c r="A1" s="324" t="s">
        <v>458</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row r="31" spans="1:10" x14ac:dyDescent="0.2">
      <c r="A31" s="324"/>
      <c r="B31" s="324"/>
      <c r="C31" s="324"/>
      <c r="D31" s="324"/>
      <c r="E31" s="324"/>
      <c r="F31" s="324"/>
      <c r="G31" s="324"/>
      <c r="H31" s="324"/>
      <c r="I31" s="324"/>
      <c r="J31" s="324"/>
    </row>
    <row r="32" spans="1:10" x14ac:dyDescent="0.2">
      <c r="A32" s="324"/>
      <c r="B32" s="324"/>
      <c r="C32" s="324"/>
      <c r="D32" s="324"/>
      <c r="E32" s="324"/>
      <c r="F32" s="324"/>
      <c r="G32" s="324"/>
      <c r="H32" s="324"/>
      <c r="I32" s="324"/>
      <c r="J32" s="324"/>
    </row>
  </sheetData>
  <mergeCells count="1">
    <mergeCell ref="A1:J32"/>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Antea Orsulic</cp:lastModifiedBy>
  <cp:lastPrinted>2020-04-30T09:46:18Z</cp:lastPrinted>
  <dcterms:created xsi:type="dcterms:W3CDTF">2008-10-17T11:51:54Z</dcterms:created>
  <dcterms:modified xsi:type="dcterms:W3CDTF">2020-05-20T11:29:56Z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