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<sst xmlns="http://schemas.openxmlformats.org/spreadsheetml/2006/main" count="395" uniqueCount="344">
  <si>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</si>
  <si>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</si>
  <si>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</si>
  <si>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</si>
  <si>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</si>
  <si>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</si>
  <si>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</si>
  <si>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</si>
  <si>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</si>
  <si>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</si>
  <si>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</si>
  <si>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</si>
  <si>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</si>
  <si>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</si>
  <si>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</si>
  <si>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</si>
  <si>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</si>
  <si>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</si>
  <si>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</si>
  <si>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</si>
  <si>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</si>
  <si>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</si>
  <si>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</si>
  <si>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</si>
  <si>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</si>
  <si>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</si>
  <si>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</si>
  <si>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</si>
  <si>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</si>
  <si>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</si>
  <si>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</si>
  <si>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</si>
  <si>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</si>
  <si>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</si>
  <si>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</si>
  <si>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</si>
  <si>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</si>
  <si>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</si>
  <si>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</si>
  <si>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</si>
  <si>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</si>
  <si>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</si>
  <si>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</si>
  <si>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</si>
  <si>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</si>
  <si>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</si>
  <si>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</si>
  <si>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</si>
  <si>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</si>
  <si>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</si>
  <si>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</si>
  <si>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</si>
  <si>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</si>
  <si>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</si>
  <si>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</si>
  <si>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</si>
  <si>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</si>
  <si>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</si>
  <si>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</si>
  <si>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</si>
  <si>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</si>
  <si>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</si>
  <si>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</si>
  <si>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</si>
  <si>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</si>
  <si>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</si>
  <si>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</si>
  <si>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</si>
  <si>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</si>
  <si>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</si>
  <si>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</si>
  <si>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</si>
  <si>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</si>
  <si>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</si>
  <si>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</si>
  <si>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</si>
  <si>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</si>
  <si>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</si>
  <si>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</si>
  <si>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</si>
  <si>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</si>
  <si>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</si>
  <si>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</si>
  <si>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</si>
  <si>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</si>
  <si>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</si>
  <si>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</si>
  <si>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</si>
  <si>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</si>
  <si>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</si>
  <si>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</si>
  <si>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</si>
  <si>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</si>
  <si>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</si>
  <si>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</si>
  <si>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</si>
  <si>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</si>
  <si>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</si>
  <si>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</si>
  <si>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</si>
  <si>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</si>
  <si>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</si>
  <si>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</si>
  <si>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</si>
  <si>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</si>
  <si>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</si>
  <si>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</si>
  <si>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</si>
  <si>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</si>
  <si>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</si>
  <si>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</si>
  <si>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</si>
  <si>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</si>
  <si>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</si>
  <si>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</si>
  <si>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</si>
  <si>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</si>
  <si>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</si>
  <si>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</si>
  <si>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</si>
  <si>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</si>
  <si>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</si>
  <si>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</si>
  <si>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</si>
  <si>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</si>
  <si>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</si>
  <si>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</si>
  <si>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</si>
  <si>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</si>
  <si>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</si>
  <si>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</si>
  <si>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</si>
  <si>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</si>
  <si>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</si>
  <si>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</si>
  <si>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</si>
  <si>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</si>
  <si>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</si>
  <si>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</si>
  <si>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</si>
  <si>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</si>
  <si>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</si>
  <si>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</si>
  <si>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</si>
  <si>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</si>
  <si>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</si>
  <si>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</si>
  <si>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</si>
  <si>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</si>
  <si>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</si>
  <si>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</si>
  <si>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</si>
  <si>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</si>
  <si>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</si>
  <si>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</si>
  <si>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</si>
  <si>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</si>
  <si>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</si>
  <si>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</si>
  <si>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</si>
  <si>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</si>
  <si>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</si>
  <si>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</si>
  <si>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</si>
  <si>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</si>
  <si>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</si>
  <si>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</si>
  <si>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</si>
  <si>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</si>
  <si>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</si>
  <si>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</si>
  <si>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</si>
  <si>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</si>
  <si>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</si>
  <si>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</si>
  <si>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</si>
  <si>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</si>
  <si>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</si>
  <si>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</si>
  <si>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</si>
  <si>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</si>
  <si>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</si>
  <si>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</si>
  <si>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</si>
  <si>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</si>
  <si>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</si>
  <si>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</si>
  <si>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</si>
  <si>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</si>
  <si>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</si>
  <si>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</si>
  <si>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</si>
  <si>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</si>
  <si>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</si>
  <si>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</si>
  <si>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</si>
  <si>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</si>
  <si>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</si>
  <si>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</si>
  <si>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</si>
  <si>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</si>
  <si>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</si>
  <si>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</si>
  <si>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</si>
  <si>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</si>
  <si>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</si>
  <si>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</si>
  <si>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</si>
  <si>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</si>
  <si>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</si>
  <si>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</si>
  <si>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</si>
  <si>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</si>
  <si>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</si>
  <si>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</si>
  <si>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</si>
  <si>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</si>
  <si>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</si>
  <si>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</si>
  <si>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</si>
  <si>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</si>
  <si>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</si>
  <si>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</si>
  <si>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</si>
  <si>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</si>
  <si>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</si>
  <si>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</si>
  <si>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</si>
  <si>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</si>
  <si>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</si>
  <si>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</si>
  <si>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</si>
  <si>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</si>
  <si>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</si>
  <si>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</si>
  <si>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</si>
  <si>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</si>
  <si>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</si>
  <si>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</si>
  <si>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</si>
  <si>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</si>
  <si>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</si>
  <si>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</si>
  <si>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</si>
  <si>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</si>
  <si>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</si>
  <si>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</si>
  <si>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</si>
  <si>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</si>
  <si>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</si>
  <si>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</si>
  <si>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</si>
  <si>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</si>
  <si>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</si>
  <si>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</si>
  <si>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</si>
  <si>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</si>
  <si>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</si>
  <si>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</si>
  <si>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</si>
  <si>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</si>
  <si>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</si>
  <si>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</si>
  <si>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</si>
  <si>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</si>
  <si>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</si>
  <si>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</si>
  <si>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</si>
  <si>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</si>
  <si>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</si>
  <si>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</si>
  <si>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</si>
  <si>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</si>
  <si>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</si>
  <si>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</si>
  <si>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</si>
  <si>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</si>
  <si>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</si>
  <si>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</si>
  <si>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</si>
  <si>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</si>
  <si>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</si>
  <si>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</si>
  <si>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</si>
  <si>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</si>
  <si>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</si>
  <si>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</si>
  <si>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</si>
  <si>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</si>
  <si>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</si>
  <si>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</si>
  <si>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</si>
  <si>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</si>
  <si>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</si>
  <si>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</si>
  <si>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</si>
  <si>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</si>
  <si>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</si>
  <si>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</si>
  <si>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</si>
  <si>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</si>
  <si>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</si>
  <si>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</si>
  <si>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</si>
  <si>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</si>
  <si>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</si>
  <si>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</si>
  <si>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</si>
  <si>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</si>
  <si>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</si>
  <si>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</si>
  <si>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</si>
  <si>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</si>
  <si>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</si>
  <si>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</si>
  <si>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</si>
  <si>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</si>
  <si>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</si>
  <si>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</si>
  <si>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</si>
  <si>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</si>
  <si>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</si>
  <si>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</si>
  <si>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</si>
  <si>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</si>
  <si>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</si>
  <si>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</si>
  <si>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</si>
  <si>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</si>
  <si>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</si>
  <si>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NE</t>
  </si>
  <si>
    <t>5510</t>
  </si>
  <si>
    <t>022 571 227</t>
  </si>
  <si>
    <t>sandra.bilan@adriatiq.com</t>
  </si>
  <si>
    <t>Obveznik: ________HOTELI JADRAN d.d.___________________________________</t>
  </si>
  <si>
    <t>Obveznik: ____________HOTELI JADRAN d.d.___________________________</t>
  </si>
  <si>
    <t>Obveznik: _______HOTELI JADRAN d.d.__________________________________</t>
  </si>
  <si>
    <t>SPLITSKO-DALMATINSKA</t>
  </si>
  <si>
    <t>OIB:</t>
  </si>
  <si>
    <t>GRZUNOV NIVES</t>
  </si>
  <si>
    <t>BILAN SANDRA</t>
  </si>
  <si>
    <t>022 571 142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</si>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</sst>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1" t="s">
        <v>249</v>
      </c>
      <c r="B2" s="182"/>
      <c r="C2" s="182"/>
      <c r="D2" s="183"/>
      <c r="E2" s="120">
        <v>41275</v>
      </c>
      <c r="F2" s="12"/>
      <c r="G2" s="13" t="s">
        <v>250</v>
      </c>
      <c r="H2" s="120">
        <v>41639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4" t="s">
        <v>316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322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7" t="s">
        <v>252</v>
      </c>
      <c r="B8" s="188"/>
      <c r="C8" s="150" t="s">
        <v>323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79"/>
      <c r="C10" s="150" t="s">
        <v>324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0"/>
      <c r="B11" s="17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325</v>
      </c>
      <c r="D12" s="176"/>
      <c r="E12" s="176"/>
      <c r="F12" s="176"/>
      <c r="G12" s="176"/>
      <c r="H12" s="176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7">
        <v>21330</v>
      </c>
      <c r="D14" s="178"/>
      <c r="E14" s="16"/>
      <c r="F14" s="152" t="s">
        <v>326</v>
      </c>
      <c r="G14" s="176"/>
      <c r="H14" s="176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327</v>
      </c>
      <c r="D16" s="176"/>
      <c r="E16" s="176"/>
      <c r="F16" s="176"/>
      <c r="G16" s="176"/>
      <c r="H16" s="176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2" t="s">
        <v>328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2" t="s">
        <v>329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134</v>
      </c>
      <c r="D22" s="152" t="s">
        <v>326</v>
      </c>
      <c r="E22" s="163"/>
      <c r="F22" s="164"/>
      <c r="G22" s="135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17</v>
      </c>
      <c r="D24" s="152" t="s">
        <v>337</v>
      </c>
      <c r="E24" s="163"/>
      <c r="F24" s="163"/>
      <c r="G24" s="164"/>
      <c r="H24" s="51" t="s">
        <v>261</v>
      </c>
      <c r="I24" s="122">
        <v>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68" t="s">
        <v>338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266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267</v>
      </c>
      <c r="B46" s="131"/>
      <c r="C46" s="152" t="s">
        <v>340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269</v>
      </c>
      <c r="B48" s="131"/>
      <c r="C48" s="137" t="s">
        <v>332</v>
      </c>
      <c r="D48" s="133"/>
      <c r="E48" s="134"/>
      <c r="F48" s="16"/>
      <c r="G48" s="51" t="s">
        <v>270</v>
      </c>
      <c r="H48" s="137" t="s">
        <v>341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333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271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272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273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47" t="s">
        <v>276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18:I18 C20:I20 C24:G24 C22:F22 C26 I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334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8" t="s">
        <v>277</v>
      </c>
      <c r="J4" s="59" t="s">
        <v>318</v>
      </c>
      <c r="K4" s="60" t="s">
        <v>319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57">
        <v>2</v>
      </c>
      <c r="J5" s="56">
        <v>3</v>
      </c>
      <c r="K5" s="56">
        <v>4</v>
      </c>
    </row>
    <row r="6" spans="1:1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>
      <c r="A7" s="193" t="s">
        <v>60</v>
      </c>
      <c r="B7" s="194"/>
      <c r="C7" s="194"/>
      <c r="D7" s="194"/>
      <c r="E7" s="194"/>
      <c r="F7" s="194"/>
      <c r="G7" s="194"/>
      <c r="H7" s="195"/>
      <c r="I7" s="3">
        <v>1</v>
      </c>
      <c r="J7" s="6"/>
      <c r="K7" s="6">
        <v>0</v>
      </c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3">
        <f>J9+J16+J26+J35+J39</f>
        <v>94782132</v>
      </c>
      <c r="K8" s="53">
        <f>K9+K16+K26+K35+K39</f>
        <v>97663745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/>
      <c r="K11" s="7"/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3">
        <f>SUM(J17:J25)</f>
        <v>94722132</v>
      </c>
      <c r="K16" s="53">
        <f>SUM(K17:K25)</f>
        <v>92109645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6428784</v>
      </c>
      <c r="K17" s="7">
        <v>6428784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/>
      <c r="K18" s="7"/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444518</v>
      </c>
      <c r="K19" s="7">
        <v>235826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76141</v>
      </c>
      <c r="K20" s="7">
        <v>22755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202871</v>
      </c>
      <c r="K23" s="7">
        <v>202871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87569818</v>
      </c>
      <c r="K25" s="7">
        <v>85219409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3">
        <f>SUM(J27:J34)</f>
        <v>60000</v>
      </c>
      <c r="K26" s="53">
        <f>SUM(K27:K34)</f>
        <v>5554100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60000</v>
      </c>
      <c r="K27" s="7">
        <v>5554100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3">
        <f>J41+J49+J56+J64</f>
        <v>6620978</v>
      </c>
      <c r="K40" s="53">
        <f>K41+K49+K56+K64</f>
        <v>5843670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3">
        <f>SUM(J42:J48)</f>
        <v>200202</v>
      </c>
      <c r="K41" s="53">
        <f>SUM(K42:K48)</f>
        <v>227847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131776</v>
      </c>
      <c r="K42" s="7">
        <v>159421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/>
      <c r="K45" s="7"/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68426</v>
      </c>
      <c r="K46" s="7">
        <v>68426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3">
        <f>SUM(J50:J55)</f>
        <v>6387753</v>
      </c>
      <c r="K49" s="53">
        <f>SUM(K50:K55)</f>
        <v>3689467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5962755</v>
      </c>
      <c r="K50" s="7">
        <v>3146937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50557</v>
      </c>
      <c r="K51" s="7">
        <v>101675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184518</v>
      </c>
      <c r="K53" s="7">
        <v>184518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99682</v>
      </c>
      <c r="K54" s="7">
        <v>95812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90241</v>
      </c>
      <c r="K55" s="7">
        <v>160525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3">
        <f>SUM(J57:J63)</f>
        <v>33023</v>
      </c>
      <c r="K56" s="53">
        <f>SUM(K57:K63)</f>
        <v>33023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33023</v>
      </c>
      <c r="K58" s="7">
        <v>33023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/>
      <c r="K62" s="7"/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/>
      <c r="K64" s="7">
        <v>1893333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647449</v>
      </c>
      <c r="K65" s="7">
        <v>661929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3">
        <f>J7+J8+J40+J65</f>
        <v>102050559</v>
      </c>
      <c r="K66" s="53">
        <f>K7+K8+K40+K65</f>
        <v>104169344</v>
      </c>
    </row>
    <row r="67" spans="1:11" ht="12.75">
      <c r="A67" s="210" t="s">
        <v>91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213" t="s">
        <v>58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3" t="s">
        <v>191</v>
      </c>
      <c r="B69" s="194"/>
      <c r="C69" s="194"/>
      <c r="D69" s="194"/>
      <c r="E69" s="194"/>
      <c r="F69" s="194"/>
      <c r="G69" s="194"/>
      <c r="H69" s="195"/>
      <c r="I69" s="3">
        <v>62</v>
      </c>
      <c r="J69" s="54">
        <f>J70+J71+J72+J78+J79+J82+J85</f>
        <v>64224801</v>
      </c>
      <c r="K69" s="54">
        <f>K70+K71+K72+K78+K79+K82+K85</f>
        <v>64305128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74980500</v>
      </c>
      <c r="K70" s="7">
        <v>74980500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173442</v>
      </c>
      <c r="K71" s="7">
        <v>173442</v>
      </c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3">
        <f>J73+J74-J75+J76+J77</f>
        <v>15834828</v>
      </c>
      <c r="K72" s="53">
        <f>K73+K74-K75+K76+K77</f>
        <v>15834828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3770050</v>
      </c>
      <c r="K73" s="7">
        <v>3770050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12064778</v>
      </c>
      <c r="K74" s="7">
        <v>12064778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3">
        <f>J80-J81</f>
        <v>-10836305</v>
      </c>
      <c r="K79" s="53">
        <f>K80-K81</f>
        <v>-27104169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/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>
        <v>10836305</v>
      </c>
      <c r="K81" s="7">
        <v>27104169</v>
      </c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3">
        <f>J83-J84</f>
        <v>-15927664</v>
      </c>
      <c r="K82" s="53">
        <f>K83-K84</f>
        <v>420527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>
        <v>420527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15927664</v>
      </c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3">
        <f>SUM(J91:J99)</f>
        <v>260688</v>
      </c>
      <c r="K90" s="53">
        <f>SUM(K91:K99)</f>
        <v>260688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260688</v>
      </c>
      <c r="K92" s="7">
        <v>260688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/>
      <c r="K93" s="7"/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3">
        <f>SUM(J101:J112)</f>
        <v>37565070</v>
      </c>
      <c r="K100" s="53">
        <f>SUM(K101:K112)</f>
        <v>39591443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514597</v>
      </c>
      <c r="K101" s="7">
        <v>512470</v>
      </c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1587140</v>
      </c>
      <c r="K102" s="7">
        <v>1490647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30871502</v>
      </c>
      <c r="K103" s="7">
        <v>31254049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24692</v>
      </c>
      <c r="K104" s="7">
        <v>25363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3242841</v>
      </c>
      <c r="K105" s="7">
        <v>4528407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241465</v>
      </c>
      <c r="K108" s="7">
        <v>250008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1047963</v>
      </c>
      <c r="K109" s="7">
        <v>1495629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34698</v>
      </c>
      <c r="K110" s="7">
        <v>34698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172</v>
      </c>
      <c r="K112" s="7">
        <v>172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/>
      <c r="K113" s="7">
        <v>12085</v>
      </c>
    </row>
    <row r="114" spans="1:11" ht="12.75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3">
        <f>J69+J86+J90+J100+J113</f>
        <v>102050559</v>
      </c>
      <c r="K114" s="53">
        <f>K69+K86+K90+K100+K113</f>
        <v>104169344</v>
      </c>
    </row>
    <row r="115" spans="1:11" ht="12.75">
      <c r="A115" s="221" t="s">
        <v>57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13" t="s">
        <v>309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3" t="s">
        <v>186</v>
      </c>
      <c r="B117" s="194"/>
      <c r="C117" s="194"/>
      <c r="D117" s="194"/>
      <c r="E117" s="194"/>
      <c r="F117" s="194"/>
      <c r="G117" s="194"/>
      <c r="H117" s="194"/>
      <c r="I117" s="227"/>
      <c r="J117" s="227"/>
      <c r="K117" s="228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310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K1:IV65536 J1:J16 J24:J26 J28:J65536"/>
    <dataValidation type="whole" operator="greaterThanOrEqual" allowBlank="1" showInputMessage="1" showErrorMessage="1" errorTitle="Pogrešan unos" error="Mogu se unijeti samo cjelobrojne pozitivne vrijednosti." sqref="J17:J23 J2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3" t="s">
        <v>343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4" t="s">
        <v>335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5" t="s">
        <v>59</v>
      </c>
      <c r="B4" s="235"/>
      <c r="C4" s="235"/>
      <c r="D4" s="235"/>
      <c r="E4" s="235"/>
      <c r="F4" s="235"/>
      <c r="G4" s="235"/>
      <c r="H4" s="235"/>
      <c r="I4" s="58" t="s">
        <v>278</v>
      </c>
      <c r="J4" s="236" t="s">
        <v>318</v>
      </c>
      <c r="K4" s="236"/>
      <c r="L4" s="236" t="s">
        <v>319</v>
      </c>
      <c r="M4" s="236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3" t="s">
        <v>26</v>
      </c>
      <c r="B7" s="194"/>
      <c r="C7" s="194"/>
      <c r="D7" s="194"/>
      <c r="E7" s="194"/>
      <c r="F7" s="194"/>
      <c r="G7" s="194"/>
      <c r="H7" s="195"/>
      <c r="I7" s="3">
        <v>111</v>
      </c>
      <c r="J7" s="54">
        <f>SUM(J8:J9)</f>
        <v>8474766</v>
      </c>
      <c r="K7" s="54">
        <f>SUM(K8:K9)</f>
        <v>1505222</v>
      </c>
      <c r="L7" s="54">
        <f>SUM(L8:L9)</f>
        <v>7193630</v>
      </c>
      <c r="M7" s="54">
        <f>SUM(M8:M9)</f>
        <v>737957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8097861</v>
      </c>
      <c r="K8" s="7">
        <v>1159253</v>
      </c>
      <c r="L8" s="7">
        <v>7132304</v>
      </c>
      <c r="M8" s="7">
        <v>691595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376905</v>
      </c>
      <c r="K9" s="7">
        <v>345969</v>
      </c>
      <c r="L9" s="7">
        <v>61326</v>
      </c>
      <c r="M9" s="7">
        <v>46362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3">
        <f>J11+J12+J16+J20+J21+J22+J25+J26</f>
        <v>21026978</v>
      </c>
      <c r="K10" s="53">
        <f>K11+K12+K16+K20+K21+K22+K25+K26</f>
        <v>17190363</v>
      </c>
      <c r="L10" s="53">
        <f>L11+L12+L16+L20+L21+L22+L25+L26</f>
        <v>5119352</v>
      </c>
      <c r="M10" s="53">
        <f>M11+M12+M16+M20+M21+M22+M25+M26</f>
        <v>1246133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/>
      <c r="K11" s="7"/>
      <c r="L11" s="7"/>
      <c r="M11" s="7"/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3">
        <f>SUM(J13:J15)</f>
        <v>924557</v>
      </c>
      <c r="K12" s="53">
        <f>SUM(K13:K15)</f>
        <v>369439</v>
      </c>
      <c r="L12" s="53">
        <f>SUM(L13:L15)</f>
        <v>723261</v>
      </c>
      <c r="M12" s="53">
        <f>SUM(M13:M15)</f>
        <v>209150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256586</v>
      </c>
      <c r="K13" s="7">
        <v>231701</v>
      </c>
      <c r="L13" s="7">
        <v>75127</v>
      </c>
      <c r="M13" s="7">
        <v>45839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/>
      <c r="L14" s="7">
        <v>21718</v>
      </c>
      <c r="M14" s="7">
        <v>17589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667971</v>
      </c>
      <c r="K15" s="7">
        <v>137738</v>
      </c>
      <c r="L15" s="7">
        <v>626416</v>
      </c>
      <c r="M15" s="7">
        <v>145722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3">
        <f>SUM(J17:J19)</f>
        <v>952651</v>
      </c>
      <c r="K16" s="53">
        <f>SUM(K17:K19)</f>
        <v>238864</v>
      </c>
      <c r="L16" s="53">
        <f>SUM(L17:L19)</f>
        <v>1261363</v>
      </c>
      <c r="M16" s="53">
        <f>SUM(M17:M19)</f>
        <v>354916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463556</v>
      </c>
      <c r="K17" s="7">
        <v>116960</v>
      </c>
      <c r="L17" s="7">
        <v>608668</v>
      </c>
      <c r="M17" s="7">
        <v>172062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358671</v>
      </c>
      <c r="K18" s="7">
        <v>90387</v>
      </c>
      <c r="L18" s="7">
        <v>486265</v>
      </c>
      <c r="M18" s="7">
        <v>136025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130424</v>
      </c>
      <c r="K19" s="7">
        <v>31517</v>
      </c>
      <c r="L19" s="7">
        <v>166430</v>
      </c>
      <c r="M19" s="7">
        <v>46829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2821010</v>
      </c>
      <c r="K20" s="7">
        <v>672719</v>
      </c>
      <c r="L20" s="7">
        <v>2648902</v>
      </c>
      <c r="M20" s="7">
        <v>645810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413916</v>
      </c>
      <c r="K21" s="7">
        <v>31260</v>
      </c>
      <c r="L21" s="7">
        <v>418311</v>
      </c>
      <c r="M21" s="7">
        <v>33496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3">
        <f>SUM(J23:J24)</f>
        <v>14769521</v>
      </c>
      <c r="K22" s="53">
        <f>SUM(K23:K24)</f>
        <v>14769521</v>
      </c>
      <c r="L22" s="53">
        <f>SUM(L23:L24)</f>
        <v>0</v>
      </c>
      <c r="M22" s="53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14769521</v>
      </c>
      <c r="K24" s="7">
        <v>14769521</v>
      </c>
      <c r="L24" s="7"/>
      <c r="M24" s="7"/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/>
      <c r="L25" s="7"/>
      <c r="M25" s="7"/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1145323</v>
      </c>
      <c r="K26" s="7">
        <v>1108560</v>
      </c>
      <c r="L26" s="7">
        <v>67515</v>
      </c>
      <c r="M26" s="7">
        <v>2761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3">
        <f>SUM(J28:J32)</f>
        <v>28815</v>
      </c>
      <c r="K27" s="53">
        <f>SUM(K28:K32)</f>
        <v>17933</v>
      </c>
      <c r="L27" s="53">
        <f>SUM(L28:L32)</f>
        <v>3094</v>
      </c>
      <c r="M27" s="53">
        <f>SUM(M28:M32)</f>
        <v>2189</v>
      </c>
    </row>
    <row r="28" spans="1:13" ht="12.75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14477</v>
      </c>
      <c r="K28" s="7">
        <v>3597</v>
      </c>
      <c r="L28" s="7">
        <v>640</v>
      </c>
      <c r="M28" s="7"/>
    </row>
    <row r="29" spans="1:13" ht="12.75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14338</v>
      </c>
      <c r="K29" s="7">
        <v>14336</v>
      </c>
      <c r="L29" s="7">
        <v>2454</v>
      </c>
      <c r="M29" s="7">
        <v>2189</v>
      </c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  <c r="L30" s="7"/>
      <c r="M30" s="7"/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/>
      <c r="L31" s="7"/>
      <c r="M31" s="7"/>
    </row>
    <row r="32" spans="1:13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/>
      <c r="K32" s="7"/>
      <c r="L32" s="7"/>
      <c r="M32" s="7"/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3">
        <f>SUM(J34:J37)</f>
        <v>3404267</v>
      </c>
      <c r="K33" s="53">
        <f>SUM(K34:K37)</f>
        <v>2172321</v>
      </c>
      <c r="L33" s="53">
        <f>SUM(L34:L37)</f>
        <v>1656845</v>
      </c>
      <c r="M33" s="53">
        <f>SUM(M34:M37)</f>
        <v>1733</v>
      </c>
    </row>
    <row r="34" spans="1:13" ht="12.75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>
        <v>27988</v>
      </c>
      <c r="K34" s="7">
        <v>3646</v>
      </c>
      <c r="L34" s="7">
        <v>106</v>
      </c>
      <c r="M34" s="7"/>
    </row>
    <row r="35" spans="1:13" ht="12.75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3376279</v>
      </c>
      <c r="K35" s="7">
        <v>2168675</v>
      </c>
      <c r="L35" s="7">
        <v>1656739</v>
      </c>
      <c r="M35" s="7">
        <v>1733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/>
      <c r="L36" s="7"/>
      <c r="M36" s="7"/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/>
      <c r="L37" s="7"/>
      <c r="M37" s="7"/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3">
        <f>J7+J27+J38+J40</f>
        <v>8503581</v>
      </c>
      <c r="K42" s="53">
        <f>K7+K27+K38+K40</f>
        <v>1523155</v>
      </c>
      <c r="L42" s="53">
        <f>L7+L27+L38+L40</f>
        <v>7196724</v>
      </c>
      <c r="M42" s="53">
        <f>M7+M27+M38+M40</f>
        <v>740146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3">
        <f>J10+J33+J39+J41</f>
        <v>24431245</v>
      </c>
      <c r="K43" s="53">
        <f>K10+K33+K39+K41</f>
        <v>19362684</v>
      </c>
      <c r="L43" s="53">
        <f>L10+L33+L39+L41</f>
        <v>6776197</v>
      </c>
      <c r="M43" s="53">
        <f>M10+M33+M39+M41</f>
        <v>1247866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3">
        <f>J42-J43</f>
        <v>-15927664</v>
      </c>
      <c r="K44" s="53">
        <f>K42-K43</f>
        <v>-17839529</v>
      </c>
      <c r="L44" s="53">
        <f>L42-L43</f>
        <v>420527</v>
      </c>
      <c r="M44" s="53">
        <f>M42-M43</f>
        <v>-507720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420527</v>
      </c>
      <c r="M45" s="53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15927664</v>
      </c>
      <c r="K46" s="53">
        <f>IF(K43&gt;K42,K43-K42,0)</f>
        <v>17839529</v>
      </c>
      <c r="L46" s="53">
        <f>IF(L43&gt;L42,L43-L42,0)</f>
        <v>0</v>
      </c>
      <c r="M46" s="53">
        <f>IF(M43&gt;M42,M43-M42,0)</f>
        <v>507720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/>
      <c r="L47" s="7"/>
      <c r="M47" s="7"/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3">
        <f>J44-J47</f>
        <v>-15927664</v>
      </c>
      <c r="K48" s="53">
        <f>K44-K47</f>
        <v>-17839529</v>
      </c>
      <c r="L48" s="53">
        <f>L44-L47</f>
        <v>420527</v>
      </c>
      <c r="M48" s="53">
        <f>M44-M47</f>
        <v>-507720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420527</v>
      </c>
      <c r="M49" s="53">
        <f>IF(M48&gt;0,M48,0)</f>
        <v>0</v>
      </c>
    </row>
    <row r="50" spans="1:13" ht="12.75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1">
        <f>IF(J48&lt;0,-J48,0)</f>
        <v>15927664</v>
      </c>
      <c r="K50" s="61">
        <f>IF(K48&lt;0,-K48,0)</f>
        <v>17839529</v>
      </c>
      <c r="L50" s="61">
        <f>IF(L48&lt;0,-L48,0)</f>
        <v>0</v>
      </c>
      <c r="M50" s="61">
        <f>IF(M48&lt;0,-M48,0)</f>
        <v>507720</v>
      </c>
    </row>
    <row r="51" spans="1:13" ht="12.75" customHeight="1">
      <c r="A51" s="213" t="s">
        <v>311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3" t="s">
        <v>187</v>
      </c>
      <c r="B52" s="194"/>
      <c r="C52" s="194"/>
      <c r="D52" s="194"/>
      <c r="E52" s="194"/>
      <c r="F52" s="194"/>
      <c r="G52" s="194"/>
      <c r="H52" s="194"/>
      <c r="I52" s="55"/>
      <c r="J52" s="55"/>
      <c r="K52" s="55"/>
      <c r="L52" s="55"/>
      <c r="M52" s="62"/>
    </row>
    <row r="53" spans="1:13" ht="12.75">
      <c r="A53" s="237" t="s">
        <v>234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.75">
      <c r="A54" s="237" t="s">
        <v>235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3" t="s">
        <v>204</v>
      </c>
      <c r="B56" s="194"/>
      <c r="C56" s="194"/>
      <c r="D56" s="194"/>
      <c r="E56" s="194"/>
      <c r="F56" s="194"/>
      <c r="G56" s="194"/>
      <c r="H56" s="195"/>
      <c r="I56" s="9">
        <v>157</v>
      </c>
      <c r="J56" s="6"/>
      <c r="K56" s="6"/>
      <c r="L56" s="6"/>
      <c r="M56" s="6"/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  <c r="L58" s="7"/>
      <c r="M58" s="7"/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/>
      <c r="M59" s="7"/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/>
      <c r="M60" s="7"/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/>
      <c r="M65" s="7"/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7" t="s">
        <v>312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37" t="s">
        <v>234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6384" width="9.140625" style="52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336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278</v>
      </c>
      <c r="J4" s="67" t="s">
        <v>318</v>
      </c>
      <c r="K4" s="67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282</v>
      </c>
      <c r="K5" s="69" t="s">
        <v>283</v>
      </c>
    </row>
    <row r="6" spans="1:11" ht="12.75">
      <c r="A6" s="213" t="s">
        <v>156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7">
        <v>-15927664</v>
      </c>
      <c r="K7" s="7">
        <v>420527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7">
        <v>2821010</v>
      </c>
      <c r="K8" s="7">
        <v>2648902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7"/>
      <c r="K9" s="7">
        <v>1740319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7">
        <v>15410816</v>
      </c>
      <c r="K10" s="7">
        <v>2698286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7">
        <v>263767</v>
      </c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7">
        <v>110791</v>
      </c>
      <c r="K12" s="7">
        <v>14741</v>
      </c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53">
        <f>SUM(J7:J12)</f>
        <v>2678720</v>
      </c>
      <c r="K13" s="53">
        <f>SUM(K7:K12)</f>
        <v>7522775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7">
        <v>1266570</v>
      </c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7"/>
      <c r="K15" s="7"/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7"/>
      <c r="K16" s="7">
        <v>27645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7">
        <v>23134</v>
      </c>
      <c r="K17" s="7">
        <v>368350</v>
      </c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53">
        <f>SUM(J14:J17)</f>
        <v>1289704</v>
      </c>
      <c r="K18" s="53">
        <f>SUM(K14:K17)</f>
        <v>395995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53">
        <f>IF(J13&gt;J18,J13-J18,0)</f>
        <v>1389016</v>
      </c>
      <c r="K19" s="53">
        <f>IF(K13&gt;K18,K13-K18,0)</f>
        <v>7126780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13" t="s">
        <v>159</v>
      </c>
      <c r="B21" s="224"/>
      <c r="C21" s="224"/>
      <c r="D21" s="224"/>
      <c r="E21" s="224"/>
      <c r="F21" s="224"/>
      <c r="G21" s="224"/>
      <c r="H21" s="224"/>
      <c r="I21" s="258"/>
      <c r="J21" s="258"/>
      <c r="K21" s="259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189795</v>
      </c>
      <c r="K26" s="7"/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64">
        <f>SUM(J22:J26)</f>
        <v>189795</v>
      </c>
      <c r="K27" s="53">
        <f>SUM(K22:K26)</f>
        <v>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336888</v>
      </c>
      <c r="K28" s="7">
        <v>25401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>
        <v>5494100</v>
      </c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15200</v>
      </c>
      <c r="K30" s="7"/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64">
        <f>SUM(J28:J30)</f>
        <v>352088</v>
      </c>
      <c r="K31" s="53">
        <f>SUM(K28:K30)</f>
        <v>5519501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IF(J31&gt;J27,J31-J27,0)</f>
        <v>162293</v>
      </c>
      <c r="K33" s="53">
        <f>IF(K31&gt;K27,K31-K27,0)</f>
        <v>5519501</v>
      </c>
    </row>
    <row r="34" spans="1:11" ht="12.75">
      <c r="A34" s="213" t="s">
        <v>160</v>
      </c>
      <c r="B34" s="224"/>
      <c r="C34" s="224"/>
      <c r="D34" s="224"/>
      <c r="E34" s="224"/>
      <c r="F34" s="224"/>
      <c r="G34" s="224"/>
      <c r="H34" s="224"/>
      <c r="I34" s="258"/>
      <c r="J34" s="258"/>
      <c r="K34" s="259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7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7"/>
      <c r="K36" s="7"/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7">
        <v>2934609</v>
      </c>
      <c r="K37" s="7">
        <v>626117</v>
      </c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53">
        <f>SUM(J35:J37)</f>
        <v>2934609</v>
      </c>
      <c r="K38" s="53">
        <f>SUM(K35:K37)</f>
        <v>626117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7">
        <v>3359692</v>
      </c>
      <c r="K39" s="7">
        <v>340063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7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7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7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7">
        <v>806381</v>
      </c>
      <c r="K43" s="7"/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53">
        <f>SUM(J39:J43)</f>
        <v>4166073</v>
      </c>
      <c r="K44" s="53">
        <f>SUM(K39:K43)</f>
        <v>340063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53">
        <f>IF(J38&gt;J44,J38-J44,0)</f>
        <v>0</v>
      </c>
      <c r="K45" s="53">
        <f>IF(K38&gt;K44,K38-K44,0)</f>
        <v>286054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53">
        <f>IF(J44&gt;J38,J44-J38,0)</f>
        <v>1231464</v>
      </c>
      <c r="K46" s="53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1893333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53">
        <f>IF(J20-J19+J33-J32+J46-J45&gt;0,J20-J19+J33-J32+J46-J45,0)</f>
        <v>4741</v>
      </c>
      <c r="K48" s="53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7">
        <v>4741</v>
      </c>
      <c r="K49" s="7">
        <v>0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7">
        <v>0</v>
      </c>
      <c r="K50" s="7">
        <f>K47</f>
        <v>1893333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7">
        <f>J48</f>
        <v>4741</v>
      </c>
      <c r="K51" s="7">
        <f>K48</f>
        <v>0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1">
        <f>J49+J50-J51</f>
        <v>0</v>
      </c>
      <c r="K52" s="61">
        <f>K49+K50-K51</f>
        <v>1893333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278</v>
      </c>
      <c r="J4" s="67" t="s">
        <v>318</v>
      </c>
      <c r="K4" s="67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282</v>
      </c>
      <c r="K5" s="73" t="s">
        <v>283</v>
      </c>
    </row>
    <row r="6" spans="1:11" ht="12.75">
      <c r="A6" s="213" t="s">
        <v>156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0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3" t="s">
        <v>159</v>
      </c>
      <c r="B22" s="224"/>
      <c r="C22" s="224"/>
      <c r="D22" s="224"/>
      <c r="E22" s="224"/>
      <c r="F22" s="224"/>
      <c r="G22" s="224"/>
      <c r="H22" s="224"/>
      <c r="I22" s="258"/>
      <c r="J22" s="258"/>
      <c r="K22" s="259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3" t="s">
        <v>160</v>
      </c>
      <c r="B35" s="224"/>
      <c r="C35" s="224"/>
      <c r="D35" s="224"/>
      <c r="E35" s="224"/>
      <c r="F35" s="224"/>
      <c r="G35" s="224"/>
      <c r="H35" s="224"/>
      <c r="I35" s="258">
        <v>0</v>
      </c>
      <c r="J35" s="258"/>
      <c r="K35" s="259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10" t="s">
        <v>177</v>
      </c>
      <c r="B53" s="211"/>
      <c r="C53" s="211"/>
      <c r="D53" s="211"/>
      <c r="E53" s="211"/>
      <c r="F53" s="211"/>
      <c r="G53" s="211"/>
      <c r="H53" s="21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28125" style="76" customWidth="1"/>
    <col min="11" max="11" width="11.8515625" style="76" customWidth="1"/>
    <col min="12" max="16384" width="9.140625" style="76" customWidth="1"/>
  </cols>
  <sheetData>
    <row r="1" spans="1:12" ht="12.75">
      <c r="A1" s="273" t="s">
        <v>280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5"/>
    </row>
    <row r="2" spans="1:12" ht="15.75">
      <c r="A2" s="42"/>
      <c r="B2" s="74"/>
      <c r="C2" s="283" t="s">
        <v>281</v>
      </c>
      <c r="D2" s="283"/>
      <c r="E2" s="77">
        <v>41275</v>
      </c>
      <c r="F2" s="43" t="s">
        <v>250</v>
      </c>
      <c r="G2" s="284">
        <v>41639</v>
      </c>
      <c r="H2" s="285"/>
      <c r="I2" s="74"/>
      <c r="J2" s="74"/>
      <c r="K2" s="74"/>
      <c r="L2" s="78"/>
    </row>
    <row r="3" spans="1:11" ht="23.25">
      <c r="A3" s="286" t="s">
        <v>59</v>
      </c>
      <c r="B3" s="286"/>
      <c r="C3" s="286"/>
      <c r="D3" s="286"/>
      <c r="E3" s="286"/>
      <c r="F3" s="286"/>
      <c r="G3" s="286"/>
      <c r="H3" s="286"/>
      <c r="I3" s="81" t="s">
        <v>304</v>
      </c>
      <c r="J3" s="82" t="s">
        <v>150</v>
      </c>
      <c r="K3" s="82" t="s">
        <v>151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4">
        <v>2</v>
      </c>
      <c r="J4" s="83" t="s">
        <v>282</v>
      </c>
      <c r="K4" s="83" t="s">
        <v>283</v>
      </c>
    </row>
    <row r="5" spans="1:11" ht="12.75">
      <c r="A5" s="275" t="s">
        <v>284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74980500</v>
      </c>
      <c r="K5" s="45">
        <v>74980500</v>
      </c>
    </row>
    <row r="6" spans="1:11" ht="12.75">
      <c r="A6" s="275" t="s">
        <v>285</v>
      </c>
      <c r="B6" s="276"/>
      <c r="C6" s="276"/>
      <c r="D6" s="276"/>
      <c r="E6" s="276"/>
      <c r="F6" s="276"/>
      <c r="G6" s="276"/>
      <c r="H6" s="276"/>
      <c r="I6" s="44">
        <v>2</v>
      </c>
      <c r="J6" s="46">
        <v>173442</v>
      </c>
      <c r="K6" s="46">
        <v>173442</v>
      </c>
    </row>
    <row r="7" spans="1:11" ht="12.75">
      <c r="A7" s="275" t="s">
        <v>286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15834828</v>
      </c>
      <c r="K7" s="46">
        <v>15834828</v>
      </c>
    </row>
    <row r="8" spans="1:11" ht="12.75">
      <c r="A8" s="275" t="s">
        <v>287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-10836305</v>
      </c>
      <c r="K8" s="46">
        <v>-27104169</v>
      </c>
    </row>
    <row r="9" spans="1:11" ht="12.75">
      <c r="A9" s="275" t="s">
        <v>288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-15927664</v>
      </c>
      <c r="K9" s="46">
        <v>420527</v>
      </c>
    </row>
    <row r="10" spans="1:11" ht="12.75">
      <c r="A10" s="275" t="s">
        <v>289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290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291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292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293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64224801</v>
      </c>
      <c r="K14" s="79">
        <f>SUM(K5:K13)</f>
        <v>64305128</v>
      </c>
    </row>
    <row r="15" spans="1:11" ht="12.75">
      <c r="A15" s="275" t="s">
        <v>294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295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296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297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298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299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300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7" t="s">
        <v>301</v>
      </c>
      <c r="B23" s="268"/>
      <c r="C23" s="268"/>
      <c r="D23" s="268"/>
      <c r="E23" s="268"/>
      <c r="F23" s="268"/>
      <c r="G23" s="268"/>
      <c r="H23" s="268"/>
      <c r="I23" s="47">
        <v>18</v>
      </c>
      <c r="J23" s="45"/>
      <c r="K23" s="45"/>
    </row>
    <row r="24" spans="1:11" ht="17.25" customHeight="1">
      <c r="A24" s="269" t="s">
        <v>302</v>
      </c>
      <c r="B24" s="270"/>
      <c r="C24" s="270"/>
      <c r="D24" s="270"/>
      <c r="E24" s="270"/>
      <c r="F24" s="270"/>
      <c r="G24" s="270"/>
      <c r="H24" s="270"/>
      <c r="I24" s="48">
        <v>19</v>
      </c>
      <c r="J24" s="80"/>
      <c r="K24" s="80"/>
    </row>
    <row r="25" spans="1:11" ht="30" customHeight="1">
      <c r="A25" s="271" t="s">
        <v>303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2014-02-13T12:09:55Z</cp:lastPrinted>
  <dcterms:created xsi:type="dcterms:W3CDTF">2008-10-17T11:51:54Z</dcterms:created>
  <dcterms:modified xsi:type="dcterms:W3CDTF">2014-02-13T12:10:15Z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