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<sst xmlns="http://schemas.openxmlformats.org/spreadsheetml/2006/main" count="403" uniqueCount="352">
  <si>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</si>
  <si>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</si>
  <si>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</si>
  <si>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</si>
  <si>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</si>
  <si>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</si>
  <si>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</si>
  <si>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</si>
  <si>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</si>
  <si>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</si>
  <si>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</si>
  <si>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</si>
  <si>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</si>
  <si>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</si>
  <si>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</si>
  <si>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</si>
  <si>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</si>
  <si>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</si>
  <si>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</si>
  <si>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</si>
  <si>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</si>
  <si>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</si>
  <si>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</si>
  <si>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</si>
  <si>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</si>
  <si>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</si>
  <si>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</si>
  <si>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</si>
  <si>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</si>
  <si>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</si>
  <si>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</si>
  <si>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</si>
  <si>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</si>
  <si>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</si>
  <si>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</si>
  <si>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</si>
  <si>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</si>
  <si>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</si>
  <si>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</si>
  <si>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</si>
  <si>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</si>
  <si>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</si>
  <si>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</si>
  <si>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</si>
  <si>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</si>
  <si>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</si>
  <si>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</si>
  <si>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</si>
  <si>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</si>
  <si>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</si>
  <si>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</si>
  <si>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</si>
  <si>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</si>
  <si>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</si>
  <si>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</si>
  <si>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</si>
  <si>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</si>
  <si>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</si>
  <si>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</si>
  <si>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</si>
  <si>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</si>
  <si>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</si>
  <si>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</si>
  <si>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</si>
  <si>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</si>
  <si>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</si>
  <si>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</si>
  <si>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</si>
  <si>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</si>
  <si>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</si>
  <si>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</si>
  <si>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</si>
  <si>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</si>
  <si>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</si>
  <si>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</si>
  <si>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</si>
  <si>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</si>
  <si>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</si>
  <si>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</si>
  <si>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</si>
  <si>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</si>
  <si>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</si>
  <si>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</si>
  <si>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</si>
  <si>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</si>
  <si>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</si>
  <si>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</si>
  <si>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</si>
  <si>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</si>
  <si>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</si>
  <si>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</si>
  <si>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</si>
  <si>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</si>
  <si>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</si>
  <si>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</si>
  <si>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</si>
  <si>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</si>
  <si>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</si>
  <si>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</si>
  <si>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</si>
  <si>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</si>
  <si>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</si>
  <si>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</si>
  <si>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</si>
  <si>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</si>
  <si>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</si>
  <si>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</si>
  <si>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</si>
  <si>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</si>
  <si>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</si>
  <si>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</si>
  <si>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</si>
  <si>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</si>
  <si>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</si>
  <si>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</si>
  <si>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</si>
  <si>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</si>
  <si>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</si>
  <si>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</si>
  <si>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</si>
  <si>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</si>
  <si>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</si>
  <si>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</si>
  <si>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</si>
  <si>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</si>
  <si>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</si>
  <si>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</si>
  <si>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</si>
  <si>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</si>
  <si>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</si>
  <si>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</si>
  <si>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</si>
  <si>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</si>
  <si>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</si>
  <si>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</si>
  <si>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</si>
  <si>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</si>
  <si>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</si>
  <si>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</si>
  <si>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</si>
  <si>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</si>
  <si>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</si>
  <si>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</si>
  <si>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</si>
  <si>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</si>
  <si>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</si>
  <si>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</si>
  <si>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</si>
  <si>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</si>
  <si>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</si>
  <si>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</si>
  <si>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</si>
  <si>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</si>
  <si>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</si>
  <si>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</si>
  <si>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</si>
  <si>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</si>
  <si>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</si>
  <si>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</si>
  <si>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</si>
  <si>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</si>
  <si>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</si>
  <si>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</si>
  <si>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</si>
  <si>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</si>
  <si>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</si>
  <si>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</si>
  <si>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</si>
  <si>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</si>
  <si>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</si>
  <si>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</si>
  <si>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</si>
  <si>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</si>
  <si>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</si>
  <si>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</si>
  <si>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</si>
  <si>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</si>
  <si>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</si>
  <si>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</si>
  <si>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</si>
  <si>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</si>
  <si>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</si>
  <si>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</si>
  <si>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</si>
  <si>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</si>
  <si>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</si>
  <si>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</si>
  <si>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</si>
  <si>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</si>
  <si>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</si>
  <si>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</si>
  <si>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</si>
  <si>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</si>
  <si>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</si>
  <si>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</si>
  <si>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</si>
  <si>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</si>
  <si>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</si>
  <si>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</si>
  <si>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</si>
  <si>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</si>
  <si>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</si>
  <si>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</si>
  <si>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</si>
  <si>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</si>
  <si>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</si>
  <si>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</si>
  <si>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</si>
  <si>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</si>
  <si>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</si>
  <si>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</si>
  <si>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</si>
  <si>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</si>
  <si>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</si>
  <si>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</si>
  <si>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</si>
  <si>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</si>
  <si>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</si>
  <si>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</si>
  <si>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</si>
  <si>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</si>
  <si>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</si>
  <si>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</si>
  <si>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</si>
  <si>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</si>
  <si>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</si>
  <si>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</si>
  <si>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</si>
  <si>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</si>
  <si>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</si>
  <si>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</si>
  <si>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</si>
  <si>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</si>
  <si>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</si>
  <si>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</si>
  <si>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</si>
  <si>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</si>
  <si>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</si>
  <si>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</si>
  <si>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</si>
  <si>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</si>
  <si>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</si>
  <si>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</si>
  <si>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</si>
  <si>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</si>
  <si>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</si>
  <si>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</si>
  <si>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</si>
  <si>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</si>
  <si>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</si>
  <si>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</si>
  <si>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</si>
  <si>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</si>
  <si>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</si>
  <si>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</si>
  <si>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</si>
  <si>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</si>
  <si>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</si>
  <si>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</si>
  <si>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</si>
  <si>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</si>
  <si>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</si>
  <si>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</si>
  <si>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</si>
  <si>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</si>
  <si>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</si>
  <si>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</si>
  <si>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</si>
  <si>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</si>
  <si>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</si>
  <si>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</si>
  <si>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</si>
  <si>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</si>
  <si>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</si>
  <si>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</si>
  <si>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</si>
  <si>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</si>
  <si>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</si>
  <si>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</si>
  <si>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</si>
  <si>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</si>
  <si>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</si>
  <si>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</si>
  <si>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</si>
  <si>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</si>
  <si>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</si>
  <si>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</si>
  <si>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</si>
  <si>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</si>
  <si>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</si>
  <si>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</si>
  <si>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</si>
  <si>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</si>
  <si>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</si>
  <si>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</si>
  <si>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</si>
  <si>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</si>
  <si>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</si>
  <si>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</si>
  <si>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</si>
  <si>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</si>
  <si>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</si>
  <si>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</si>
  <si>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</si>
  <si>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</si>
  <si>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</si>
  <si>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</si>
  <si>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</si>
  <si>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</si>
  <si>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</si>
  <si>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</si>
  <si>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</si>
  <si>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</si>
  <si>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</si>
  <si>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</si>
  <si>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</si>
  <si>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</si>
  <si>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</si>
  <si>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</si>
  <si>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</si>
  <si>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</si>
  <si>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</si>
  <si>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</si>
  <si>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</si>
  <si>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</si>
  <si>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</si>
  <si>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</si>
  <si>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</si>
  <si>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</si>
  <si>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</si>
  <si>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</si>
  <si>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</si>
  <si>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</si>
  <si>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</si>
  <si>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</si>
  <si>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</si>
  <si>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</si>
  <si>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</si>
  <si>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</si>
  <si>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</si>
  <si>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</si>
  <si>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40661124578</t>
  </si>
  <si>
    <t>Bilan Sandra</t>
  </si>
  <si>
    <t>022 571 227</t>
  </si>
  <si>
    <t>022 571 104</t>
  </si>
  <si>
    <t>sandra.bilan@adriatiq.com</t>
  </si>
  <si>
    <t>stanje na dan 31.12.2011.</t>
  </si>
  <si>
    <t>Obveznik: ________HOTELI JADRAN d.d.___________________________________</t>
  </si>
  <si>
    <t>u razdoblju 01.01.2011. do 31.12.2011.</t>
  </si>
  <si>
    <t>Obveznik: ____________HOTELI JADRAN d.d.___________________________</t>
  </si>
  <si>
    <t>Obveznik: _______HOTELI JADRAN d.d.__________________________________</t>
  </si>
  <si>
    <t>Kerekes Laszlo Attila, predsjednik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</si>
</sst>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3" t="s">
        <v>323</v>
      </c>
      <c r="D6" s="17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3" t="s">
        <v>324</v>
      </c>
      <c r="D8" s="17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3" t="s">
        <v>325</v>
      </c>
      <c r="D10" s="17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5" t="s">
        <v>326</v>
      </c>
      <c r="D12" s="129"/>
      <c r="E12" s="129"/>
      <c r="F12" s="129"/>
      <c r="G12" s="129"/>
      <c r="H12" s="129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0">
        <v>20340</v>
      </c>
      <c r="D14" s="179"/>
      <c r="E14" s="16"/>
      <c r="F14" s="175" t="s">
        <v>327</v>
      </c>
      <c r="G14" s="129"/>
      <c r="H14" s="129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5" t="s">
        <v>328</v>
      </c>
      <c r="D16" s="129"/>
      <c r="E16" s="129"/>
      <c r="F16" s="129"/>
      <c r="G16" s="129"/>
      <c r="H16" s="129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6" t="s">
        <v>329</v>
      </c>
      <c r="D18" s="137"/>
      <c r="E18" s="137"/>
      <c r="F18" s="137"/>
      <c r="G18" s="137"/>
      <c r="H18" s="137"/>
      <c r="I18" s="13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6" t="s">
        <v>330</v>
      </c>
      <c r="D20" s="137"/>
      <c r="E20" s="137"/>
      <c r="F20" s="137"/>
      <c r="G20" s="137"/>
      <c r="H20" s="137"/>
      <c r="I20" s="13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335</v>
      </c>
      <c r="D22" s="175" t="s">
        <v>327</v>
      </c>
      <c r="E22" s="140"/>
      <c r="F22" s="141"/>
      <c r="G22" s="158"/>
      <c r="H22" s="12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19</v>
      </c>
      <c r="D24" s="175"/>
      <c r="E24" s="140"/>
      <c r="F24" s="140"/>
      <c r="G24" s="141"/>
      <c r="H24" s="51" t="s">
        <v>261</v>
      </c>
      <c r="I24" s="122">
        <v>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331</v>
      </c>
      <c r="D26" s="25"/>
      <c r="E26" s="33"/>
      <c r="F26" s="24"/>
      <c r="G26" s="142" t="s">
        <v>263</v>
      </c>
      <c r="H26" s="159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39"/>
      <c r="C28" s="131"/>
      <c r="D28" s="131"/>
      <c r="E28" s="132" t="s">
        <v>265</v>
      </c>
      <c r="F28" s="133"/>
      <c r="G28" s="133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 t="s">
        <v>333</v>
      </c>
      <c r="B30" s="176"/>
      <c r="C30" s="176"/>
      <c r="D30" s="177"/>
      <c r="E30" s="148" t="s">
        <v>334</v>
      </c>
      <c r="F30" s="176"/>
      <c r="G30" s="176"/>
      <c r="H30" s="173" t="s">
        <v>335</v>
      </c>
      <c r="I30" s="174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 t="s">
        <v>336</v>
      </c>
      <c r="B32" s="176"/>
      <c r="C32" s="176"/>
      <c r="D32" s="177"/>
      <c r="E32" s="148" t="s">
        <v>337</v>
      </c>
      <c r="F32" s="176"/>
      <c r="G32" s="176"/>
      <c r="H32" s="173" t="s">
        <v>338</v>
      </c>
      <c r="I32" s="17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 t="s">
        <v>339</v>
      </c>
      <c r="B34" s="176"/>
      <c r="C34" s="176"/>
      <c r="D34" s="177"/>
      <c r="E34" s="148" t="s">
        <v>340</v>
      </c>
      <c r="F34" s="176"/>
      <c r="G34" s="176"/>
      <c r="H34" s="173" t="s">
        <v>341</v>
      </c>
      <c r="I34" s="17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6"/>
      <c r="C36" s="176"/>
      <c r="D36" s="177"/>
      <c r="E36" s="148"/>
      <c r="F36" s="176"/>
      <c r="G36" s="176"/>
      <c r="H36" s="173"/>
      <c r="I36" s="174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6"/>
      <c r="C38" s="176"/>
      <c r="D38" s="177"/>
      <c r="E38" s="148"/>
      <c r="F38" s="176"/>
      <c r="G38" s="176"/>
      <c r="H38" s="173"/>
      <c r="I38" s="17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6"/>
      <c r="C40" s="176"/>
      <c r="D40" s="177"/>
      <c r="E40" s="148"/>
      <c r="F40" s="176"/>
      <c r="G40" s="176"/>
      <c r="H40" s="173"/>
      <c r="I40" s="17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3"/>
      <c r="D44" s="174"/>
      <c r="E44" s="26"/>
      <c r="F44" s="175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5" t="s">
        <v>342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343</v>
      </c>
      <c r="D48" s="156"/>
      <c r="E48" s="157"/>
      <c r="F48" s="16"/>
      <c r="G48" s="51" t="s">
        <v>271</v>
      </c>
      <c r="H48" s="160" t="s">
        <v>344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345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351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9" t="s">
        <v>273</v>
      </c>
      <c r="D53" s="169"/>
      <c r="E53" s="169"/>
      <c r="F53" s="169"/>
      <c r="G53" s="169"/>
      <c r="H53" s="16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6" sqref="K106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>
        <v>0</v>
      </c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99869218</v>
      </c>
      <c r="K8" s="53">
        <f>K9+K16+K26+K35+K39</f>
        <v>97144555.22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99809218</v>
      </c>
      <c r="K16" s="53">
        <f>SUM(K17:K25)</f>
        <v>97084555.22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6428784</v>
      </c>
      <c r="K17" s="7">
        <v>6428783.58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22696355</v>
      </c>
      <c r="K18" s="7">
        <v>19912641.279999997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1130861</v>
      </c>
      <c r="K19" s="7">
        <v>1130861.13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367002</v>
      </c>
      <c r="K20" s="7">
        <v>367452.21999999974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450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>
        <v>59050.4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69185766</v>
      </c>
      <c r="K25" s="7">
        <v>69185766.61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60000</v>
      </c>
      <c r="K26" s="53">
        <f>SUM(K27:K34)</f>
        <v>60000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60000</v>
      </c>
      <c r="K27" s="7">
        <v>60000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20881373</v>
      </c>
      <c r="K40" s="53">
        <f>K41+K49+K56+K64</f>
        <v>21781233.239999995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462525</v>
      </c>
      <c r="K41" s="53">
        <f>SUM(K42:K48)</f>
        <v>463969.08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392049</v>
      </c>
      <c r="K42" s="7">
        <v>393493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70476</v>
      </c>
      <c r="K46" s="7">
        <v>70476.08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19936399</v>
      </c>
      <c r="K49" s="53">
        <f>SUM(K50:K55)</f>
        <v>21104905.52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3691651</v>
      </c>
      <c r="K50" s="7">
        <v>4907306.45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15841005</v>
      </c>
      <c r="K51" s="7">
        <v>15747970.89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198526</v>
      </c>
      <c r="K53" s="7">
        <v>198525.87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162117</v>
      </c>
      <c r="K54" s="7">
        <v>194819.4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43100</v>
      </c>
      <c r="K55" s="7">
        <v>56282.909999999996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477708</v>
      </c>
      <c r="K56" s="53">
        <f>SUM(K57:K63)</f>
        <v>207617.08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477708</v>
      </c>
      <c r="K58" s="7">
        <v>207617.08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4741</v>
      </c>
      <c r="K64" s="7">
        <v>4741.56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657460</v>
      </c>
      <c r="K65" s="7">
        <v>666626.3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121408051</v>
      </c>
      <c r="K66" s="53">
        <f>K7+K8+K40+K65</f>
        <v>119592414.75999999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90460285</v>
      </c>
      <c r="K69" s="54">
        <f>K70+K71+K72+K78+K79+K82+K85</f>
        <v>91440429.16999999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74980500</v>
      </c>
      <c r="K70" s="7">
        <v>74980500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173442</v>
      </c>
      <c r="K71" s="7">
        <v>173442.05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16345286</v>
      </c>
      <c r="K72" s="53">
        <f>K73+K74-K75+K76+K77</f>
        <v>16345286.1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3757697</v>
      </c>
      <c r="K73" s="7">
        <v>3757697.1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12587589</v>
      </c>
      <c r="K74" s="7">
        <v>12587589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-1446830</v>
      </c>
      <c r="K79" s="53">
        <f>K80-K81</f>
        <v>-1038943.2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1446830</v>
      </c>
      <c r="K81" s="7">
        <v>1038943.2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407887</v>
      </c>
      <c r="K82" s="53">
        <f>K83-K84</f>
        <v>980144.2200000007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407887</v>
      </c>
      <c r="K83" s="7">
        <v>980144.2200000007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0</v>
      </c>
      <c r="K90" s="53">
        <f>SUM(K91:K99)</f>
        <v>1438685.38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>
        <v>1438685.38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30924632</v>
      </c>
      <c r="K100" s="53">
        <f>SUM(K101:K112)</f>
        <v>26690166.170000006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2207966</v>
      </c>
      <c r="K101" s="7">
        <v>1210801.8099999998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1446237.2200000002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18507213</v>
      </c>
      <c r="K103" s="7">
        <v>19406351.82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25419</v>
      </c>
      <c r="K104" s="7">
        <v>25419.12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5312569</v>
      </c>
      <c r="K105" s="7">
        <v>3797508.46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281610</v>
      </c>
      <c r="K108" s="7">
        <v>260370.06999999998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4548317</v>
      </c>
      <c r="K109" s="7">
        <v>505135.97000000067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34698</v>
      </c>
      <c r="K110" s="7">
        <v>34698.3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6840</v>
      </c>
      <c r="K112" s="7">
        <v>3643.4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23134</v>
      </c>
      <c r="K113" s="7">
        <v>23134.44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121408051</v>
      </c>
      <c r="K114" s="53">
        <f>K69+K86+K90+K100+K113</f>
        <v>119592415.15999998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36" sqref="K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8299925</v>
      </c>
      <c r="K7" s="54">
        <f>SUM(K8:K9)</f>
        <v>1242530</v>
      </c>
      <c r="L7" s="54">
        <f>SUM(L8:L9)</f>
        <v>8265358.57</v>
      </c>
      <c r="M7" s="54">
        <f>SUM(M8:M9)</f>
        <v>1165140.5700000003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8188547</v>
      </c>
      <c r="K8" s="7">
        <v>1242530</v>
      </c>
      <c r="L8" s="7">
        <v>8146979.57</v>
      </c>
      <c r="M8" s="7">
        <v>1165140.5700000003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111378</v>
      </c>
      <c r="K9" s="7"/>
      <c r="L9" s="7">
        <v>118379</v>
      </c>
      <c r="M9" s="7"/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6048985</v>
      </c>
      <c r="K10" s="53">
        <f>K11+K12+K16+K20+K21+K22+K25+K26</f>
        <v>2073890</v>
      </c>
      <c r="L10" s="53">
        <f>L11+L12+L16+L20+L21+L22+L25+L26</f>
        <v>5853588.739999999</v>
      </c>
      <c r="M10" s="53">
        <f>M11+M12+M16+M20+M21+M22+M25+M26</f>
        <v>1504914.7400000005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1587206</v>
      </c>
      <c r="K12" s="53">
        <f>SUM(K13:K15)</f>
        <v>425800</v>
      </c>
      <c r="L12" s="53">
        <f>SUM(L13:L15)</f>
        <v>1275704.47</v>
      </c>
      <c r="M12" s="53">
        <f>SUM(M13:M15)</f>
        <v>200650.47000000006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177494</v>
      </c>
      <c r="K13" s="7">
        <v>41914</v>
      </c>
      <c r="L13" s="7">
        <v>47509.15</v>
      </c>
      <c r="M13" s="7">
        <v>13016.150000000001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1409712</v>
      </c>
      <c r="K15" s="7">
        <v>383886</v>
      </c>
      <c r="L15" s="7">
        <v>1228195.32</v>
      </c>
      <c r="M15" s="7">
        <v>187634.32000000007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1174137</v>
      </c>
      <c r="K16" s="53">
        <f>SUM(K17:K19)</f>
        <v>353383</v>
      </c>
      <c r="L16" s="53">
        <f>SUM(L17:L19)</f>
        <v>956923.96</v>
      </c>
      <c r="M16" s="53">
        <f>SUM(M17:M19)</f>
        <v>208566.96000000002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560446</v>
      </c>
      <c r="K17" s="7">
        <v>169624</v>
      </c>
      <c r="L17" s="7">
        <v>486125.49</v>
      </c>
      <c r="M17" s="7">
        <v>117291.48999999999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438359</v>
      </c>
      <c r="K18" s="7">
        <v>130752</v>
      </c>
      <c r="L18" s="7">
        <v>329701.04000000004</v>
      </c>
      <c r="M18" s="7">
        <v>56235.04000000004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175332</v>
      </c>
      <c r="K19" s="7">
        <v>53007</v>
      </c>
      <c r="L19" s="7">
        <v>141097.43</v>
      </c>
      <c r="M19" s="7">
        <v>35040.42999999999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2976448</v>
      </c>
      <c r="K20" s="7">
        <v>1186700</v>
      </c>
      <c r="L20" s="7">
        <v>2976448.2</v>
      </c>
      <c r="M20" s="7">
        <v>744112.2000000002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311194</v>
      </c>
      <c r="K21" s="7">
        <v>108007</v>
      </c>
      <c r="L21" s="7">
        <v>613237.56</v>
      </c>
      <c r="M21" s="7">
        <v>320310.56000000006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>
        <v>31274.55</v>
      </c>
      <c r="M26" s="7">
        <v>31274.55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71278</v>
      </c>
      <c r="K27" s="53">
        <f>SUM(K28:K32)</f>
        <v>16659</v>
      </c>
      <c r="L27" s="53">
        <f>SUM(L28:L32)</f>
        <v>29402.06</v>
      </c>
      <c r="M27" s="53">
        <f>SUM(M28:M32)</f>
        <v>4101.060000000001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62147</v>
      </c>
      <c r="K28" s="7">
        <v>14522</v>
      </c>
      <c r="L28" s="7">
        <v>29399.31</v>
      </c>
      <c r="M28" s="7">
        <v>4098.310000000001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9131</v>
      </c>
      <c r="K29" s="7">
        <v>2137</v>
      </c>
      <c r="L29" s="7">
        <v>2.75</v>
      </c>
      <c r="M29" s="7">
        <v>2.75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1914331</v>
      </c>
      <c r="K33" s="53">
        <f>SUM(K34:K37)</f>
        <v>1368123</v>
      </c>
      <c r="L33" s="53">
        <f>SUM(L34:L37)</f>
        <v>1483381.83</v>
      </c>
      <c r="M33" s="53">
        <f>SUM(M34:M37)</f>
        <v>729863.8300000001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160525</v>
      </c>
      <c r="K34" s="7">
        <v>36334</v>
      </c>
      <c r="L34" s="7">
        <v>43170.65</v>
      </c>
      <c r="M34" s="7">
        <v>9921.650000000001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1753806</v>
      </c>
      <c r="K35" s="7">
        <v>1331789</v>
      </c>
      <c r="L35" s="7">
        <v>1431945.81</v>
      </c>
      <c r="M35" s="7">
        <v>712082.81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8265.37</v>
      </c>
      <c r="M37" s="7">
        <v>7859.370000000001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>
        <v>22354.16</v>
      </c>
      <c r="M40" s="7">
        <v>22354.16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8371203</v>
      </c>
      <c r="K42" s="53">
        <f>K7+K27+K38+K40</f>
        <v>1259189</v>
      </c>
      <c r="L42" s="53">
        <f>L7+L27+L38+L40</f>
        <v>8317114.79</v>
      </c>
      <c r="M42" s="53">
        <f>M7+M27+M38+M40</f>
        <v>1191595.7900000003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7963316</v>
      </c>
      <c r="K43" s="53">
        <f>K10+K33+K39+K41</f>
        <v>3442013</v>
      </c>
      <c r="L43" s="53">
        <f>L10+L33+L39+L41</f>
        <v>7336970.569999999</v>
      </c>
      <c r="M43" s="53">
        <f>M10+M33+M39+M41</f>
        <v>2234778.5700000003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407887</v>
      </c>
      <c r="K44" s="53">
        <f>K42-K43</f>
        <v>-2182824</v>
      </c>
      <c r="L44" s="53">
        <f>L42-L43</f>
        <v>980144.2200000007</v>
      </c>
      <c r="M44" s="53">
        <f>M42-M43</f>
        <v>-1043182.78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407887</v>
      </c>
      <c r="K45" s="53">
        <f>IF(K42&gt;K43,K42-K43,0)</f>
        <v>0</v>
      </c>
      <c r="L45" s="53">
        <f>IF(L42&gt;L43,L42-L43,0)</f>
        <v>980144.2200000007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2182824</v>
      </c>
      <c r="L46" s="53">
        <f>IF(L43&gt;L42,L43-L42,0)</f>
        <v>0</v>
      </c>
      <c r="M46" s="53">
        <f>IF(M43&gt;M42,M43-M42,0)</f>
        <v>1043182.78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407887</v>
      </c>
      <c r="K48" s="53">
        <f>K44-K47</f>
        <v>-2182824</v>
      </c>
      <c r="L48" s="53">
        <f>L44-L47</f>
        <v>980144.2200000007</v>
      </c>
      <c r="M48" s="53">
        <f>M44-M47</f>
        <v>-1043182.78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407887</v>
      </c>
      <c r="K49" s="53">
        <f>IF(K48&gt;0,K48,0)</f>
        <v>0</v>
      </c>
      <c r="L49" s="53">
        <f>IF(L48&gt;0,L48,0)</f>
        <v>980144.2200000007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2182824</v>
      </c>
      <c r="L50" s="61">
        <f>IF(L48&lt;0,-L48,0)</f>
        <v>0</v>
      </c>
      <c r="M50" s="61">
        <f>IF(M48&lt;0,-M48,0)</f>
        <v>1043182.78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1" sqref="K4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350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407887</v>
      </c>
      <c r="K7" s="7">
        <v>980144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2976448</v>
      </c>
      <c r="K8" s="7">
        <v>2976448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160690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3545025</v>
      </c>
      <c r="K13" s="53">
        <f>SUM(K7:K12)</f>
        <v>3956592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1339726</v>
      </c>
      <c r="K14" s="7">
        <v>4234466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1944943</v>
      </c>
      <c r="K15" s="7">
        <v>1168507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1444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3284669</v>
      </c>
      <c r="K18" s="53">
        <f>SUM(K14:K17)</f>
        <v>5404417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260356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1447825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>
        <v>251785.29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251785.29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251785.29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3115151</v>
      </c>
      <c r="K36" s="7">
        <f>1438685+270091.1</f>
        <v>1708776.1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3115151</v>
      </c>
      <c r="K38" s="53">
        <f>SUM(K35:K37)</f>
        <v>1708776.1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3419408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9166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3419408</v>
      </c>
      <c r="K44" s="53">
        <f>SUM(K39:K43)</f>
        <v>9166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1699610.1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304257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43901</v>
      </c>
      <c r="K48" s="53">
        <f>IF(K20-K19+K33-K32+K46-K45&gt;0,K20-K19+K33-K32+K46-K45,0)</f>
        <v>0.18999999994412065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48642</v>
      </c>
      <c r="K49" s="7">
        <v>4741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43901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4741</v>
      </c>
      <c r="K52" s="61">
        <f>K49+K50-K51</f>
        <v>4741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40908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74980500</v>
      </c>
      <c r="K5" s="45">
        <v>74980500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173442</v>
      </c>
      <c r="K6" s="46">
        <v>173442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16345286</v>
      </c>
      <c r="K7" s="46">
        <v>16345286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-906120</v>
      </c>
      <c r="K8" s="46">
        <v>-1038943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1247270</v>
      </c>
      <c r="K9" s="46">
        <v>980144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91840378</v>
      </c>
      <c r="K14" s="79">
        <f>SUM(K5:K13)</f>
        <v>91440429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nives</cp:lastModifiedBy>
  <cp:lastPrinted>2011-03-28T11:17:39Z</cp:lastPrinted>
  <dcterms:created xsi:type="dcterms:W3CDTF">2008-10-17T11:51:54Z</dcterms:created>
  <dcterms:modified xsi:type="dcterms:W3CDTF">2012-02-14T14:46:20Z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