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<sst xmlns="http://schemas.openxmlformats.org/spreadsheetml/2006/main" count="403" uniqueCount="347">
  <si>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</si>
  <si>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</si>
  <si>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</si>
  <si>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</si>
  <si>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</si>
  <si>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</si>
  <si>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</si>
  <si>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</si>
  <si>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</si>
  <si>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</si>
  <si>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</si>
  <si>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</si>
  <si>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</si>
  <si>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</si>
  <si>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</si>
  <si>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</si>
  <si>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</si>
  <si>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</si>
  <si>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</si>
  <si>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</si>
  <si>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</si>
  <si>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</si>
  <si>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</si>
  <si>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</si>
  <si>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</si>
  <si>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</si>
  <si>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</si>
  <si>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</si>
  <si>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</si>
  <si>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</si>
  <si>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</si>
  <si>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</si>
  <si>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</si>
  <si>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</si>
  <si>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</si>
  <si>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</si>
  <si>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</si>
  <si>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</si>
  <si>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</si>
  <si>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</si>
  <si>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</si>
  <si>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</si>
  <si>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</si>
  <si>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</si>
  <si>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</si>
  <si>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</si>
  <si>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</si>
  <si>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</si>
  <si>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</si>
  <si>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</si>
  <si>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</si>
  <si>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</si>
  <si>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</si>
  <si>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</si>
  <si>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</si>
  <si>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</si>
  <si>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</si>
  <si>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</si>
  <si>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</si>
  <si>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</si>
  <si>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</si>
  <si>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</si>
  <si>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</si>
  <si>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</si>
  <si>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</si>
  <si>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</si>
  <si>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</si>
  <si>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</si>
  <si>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</si>
  <si>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</si>
  <si>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</si>
  <si>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</si>
  <si>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</si>
  <si>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</si>
  <si>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</si>
  <si>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</si>
  <si>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</si>
  <si>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</si>
  <si>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</si>
  <si>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</si>
  <si>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</si>
  <si>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</si>
  <si>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</si>
  <si>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</si>
  <si>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</si>
  <si>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</si>
  <si>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</si>
  <si>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</si>
  <si>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</si>
  <si>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</si>
  <si>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</si>
  <si>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</si>
  <si>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</si>
  <si>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</si>
  <si>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</si>
  <si>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</si>
  <si>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</si>
  <si>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</si>
  <si>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</si>
  <si>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</si>
  <si>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</si>
  <si>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</si>
  <si>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</si>
  <si>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</si>
  <si>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</si>
  <si>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</si>
  <si>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</si>
  <si>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</si>
  <si>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</si>
  <si>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</si>
  <si>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</si>
  <si>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</si>
  <si>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</si>
  <si>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</si>
  <si>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</si>
  <si>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</si>
  <si>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</si>
  <si>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</si>
  <si>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</si>
  <si>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</si>
  <si>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</si>
  <si>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</si>
  <si>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</si>
  <si>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</si>
  <si>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</si>
  <si>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</si>
  <si>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</si>
  <si>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</si>
  <si>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</si>
  <si>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</si>
  <si>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</si>
  <si>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</si>
  <si>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</si>
  <si>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</si>
  <si>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</si>
  <si>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</si>
  <si>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</si>
  <si>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</si>
  <si>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</si>
  <si>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</si>
  <si>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</si>
  <si>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</si>
  <si>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</si>
  <si>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</si>
  <si>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</si>
  <si>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</si>
  <si>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</si>
  <si>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</si>
  <si>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</si>
  <si>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</si>
  <si>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</si>
  <si>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</si>
  <si>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</si>
  <si>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</si>
  <si>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</si>
  <si>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</si>
  <si>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</si>
  <si>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</si>
  <si>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</si>
  <si>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</si>
  <si>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</si>
  <si>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</si>
  <si>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</si>
  <si>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</si>
  <si>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</si>
  <si>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</si>
  <si>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</si>
  <si>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</si>
  <si>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</si>
  <si>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</si>
  <si>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</si>
  <si>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</si>
  <si>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</si>
  <si>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</si>
  <si>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</si>
  <si>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</si>
  <si>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</si>
  <si>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</si>
  <si>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</si>
  <si>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</si>
  <si>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</si>
  <si>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</si>
  <si>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</si>
  <si>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</si>
  <si>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</si>
  <si>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</si>
  <si>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</si>
  <si>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</si>
  <si>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</si>
  <si>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</si>
  <si>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</si>
  <si>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</si>
  <si>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</si>
  <si>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</si>
  <si>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</si>
  <si>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</si>
  <si>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</si>
  <si>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</si>
  <si>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</si>
  <si>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</si>
  <si>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</si>
  <si>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</si>
  <si>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</si>
  <si>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</si>
  <si>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</si>
  <si>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</si>
  <si>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</si>
  <si>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</si>
  <si>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</si>
  <si>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</si>
  <si>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</si>
  <si>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</si>
  <si>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</si>
  <si>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</si>
  <si>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</si>
  <si>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</si>
  <si>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</si>
  <si>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</si>
  <si>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</si>
  <si>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</si>
  <si>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</si>
  <si>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</si>
  <si>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</si>
  <si>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</si>
  <si>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</si>
  <si>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</si>
  <si>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</si>
  <si>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</si>
  <si>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</si>
  <si>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</si>
  <si>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</si>
  <si>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</si>
  <si>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</si>
  <si>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</si>
  <si>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</si>
  <si>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</si>
  <si>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</si>
  <si>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</si>
  <si>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</si>
  <si>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</si>
  <si>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</si>
  <si>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</si>
  <si>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</si>
  <si>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</si>
  <si>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</si>
  <si>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</si>
  <si>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</si>
  <si>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</si>
  <si>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</si>
  <si>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</si>
  <si>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</si>
  <si>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</si>
  <si>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</si>
  <si>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</si>
  <si>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</si>
  <si>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</si>
  <si>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</si>
  <si>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</si>
  <si>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</si>
  <si>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</si>
  <si>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</si>
  <si>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</si>
  <si>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</si>
  <si>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</si>
  <si>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</si>
  <si>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</si>
  <si>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</si>
  <si>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</si>
  <si>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</si>
  <si>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</si>
  <si>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</si>
  <si>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</si>
  <si>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</si>
  <si>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</si>
  <si>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</si>
  <si>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</si>
  <si>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</si>
  <si>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</si>
  <si>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</si>
  <si>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</si>
  <si>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</si>
  <si>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</si>
  <si>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</si>
  <si>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</si>
  <si>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</si>
  <si>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</si>
  <si>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</si>
  <si>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</si>
  <si>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</si>
  <si>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</si>
  <si>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</si>
  <si>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</si>
  <si>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</si>
  <si>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</si>
  <si>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</si>
  <si>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</si>
  <si>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</si>
  <si>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</si>
  <si>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</si>
  <si>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</si>
  <si>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</si>
  <si>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</si>
  <si>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</si>
  <si>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</si>
  <si>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</si>
  <si>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</si>
  <si>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</si>
  <si>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</si>
  <si>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</si>
  <si>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</si>
  <si>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</si>
  <si>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</si>
  <si>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</si>
  <si>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</si>
  <si>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</si>
  <si>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</si>
  <si>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</si>
  <si>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</si>
  <si>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</si>
  <si>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</si>
  <si>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</si>
  <si>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</si>
  <si>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</si>
  <si>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info@adriatiq.com</t>
  </si>
  <si>
    <t>DA</t>
  </si>
  <si>
    <t>5510</t>
  </si>
  <si>
    <t>01 6176800</t>
  </si>
  <si>
    <t>Kerekes Attila Laszlo</t>
  </si>
  <si>
    <t>Snježana Birgitta Bartolac Sefer</t>
  </si>
  <si>
    <t>stanje na dan 30.09.2011.</t>
  </si>
  <si>
    <t>u razdoblju 01.01.2011. do 30.09.2011.</t>
  </si>
  <si>
    <t>03036154</t>
  </si>
  <si>
    <t>060040135</t>
  </si>
  <si>
    <t>18099276986</t>
  </si>
  <si>
    <t>HOTELI JADRAN D.D.</t>
  </si>
  <si>
    <t>GRADAC</t>
  </si>
  <si>
    <t>JADRANSKA 2</t>
  </si>
  <si>
    <t>www.jadran-hotel.hr</t>
  </si>
  <si>
    <t>FARAON D.O.O.</t>
  </si>
  <si>
    <t>TRPANJ, PUT VILA 1</t>
  </si>
  <si>
    <t>98007195291</t>
  </si>
  <si>
    <t>HOTEL LABINECA D.O.O.</t>
  </si>
  <si>
    <t>GRADAC, JADRANSKA 2</t>
  </si>
  <si>
    <t>82215732082</t>
  </si>
  <si>
    <t>JADRAN LAGUNA D.O.O.</t>
  </si>
  <si>
    <t>40661124578</t>
  </si>
  <si>
    <t>GRADAC, JADRANSKA 16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</si>
</sst>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  <numFmt numFmtId="195" formatCode="dd\.mm\.yyyy"/>
    <numFmt numFmtId="196" formatCode="[$-F800]dddd\,\ mmmm\ dd\,\ yyyy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96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37" fillId="0" borderId="10" xfId="0" applyNumberFormat="1" applyFont="1" applyFill="1" applyBorder="1" applyAlignment="1" applyProtection="1">
      <alignment vertical="center"/>
      <protection locked="0"/>
    </xf>
    <xf numFmtId="0" fontId="38" fillId="0" borderId="19" xfId="0" applyFont="1" applyFill="1" applyBorder="1" applyAlignment="1">
      <alignment/>
    </xf>
    <xf numFmtId="3" fontId="37" fillId="0" borderId="13" xfId="0" applyNumberFormat="1" applyFont="1" applyFill="1" applyBorder="1" applyAlignment="1" applyProtection="1">
      <alignment vertical="center"/>
      <protection locked="0"/>
    </xf>
    <xf numFmtId="3" fontId="37" fillId="0" borderId="15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adran-hotel.hr/" TargetMode="External" /><Relationship Id="rId3" Type="http://schemas.openxmlformats.org/officeDocument/2006/relationships/hyperlink" Target="mailto:info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3">
      <selection activeCell="H51" sqref="H5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0" t="s">
        <v>248</v>
      </c>
      <c r="B1" s="191"/>
      <c r="C1" s="191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57" t="s">
        <v>249</v>
      </c>
      <c r="B2" s="158"/>
      <c r="C2" s="158"/>
      <c r="D2" s="159"/>
      <c r="E2" s="118">
        <v>40544</v>
      </c>
      <c r="F2" s="12"/>
      <c r="G2" s="13" t="s">
        <v>250</v>
      </c>
      <c r="H2" s="118">
        <v>40816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60" t="s">
        <v>317</v>
      </c>
      <c r="B4" s="161"/>
      <c r="C4" s="161"/>
      <c r="D4" s="161"/>
      <c r="E4" s="161"/>
      <c r="F4" s="161"/>
      <c r="G4" s="161"/>
      <c r="H4" s="161"/>
      <c r="I4" s="162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63" t="s">
        <v>251</v>
      </c>
      <c r="B6" s="164"/>
      <c r="C6" s="155" t="s">
        <v>331</v>
      </c>
      <c r="D6" s="156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65" t="s">
        <v>252</v>
      </c>
      <c r="B8" s="166"/>
      <c r="C8" s="155" t="s">
        <v>332</v>
      </c>
      <c r="D8" s="156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2" t="s">
        <v>253</v>
      </c>
      <c r="B10" s="153"/>
      <c r="C10" s="155" t="s">
        <v>333</v>
      </c>
      <c r="D10" s="156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54"/>
      <c r="B11" s="153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63" t="s">
        <v>254</v>
      </c>
      <c r="B12" s="164"/>
      <c r="C12" s="167" t="s">
        <v>334</v>
      </c>
      <c r="D12" s="168"/>
      <c r="E12" s="168"/>
      <c r="F12" s="168"/>
      <c r="G12" s="168"/>
      <c r="H12" s="168"/>
      <c r="I12" s="169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63" t="s">
        <v>255</v>
      </c>
      <c r="B14" s="164"/>
      <c r="C14" s="173">
        <v>20340</v>
      </c>
      <c r="D14" s="174"/>
      <c r="E14" s="16"/>
      <c r="F14" s="167" t="s">
        <v>335</v>
      </c>
      <c r="G14" s="168"/>
      <c r="H14" s="168"/>
      <c r="I14" s="169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63" t="s">
        <v>256</v>
      </c>
      <c r="B16" s="164"/>
      <c r="C16" s="167" t="s">
        <v>336</v>
      </c>
      <c r="D16" s="168"/>
      <c r="E16" s="168"/>
      <c r="F16" s="168"/>
      <c r="G16" s="168"/>
      <c r="H16" s="168"/>
      <c r="I16" s="169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63" t="s">
        <v>257</v>
      </c>
      <c r="B18" s="164"/>
      <c r="C18" s="170" t="s">
        <v>323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63" t="s">
        <v>258</v>
      </c>
      <c r="B20" s="164"/>
      <c r="C20" s="170" t="s">
        <v>337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63" t="s">
        <v>259</v>
      </c>
      <c r="B22" s="164"/>
      <c r="C22" s="119">
        <v>335</v>
      </c>
      <c r="D22" s="167" t="s">
        <v>335</v>
      </c>
      <c r="E22" s="175"/>
      <c r="F22" s="176"/>
      <c r="G22" s="163"/>
      <c r="H22" s="148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63" t="s">
        <v>260</v>
      </c>
      <c r="B24" s="164"/>
      <c r="C24" s="119">
        <v>19</v>
      </c>
      <c r="D24" s="167"/>
      <c r="E24" s="175"/>
      <c r="F24" s="175"/>
      <c r="G24" s="176"/>
      <c r="H24" s="51" t="s">
        <v>261</v>
      </c>
      <c r="I24" s="120">
        <v>115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63" t="s">
        <v>262</v>
      </c>
      <c r="B26" s="164"/>
      <c r="C26" s="121" t="s">
        <v>324</v>
      </c>
      <c r="D26" s="25"/>
      <c r="E26" s="33"/>
      <c r="F26" s="24"/>
      <c r="G26" s="177" t="s">
        <v>263</v>
      </c>
      <c r="H26" s="164"/>
      <c r="I26" s="122" t="s">
        <v>325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47" t="s">
        <v>264</v>
      </c>
      <c r="B28" s="144"/>
      <c r="C28" s="140"/>
      <c r="D28" s="140"/>
      <c r="E28" s="141" t="s">
        <v>265</v>
      </c>
      <c r="F28" s="142"/>
      <c r="G28" s="142"/>
      <c r="H28" s="143" t="s">
        <v>266</v>
      </c>
      <c r="I28" s="133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51" t="s">
        <v>338</v>
      </c>
      <c r="B30" s="145"/>
      <c r="C30" s="145"/>
      <c r="D30" s="146"/>
      <c r="E30" s="151" t="s">
        <v>339</v>
      </c>
      <c r="F30" s="145"/>
      <c r="G30" s="145"/>
      <c r="H30" s="155" t="s">
        <v>340</v>
      </c>
      <c r="I30" s="156"/>
      <c r="J30" s="10"/>
      <c r="K30" s="10"/>
      <c r="L30" s="10"/>
    </row>
    <row r="31" spans="1:12" ht="12.75">
      <c r="A31" s="92"/>
      <c r="B31" s="22"/>
      <c r="C31" s="21"/>
      <c r="D31" s="149"/>
      <c r="E31" s="149"/>
      <c r="F31" s="149"/>
      <c r="G31" s="150"/>
      <c r="H31" s="16"/>
      <c r="I31" s="99"/>
      <c r="J31" s="10"/>
      <c r="K31" s="10"/>
      <c r="L31" s="10"/>
    </row>
    <row r="32" spans="1:12" ht="12.75">
      <c r="A32" s="151" t="s">
        <v>341</v>
      </c>
      <c r="B32" s="145"/>
      <c r="C32" s="145"/>
      <c r="D32" s="146"/>
      <c r="E32" s="151" t="s">
        <v>342</v>
      </c>
      <c r="F32" s="145"/>
      <c r="G32" s="145"/>
      <c r="H32" s="155" t="s">
        <v>343</v>
      </c>
      <c r="I32" s="156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51" t="s">
        <v>344</v>
      </c>
      <c r="B34" s="145"/>
      <c r="C34" s="145"/>
      <c r="D34" s="146"/>
      <c r="E34" s="151" t="s">
        <v>346</v>
      </c>
      <c r="F34" s="145"/>
      <c r="G34" s="145"/>
      <c r="H34" s="155" t="s">
        <v>345</v>
      </c>
      <c r="I34" s="156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51"/>
      <c r="B36" s="145"/>
      <c r="C36" s="145"/>
      <c r="D36" s="146"/>
      <c r="E36" s="151"/>
      <c r="F36" s="145"/>
      <c r="G36" s="145"/>
      <c r="H36" s="155"/>
      <c r="I36" s="156"/>
      <c r="J36" s="10"/>
      <c r="K36" s="10"/>
      <c r="L36" s="10"/>
    </row>
    <row r="37" spans="1:12" ht="12.75">
      <c r="A37" s="101"/>
      <c r="B37" s="30"/>
      <c r="C37" s="134"/>
      <c r="D37" s="135"/>
      <c r="E37" s="16"/>
      <c r="F37" s="134"/>
      <c r="G37" s="135"/>
      <c r="H37" s="16"/>
      <c r="I37" s="93"/>
      <c r="J37" s="10"/>
      <c r="K37" s="10"/>
      <c r="L37" s="10"/>
    </row>
    <row r="38" spans="1:12" ht="12.75">
      <c r="A38" s="151"/>
      <c r="B38" s="145"/>
      <c r="C38" s="145"/>
      <c r="D38" s="146"/>
      <c r="E38" s="151"/>
      <c r="F38" s="145"/>
      <c r="G38" s="145"/>
      <c r="H38" s="155"/>
      <c r="I38" s="156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51"/>
      <c r="B40" s="145"/>
      <c r="C40" s="145"/>
      <c r="D40" s="146"/>
      <c r="E40" s="151"/>
      <c r="F40" s="145"/>
      <c r="G40" s="145"/>
      <c r="H40" s="155"/>
      <c r="I40" s="15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52" t="s">
        <v>267</v>
      </c>
      <c r="B44" s="180"/>
      <c r="C44" s="155"/>
      <c r="D44" s="156"/>
      <c r="E44" s="26"/>
      <c r="F44" s="167"/>
      <c r="G44" s="145"/>
      <c r="H44" s="145"/>
      <c r="I44" s="146"/>
      <c r="J44" s="10"/>
      <c r="K44" s="10"/>
      <c r="L44" s="10"/>
    </row>
    <row r="45" spans="1:12" ht="12.75">
      <c r="A45" s="101"/>
      <c r="B45" s="30"/>
      <c r="C45" s="134"/>
      <c r="D45" s="135"/>
      <c r="E45" s="16"/>
      <c r="F45" s="134"/>
      <c r="G45" s="136"/>
      <c r="H45" s="35"/>
      <c r="I45" s="105"/>
      <c r="J45" s="10"/>
      <c r="K45" s="10"/>
      <c r="L45" s="10"/>
    </row>
    <row r="46" spans="1:12" ht="12.75">
      <c r="A46" s="152" t="s">
        <v>268</v>
      </c>
      <c r="B46" s="180"/>
      <c r="C46" s="167" t="s">
        <v>328</v>
      </c>
      <c r="D46" s="193"/>
      <c r="E46" s="193"/>
      <c r="F46" s="193"/>
      <c r="G46" s="193"/>
      <c r="H46" s="193"/>
      <c r="I46" s="194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52" t="s">
        <v>270</v>
      </c>
      <c r="B48" s="180"/>
      <c r="C48" s="184" t="s">
        <v>326</v>
      </c>
      <c r="D48" s="182"/>
      <c r="E48" s="183"/>
      <c r="F48" s="16"/>
      <c r="G48" s="51" t="s">
        <v>271</v>
      </c>
      <c r="H48" s="184" t="s">
        <v>326</v>
      </c>
      <c r="I48" s="183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52" t="s">
        <v>257</v>
      </c>
      <c r="B50" s="180"/>
      <c r="C50" s="181" t="s">
        <v>323</v>
      </c>
      <c r="D50" s="182"/>
      <c r="E50" s="182"/>
      <c r="F50" s="182"/>
      <c r="G50" s="182"/>
      <c r="H50" s="182"/>
      <c r="I50" s="183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63" t="s">
        <v>272</v>
      </c>
      <c r="B52" s="164"/>
      <c r="C52" s="184" t="s">
        <v>327</v>
      </c>
      <c r="D52" s="182"/>
      <c r="E52" s="182"/>
      <c r="F52" s="182"/>
      <c r="G52" s="182"/>
      <c r="H52" s="182"/>
      <c r="I52" s="169"/>
      <c r="J52" s="10"/>
      <c r="K52" s="10"/>
      <c r="L52" s="10"/>
    </row>
    <row r="53" spans="1:12" ht="12.75">
      <c r="A53" s="106"/>
      <c r="B53" s="20"/>
      <c r="C53" s="192" t="s">
        <v>273</v>
      </c>
      <c r="D53" s="192"/>
      <c r="E53" s="192"/>
      <c r="F53" s="192"/>
      <c r="G53" s="192"/>
      <c r="H53" s="192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85" t="s">
        <v>274</v>
      </c>
      <c r="C55" s="186"/>
      <c r="D55" s="186"/>
      <c r="E55" s="186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6"/>
      <c r="B57" s="187" t="s">
        <v>307</v>
      </c>
      <c r="C57" s="188"/>
      <c r="D57" s="188"/>
      <c r="E57" s="188"/>
      <c r="F57" s="188"/>
      <c r="G57" s="188"/>
      <c r="H57" s="188"/>
      <c r="I57" s="108"/>
      <c r="J57" s="10"/>
      <c r="K57" s="10"/>
      <c r="L57" s="10"/>
    </row>
    <row r="58" spans="1:12" ht="12.75">
      <c r="A58" s="106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6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37" t="s">
        <v>277</v>
      </c>
      <c r="H62" s="138"/>
      <c r="I62" s="139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78"/>
      <c r="H63" s="179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adran-hotel.hr"/>
    <hyperlink ref="C50" r:id="rId3" display="info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view="pageBreakPreview" zoomScale="110" zoomScaleSheetLayoutView="110" zoomScalePageLayoutView="0" workbookViewId="0" topLeftCell="A48">
      <selection activeCell="K50" sqref="K50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140625" style="52" customWidth="1"/>
    <col min="12" max="16384" width="9.140625" style="52" customWidth="1"/>
  </cols>
  <sheetData>
    <row r="1" spans="1:11" ht="12.75" customHeight="1">
      <c r="A1" s="232" t="s">
        <v>153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329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7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2.5">
      <c r="A4" s="237" t="s">
        <v>59</v>
      </c>
      <c r="B4" s="238"/>
      <c r="C4" s="238"/>
      <c r="D4" s="238"/>
      <c r="E4" s="238"/>
      <c r="F4" s="238"/>
      <c r="G4" s="238"/>
      <c r="H4" s="239"/>
      <c r="I4" s="58" t="s">
        <v>278</v>
      </c>
      <c r="J4" s="59" t="s">
        <v>319</v>
      </c>
      <c r="K4" s="60" t="s">
        <v>320</v>
      </c>
    </row>
    <row r="5" spans="1:11" ht="12.75">
      <c r="A5" s="228">
        <v>1</v>
      </c>
      <c r="B5" s="228"/>
      <c r="C5" s="228"/>
      <c r="D5" s="228"/>
      <c r="E5" s="228"/>
      <c r="F5" s="228"/>
      <c r="G5" s="228"/>
      <c r="H5" s="228"/>
      <c r="I5" s="57">
        <v>2</v>
      </c>
      <c r="J5" s="56">
        <v>3</v>
      </c>
      <c r="K5" s="56">
        <v>4</v>
      </c>
    </row>
    <row r="6" spans="1:11" ht="12.75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1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27"/>
      <c r="I7" s="3">
        <v>1</v>
      </c>
      <c r="J7" s="6"/>
      <c r="K7" s="6"/>
    </row>
    <row r="8" spans="1:11" ht="12.75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53">
        <f>J9+J16+J26+J35+J39</f>
        <v>103030502</v>
      </c>
      <c r="K8" s="53">
        <f>K9+K16+K26+K35+K39</f>
        <v>99211087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93703</v>
      </c>
      <c r="K9" s="53">
        <f>SUM(K10:K15)</f>
        <v>105787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93703</v>
      </c>
      <c r="K11" s="7">
        <v>105787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102936799</v>
      </c>
      <c r="K16" s="53">
        <f>SUM(K17:K25)</f>
        <v>99105300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6677794</v>
      </c>
      <c r="K17" s="7">
        <v>6428784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21516695</v>
      </c>
      <c r="K18" s="7">
        <v>20715804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2033574</v>
      </c>
      <c r="K19" s="7">
        <v>1957881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848186</v>
      </c>
      <c r="K20" s="7">
        <v>816615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0</v>
      </c>
      <c r="K22" s="7">
        <v>450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/>
      <c r="K23" s="7"/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71860550</v>
      </c>
      <c r="K25" s="7">
        <v>69185766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/>
      <c r="K26" s="53"/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16" t="s">
        <v>240</v>
      </c>
      <c r="B40" s="217"/>
      <c r="C40" s="217"/>
      <c r="D40" s="217"/>
      <c r="E40" s="217"/>
      <c r="F40" s="217"/>
      <c r="G40" s="217"/>
      <c r="H40" s="218"/>
      <c r="I40" s="1">
        <v>34</v>
      </c>
      <c r="J40" s="53">
        <f>J41+J49+J56+J64</f>
        <v>29751000</v>
      </c>
      <c r="K40" s="53">
        <f>K41+K49+K56+K64</f>
        <v>34605197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1373096</v>
      </c>
      <c r="K41" s="53">
        <f>SUM(K42:K48)</f>
        <v>1855567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1373096</v>
      </c>
      <c r="K42" s="7">
        <v>1785091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>
        <v>70476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24955490</v>
      </c>
      <c r="K49" s="53">
        <f>SUM(K50:K55)</f>
        <v>28839900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142352</v>
      </c>
      <c r="K50" s="7">
        <v>2525254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21773432</v>
      </c>
      <c r="K51" s="7">
        <v>22460394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179775</v>
      </c>
      <c r="K53" s="7">
        <v>227949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2816099</v>
      </c>
      <c r="K54" s="7">
        <v>3570725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43832</v>
      </c>
      <c r="K55" s="7">
        <v>55578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2550688</v>
      </c>
      <c r="K56" s="53">
        <f>SUM(K57:K63)</f>
        <v>2641158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2550688</v>
      </c>
      <c r="K58" s="7">
        <v>2641158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/>
      <c r="K62" s="7"/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871726</v>
      </c>
      <c r="K64" s="7">
        <v>1268572</v>
      </c>
    </row>
    <row r="65" spans="1:11" ht="12.75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653024</v>
      </c>
      <c r="K65" s="7">
        <v>661656</v>
      </c>
    </row>
    <row r="66" spans="1:11" ht="12.75">
      <c r="A66" s="216" t="s">
        <v>241</v>
      </c>
      <c r="B66" s="217"/>
      <c r="C66" s="217"/>
      <c r="D66" s="217"/>
      <c r="E66" s="217"/>
      <c r="F66" s="217"/>
      <c r="G66" s="217"/>
      <c r="H66" s="218"/>
      <c r="I66" s="1">
        <v>60</v>
      </c>
      <c r="J66" s="53">
        <f>J7+J8+J40+J65</f>
        <v>133434526</v>
      </c>
      <c r="K66" s="53">
        <f>K7+K8+K40+K65</f>
        <v>134477940</v>
      </c>
    </row>
    <row r="67" spans="1:11" ht="12.75">
      <c r="A67" s="222" t="s">
        <v>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/>
      <c r="K67" s="8"/>
    </row>
    <row r="68" spans="1:11" ht="12.75">
      <c r="A68" s="200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27"/>
      <c r="I69" s="3">
        <v>62</v>
      </c>
      <c r="J69" s="54">
        <f>J70+J71+J72+J78+J79+J82+J85</f>
        <v>93870356</v>
      </c>
      <c r="K69" s="54">
        <f>K70+K71+K72+K78+K79+K82+K85</f>
        <v>91995418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74980500</v>
      </c>
      <c r="K70" s="7">
        <v>74980500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173442</v>
      </c>
      <c r="K71" s="7">
        <v>173442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v>17071189</v>
      </c>
      <c r="K72" s="53">
        <v>16345286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3924578</v>
      </c>
      <c r="K73" s="7">
        <v>3757697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13146611</v>
      </c>
      <c r="K77" s="7">
        <v>12587589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300001</v>
      </c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-2226389</v>
      </c>
      <c r="K79" s="53">
        <f>K80-K81</f>
        <v>-5755498</v>
      </c>
    </row>
    <row r="80" spans="1:11" ht="12.75">
      <c r="A80" s="219" t="s">
        <v>169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934822</v>
      </c>
      <c r="K80" s="7"/>
    </row>
    <row r="81" spans="1:11" ht="12.75">
      <c r="A81" s="219" t="s">
        <v>170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>
        <v>3161211</v>
      </c>
      <c r="K81" s="7">
        <v>5755498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3571613</v>
      </c>
      <c r="K82" s="53">
        <f>K83-K84</f>
        <v>6251688</v>
      </c>
    </row>
    <row r="83" spans="1:11" ht="12.75">
      <c r="A83" s="219" t="s">
        <v>171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3622359</v>
      </c>
      <c r="K83" s="7">
        <v>6251688</v>
      </c>
    </row>
    <row r="84" spans="1:11" ht="12.75">
      <c r="A84" s="219" t="s">
        <v>172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>
        <v>50746</v>
      </c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53">
        <f>SUM(J87:J89)</f>
        <v>68000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68000</v>
      </c>
      <c r="K89" s="7"/>
    </row>
    <row r="90" spans="1:11" ht="12.75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53">
        <f>SUM(J91:J99)</f>
        <v>4252063</v>
      </c>
      <c r="K90" s="53">
        <f>SUM(K91:K99)</f>
        <v>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4252063</v>
      </c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/>
      <c r="K93" s="7"/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53">
        <f>SUM(J101:J112)</f>
        <v>35244107</v>
      </c>
      <c r="K100" s="53">
        <f>SUM(K101:K112)</f>
        <v>42459388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4779929</v>
      </c>
      <c r="K101" s="7">
        <v>3335743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14303836</v>
      </c>
      <c r="K103" s="7">
        <v>18369713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253693</v>
      </c>
      <c r="K104" s="7">
        <v>325806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8938987</v>
      </c>
      <c r="K105" s="7">
        <v>11479901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735961</v>
      </c>
      <c r="K108" s="7">
        <v>945159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6188386</v>
      </c>
      <c r="K109" s="7">
        <v>7947440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27018</v>
      </c>
      <c r="K110" s="7">
        <v>34698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16297</v>
      </c>
      <c r="K112" s="7">
        <v>20928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/>
      <c r="K113" s="7">
        <v>23134</v>
      </c>
    </row>
    <row r="114" spans="1:11" ht="12.75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53">
        <f>J69+J86+J90+J100+J113</f>
        <v>133434526</v>
      </c>
      <c r="K114" s="53">
        <f>K69+K86+K90+K100+K113</f>
        <v>134477940</v>
      </c>
    </row>
    <row r="115" spans="1:11" ht="12.75">
      <c r="A115" s="197" t="s">
        <v>57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8"/>
      <c r="K115" s="8"/>
    </row>
    <row r="116" spans="1:11" ht="12.75">
      <c r="A116" s="200" t="s">
        <v>310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11" t="s">
        <v>9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8"/>
      <c r="K119" s="8"/>
    </row>
    <row r="120" spans="1:11" ht="12.75">
      <c r="A120" s="214" t="s">
        <v>311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 ht="12.75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sheetProtection/>
  <mergeCells count="121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7:H107"/>
    <mergeCell ref="A108:H108"/>
    <mergeCell ref="A109:H109"/>
    <mergeCell ref="A110:H110"/>
    <mergeCell ref="A103:H103"/>
    <mergeCell ref="A104:H104"/>
    <mergeCell ref="A105:H105"/>
    <mergeCell ref="A106:H106"/>
    <mergeCell ref="A111:H111"/>
    <mergeCell ref="A112:H112"/>
    <mergeCell ref="A119:H119"/>
    <mergeCell ref="A120:K120"/>
    <mergeCell ref="A113:H113"/>
    <mergeCell ref="A114:H114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86:K115 K7:K67 J7:J66 J67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6" r:id="rId1"/>
  <rowBreaks count="1" manualBreakCount="1">
    <brk id="67" max="255" man="1"/>
  </rowBreaks>
  <ignoredErrors>
    <ignoredError sqref="J100: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31">
      <selection activeCell="M54" sqref="M54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131" customWidth="1"/>
    <col min="14" max="16384" width="9.140625" style="52" customWidth="1"/>
  </cols>
  <sheetData>
    <row r="1" spans="1:13" ht="12.75" customHeight="1">
      <c r="A1" s="232" t="s">
        <v>154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 customHeight="1">
      <c r="A2" s="240" t="s">
        <v>330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54" t="s">
        <v>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5" t="s">
        <v>59</v>
      </c>
      <c r="B4" s="255"/>
      <c r="C4" s="255"/>
      <c r="D4" s="255"/>
      <c r="E4" s="255"/>
      <c r="F4" s="255"/>
      <c r="G4" s="255"/>
      <c r="H4" s="255"/>
      <c r="I4" s="58" t="s">
        <v>279</v>
      </c>
      <c r="J4" s="256" t="s">
        <v>319</v>
      </c>
      <c r="K4" s="256"/>
      <c r="L4" s="256" t="s">
        <v>320</v>
      </c>
      <c r="M4" s="256"/>
    </row>
    <row r="5" spans="1:13" ht="22.5">
      <c r="A5" s="255"/>
      <c r="B5" s="255"/>
      <c r="C5" s="255"/>
      <c r="D5" s="255"/>
      <c r="E5" s="255"/>
      <c r="F5" s="255"/>
      <c r="G5" s="255"/>
      <c r="H5" s="255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27"/>
      <c r="I7" s="3">
        <v>111</v>
      </c>
      <c r="J7" s="54">
        <f>SUM(J8:J9)</f>
        <v>30095954</v>
      </c>
      <c r="K7" s="54">
        <f>SUM(K8:K9)</f>
        <v>22637991</v>
      </c>
      <c r="L7" s="54">
        <f>SUM(L8:L9)</f>
        <v>32414180</v>
      </c>
      <c r="M7" s="54">
        <f>SUM(M8:M9)</f>
        <v>24247252</v>
      </c>
    </row>
    <row r="8" spans="1:13" ht="12.75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28536838</v>
      </c>
      <c r="K8" s="7">
        <v>21910921</v>
      </c>
      <c r="L8" s="7">
        <v>32240707</v>
      </c>
      <c r="M8" s="7">
        <v>24174225</v>
      </c>
    </row>
    <row r="9" spans="1:13" ht="12.75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1559116</v>
      </c>
      <c r="K9" s="7">
        <v>727070</v>
      </c>
      <c r="L9" s="7">
        <v>173473</v>
      </c>
      <c r="M9" s="7">
        <f>L9-100446</f>
        <v>73027</v>
      </c>
    </row>
    <row r="10" spans="1:13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53">
        <f>J11+J12+J16+J20+J21+J22+J25+J26</f>
        <v>25913200</v>
      </c>
      <c r="K10" s="53">
        <f>K11+K12+K16+K20+K21+K22+K25+K26</f>
        <v>14661172</v>
      </c>
      <c r="L10" s="53">
        <f>L11+L12+L16+L20+L21+L22+L25+L26</f>
        <v>25463845</v>
      </c>
      <c r="M10" s="53">
        <f>M11+M12+M16+M20+M21+M22+M25+M26</f>
        <v>13285292</v>
      </c>
    </row>
    <row r="11" spans="1:13" ht="12.75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/>
      <c r="K11" s="7"/>
      <c r="L11" s="7"/>
      <c r="M11" s="7"/>
    </row>
    <row r="12" spans="1:13" ht="12.75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53">
        <f>SUM(J13:J15)</f>
        <v>12144706</v>
      </c>
      <c r="K12" s="53">
        <f>SUM(K13:K15)</f>
        <v>7005559</v>
      </c>
      <c r="L12" s="53">
        <f>SUM(L13:L15)</f>
        <v>12256400</v>
      </c>
      <c r="M12" s="53">
        <f>SUM(M13:M15)</f>
        <v>8008321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7713088</v>
      </c>
      <c r="K13" s="7">
        <v>4449222</v>
      </c>
      <c r="L13" s="7">
        <v>7783839</v>
      </c>
      <c r="M13" s="7">
        <v>4989903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>
        <v>186</v>
      </c>
      <c r="M14" s="7">
        <v>0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4431618</v>
      </c>
      <c r="K15" s="7">
        <v>2556337</v>
      </c>
      <c r="L15" s="7">
        <v>4472375</v>
      </c>
      <c r="M15" s="7">
        <v>3018418</v>
      </c>
    </row>
    <row r="16" spans="1:13" ht="12.75">
      <c r="A16" s="216" t="s">
        <v>23</v>
      </c>
      <c r="B16" s="217"/>
      <c r="C16" s="217"/>
      <c r="D16" s="217"/>
      <c r="E16" s="217"/>
      <c r="F16" s="217"/>
      <c r="G16" s="217"/>
      <c r="H16" s="218"/>
      <c r="I16" s="1">
        <v>120</v>
      </c>
      <c r="J16" s="53">
        <f>SUM(J17:J19)</f>
        <v>8890975</v>
      </c>
      <c r="K16" s="53">
        <f>SUM(K17:K19)</f>
        <v>3925660</v>
      </c>
      <c r="L16" s="53">
        <f>SUM(L17:L19)</f>
        <v>9556295</v>
      </c>
      <c r="M16" s="53">
        <f>SUM(M17:M19)</f>
        <v>4110857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5880040</v>
      </c>
      <c r="K17" s="7">
        <v>2596232</v>
      </c>
      <c r="L17" s="7">
        <v>6320049</v>
      </c>
      <c r="M17" s="7">
        <f>L17-3601337</f>
        <v>2718712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1941133</v>
      </c>
      <c r="K18" s="7">
        <v>857075</v>
      </c>
      <c r="L18" s="7">
        <v>2086390</v>
      </c>
      <c r="M18" s="7">
        <f>L18-1188882</f>
        <v>897508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1069802</v>
      </c>
      <c r="K19" s="7">
        <v>472353</v>
      </c>
      <c r="L19" s="7">
        <v>1149856</v>
      </c>
      <c r="M19" s="7">
        <f>L19-655219</f>
        <v>494637</v>
      </c>
    </row>
    <row r="20" spans="1:13" ht="12.75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1883849</v>
      </c>
      <c r="K20" s="7">
        <v>736283</v>
      </c>
      <c r="L20" s="7">
        <v>2396354</v>
      </c>
      <c r="M20" s="7">
        <f>L20-1230240</f>
        <v>1166114</v>
      </c>
    </row>
    <row r="21" spans="1:13" ht="12.75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>
        <v>2789386</v>
      </c>
      <c r="K21" s="7">
        <v>2789386</v>
      </c>
      <c r="L21" s="7">
        <v>1231128</v>
      </c>
      <c r="M21" s="7">
        <v>0</v>
      </c>
    </row>
    <row r="22" spans="1:13" ht="12.75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/>
      <c r="K25" s="7"/>
      <c r="L25" s="7"/>
      <c r="M25" s="7"/>
    </row>
    <row r="26" spans="1:13" ht="12.75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204284</v>
      </c>
      <c r="K26" s="7">
        <v>204284</v>
      </c>
      <c r="L26" s="7">
        <v>23668</v>
      </c>
      <c r="M26" s="127"/>
    </row>
    <row r="27" spans="1:13" ht="12.75">
      <c r="A27" s="216" t="s">
        <v>213</v>
      </c>
      <c r="B27" s="217"/>
      <c r="C27" s="217"/>
      <c r="D27" s="217"/>
      <c r="E27" s="217"/>
      <c r="F27" s="217"/>
      <c r="G27" s="217"/>
      <c r="H27" s="218"/>
      <c r="I27" s="1">
        <v>131</v>
      </c>
      <c r="J27" s="53">
        <f>SUM(J28:J32)</f>
        <v>36063</v>
      </c>
      <c r="K27" s="53">
        <f>SUM(K28:K32)</f>
        <v>24419</v>
      </c>
      <c r="L27" s="53">
        <f>SUM(L28:L32)</f>
        <v>175612</v>
      </c>
      <c r="M27" s="53">
        <f>SUM(M28:M32)</f>
        <v>92209</v>
      </c>
    </row>
    <row r="28" spans="1:13" ht="12.75">
      <c r="A28" s="216" t="s">
        <v>227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>
        <v>0</v>
      </c>
      <c r="K28" s="7">
        <v>0</v>
      </c>
      <c r="L28" s="7">
        <v>66152</v>
      </c>
      <c r="M28" s="7">
        <v>0</v>
      </c>
    </row>
    <row r="29" spans="1:13" ht="12.75">
      <c r="A29" s="216" t="s">
        <v>155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3885</v>
      </c>
      <c r="K29" s="7">
        <v>3653</v>
      </c>
      <c r="L29" s="7">
        <v>109460</v>
      </c>
      <c r="M29" s="7">
        <f>L29-16586-665</f>
        <v>92209</v>
      </c>
    </row>
    <row r="30" spans="1:13" ht="12.75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/>
      <c r="K30" s="7"/>
      <c r="L30" s="7"/>
      <c r="M30" s="7"/>
    </row>
    <row r="31" spans="1:13" ht="12.75">
      <c r="A31" s="216" t="s">
        <v>223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>
        <v>17392</v>
      </c>
      <c r="K31" s="7">
        <v>17932</v>
      </c>
      <c r="L31" s="7"/>
      <c r="M31" s="7"/>
    </row>
    <row r="32" spans="1:13" ht="12.75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>
        <v>14786</v>
      </c>
      <c r="K32" s="7">
        <v>2834</v>
      </c>
      <c r="L32" s="7"/>
      <c r="M32" s="7"/>
    </row>
    <row r="33" spans="1:13" ht="12.75">
      <c r="A33" s="216" t="s">
        <v>214</v>
      </c>
      <c r="B33" s="217"/>
      <c r="C33" s="217"/>
      <c r="D33" s="217"/>
      <c r="E33" s="217"/>
      <c r="F33" s="217"/>
      <c r="G33" s="217"/>
      <c r="H33" s="218"/>
      <c r="I33" s="1">
        <v>137</v>
      </c>
      <c r="J33" s="53">
        <f>SUM(J34:J37)</f>
        <v>647204</v>
      </c>
      <c r="K33" s="53">
        <f>SUM(K34:K37)</f>
        <v>467177</v>
      </c>
      <c r="L33" s="53">
        <f>SUM(L34:L37)</f>
        <v>874259</v>
      </c>
      <c r="M33" s="53">
        <f>SUM(M34:M37)</f>
        <v>223460</v>
      </c>
    </row>
    <row r="34" spans="1:13" ht="12.75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/>
      <c r="K34" s="7"/>
      <c r="L34" s="7">
        <v>37138</v>
      </c>
      <c r="M34" s="7">
        <f>L34-35357</f>
        <v>1781</v>
      </c>
    </row>
    <row r="35" spans="1:13" ht="12.75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644679</v>
      </c>
      <c r="K35" s="7">
        <v>464652</v>
      </c>
      <c r="L35" s="7">
        <v>836715</v>
      </c>
      <c r="M35" s="7">
        <f>L35-615442</f>
        <v>221273</v>
      </c>
    </row>
    <row r="36" spans="1:13" ht="12.75">
      <c r="A36" s="216" t="s">
        <v>224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/>
      <c r="K36" s="7"/>
      <c r="L36" s="7"/>
      <c r="M36" s="7"/>
    </row>
    <row r="37" spans="1:13" ht="12.75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>
        <v>2525</v>
      </c>
      <c r="K37" s="7">
        <v>2525</v>
      </c>
      <c r="L37" s="7">
        <v>406</v>
      </c>
      <c r="M37" s="7">
        <v>406</v>
      </c>
    </row>
    <row r="38" spans="1:13" ht="12.75">
      <c r="A38" s="216" t="s">
        <v>195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/>
      <c r="K38" s="7"/>
      <c r="L38" s="7"/>
      <c r="M38" s="7"/>
    </row>
    <row r="39" spans="1:13" ht="12.75">
      <c r="A39" s="216" t="s">
        <v>196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/>
      <c r="K39" s="7"/>
      <c r="L39" s="7"/>
      <c r="M39" s="7"/>
    </row>
    <row r="40" spans="1:13" ht="12.75">
      <c r="A40" s="216" t="s">
        <v>225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/>
      <c r="K40" s="7"/>
      <c r="L40" s="7"/>
      <c r="M40" s="7"/>
    </row>
    <row r="41" spans="1:13" ht="12.75">
      <c r="A41" s="216" t="s">
        <v>226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/>
      <c r="K41" s="7"/>
      <c r="L41" s="7"/>
      <c r="M41" s="7"/>
    </row>
    <row r="42" spans="1:13" ht="12.75">
      <c r="A42" s="216" t="s">
        <v>215</v>
      </c>
      <c r="B42" s="217"/>
      <c r="C42" s="217"/>
      <c r="D42" s="217"/>
      <c r="E42" s="217"/>
      <c r="F42" s="217"/>
      <c r="G42" s="217"/>
      <c r="H42" s="218"/>
      <c r="I42" s="1">
        <v>146</v>
      </c>
      <c r="J42" s="53">
        <f>J7+J27+J38+J40</f>
        <v>30132017</v>
      </c>
      <c r="K42" s="53">
        <f>K7+K27+K38+K40</f>
        <v>22662410</v>
      </c>
      <c r="L42" s="53">
        <f>L7+L27+L38+L40</f>
        <v>32589792</v>
      </c>
      <c r="M42" s="53">
        <f>M7+M27+M38+M40</f>
        <v>24339461</v>
      </c>
    </row>
    <row r="43" spans="1:13" ht="12.75">
      <c r="A43" s="216" t="s">
        <v>216</v>
      </c>
      <c r="B43" s="217"/>
      <c r="C43" s="217"/>
      <c r="D43" s="217"/>
      <c r="E43" s="217"/>
      <c r="F43" s="217"/>
      <c r="G43" s="217"/>
      <c r="H43" s="218"/>
      <c r="I43" s="1">
        <v>147</v>
      </c>
      <c r="J43" s="53">
        <f>J10+J33+J39+J41</f>
        <v>26560404</v>
      </c>
      <c r="K43" s="53">
        <f>K10+K33+K39+K41</f>
        <v>15128349</v>
      </c>
      <c r="L43" s="53">
        <f>L10+L33+L39+L41</f>
        <v>26338104</v>
      </c>
      <c r="M43" s="53">
        <f>M10+M33+M39+M41</f>
        <v>13508752</v>
      </c>
    </row>
    <row r="44" spans="1:13" ht="12.75">
      <c r="A44" s="216" t="s">
        <v>236</v>
      </c>
      <c r="B44" s="217"/>
      <c r="C44" s="217"/>
      <c r="D44" s="217"/>
      <c r="E44" s="217"/>
      <c r="F44" s="217"/>
      <c r="G44" s="217"/>
      <c r="H44" s="218"/>
      <c r="I44" s="1">
        <v>148</v>
      </c>
      <c r="J44" s="53">
        <f>J42-J43</f>
        <v>3571613</v>
      </c>
      <c r="K44" s="53">
        <f>K42-K43</f>
        <v>7534061</v>
      </c>
      <c r="L44" s="53">
        <f>L42-L43</f>
        <v>6251688</v>
      </c>
      <c r="M44" s="53">
        <f>M42-M43</f>
        <v>10830709</v>
      </c>
    </row>
    <row r="45" spans="1:13" ht="12.75">
      <c r="A45" s="219" t="s">
        <v>218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3">
        <f>IF(J42&gt;J43,J42-J43,0)</f>
        <v>3571613</v>
      </c>
      <c r="K45" s="53">
        <f>IF(K42&gt;K43,K42-K43,0)</f>
        <v>7534061</v>
      </c>
      <c r="L45" s="53">
        <f>IF(L42&gt;L43,L42-L43,0)</f>
        <v>6251688</v>
      </c>
      <c r="M45" s="53">
        <f>IF(M42&gt;M43,M42-M43,0)</f>
        <v>10830709</v>
      </c>
    </row>
    <row r="46" spans="1:13" ht="12.75">
      <c r="A46" s="219" t="s">
        <v>219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6" t="s">
        <v>217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/>
      <c r="K47" s="7"/>
      <c r="L47" s="7"/>
      <c r="M47" s="7"/>
    </row>
    <row r="48" spans="1:13" ht="12.75">
      <c r="A48" s="216" t="s">
        <v>237</v>
      </c>
      <c r="B48" s="217"/>
      <c r="C48" s="217"/>
      <c r="D48" s="217"/>
      <c r="E48" s="217"/>
      <c r="F48" s="217"/>
      <c r="G48" s="217"/>
      <c r="H48" s="218"/>
      <c r="I48" s="1">
        <v>152</v>
      </c>
      <c r="J48" s="53">
        <f>J44-J47</f>
        <v>3571613</v>
      </c>
      <c r="K48" s="53">
        <f>K44-K47</f>
        <v>7534061</v>
      </c>
      <c r="L48" s="53">
        <f>L44-L47</f>
        <v>6251688</v>
      </c>
      <c r="M48" s="53">
        <f>M44-M47</f>
        <v>10830709</v>
      </c>
    </row>
    <row r="49" spans="1:13" ht="12.75">
      <c r="A49" s="219" t="s">
        <v>192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3">
        <f>IF(J48&gt;0,J48,0)</f>
        <v>3571613</v>
      </c>
      <c r="K49" s="53">
        <f>IF(K48&gt;0,K48,0)</f>
        <v>7534061</v>
      </c>
      <c r="L49" s="53">
        <f>IF(L48&gt;0,L48,0)</f>
        <v>6251688</v>
      </c>
      <c r="M49" s="53">
        <f>IF(M48&gt;0,M48,0)</f>
        <v>10830709</v>
      </c>
    </row>
    <row r="50" spans="1:13" ht="12.75">
      <c r="A50" s="251" t="s">
        <v>220</v>
      </c>
      <c r="B50" s="252"/>
      <c r="C50" s="252"/>
      <c r="D50" s="252"/>
      <c r="E50" s="252"/>
      <c r="F50" s="252"/>
      <c r="G50" s="252"/>
      <c r="H50" s="25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00" t="s">
        <v>312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5"/>
      <c r="J52" s="55"/>
      <c r="K52" s="55"/>
      <c r="L52" s="55"/>
      <c r="M52" s="128"/>
    </row>
    <row r="53" spans="1:13" ht="12.75">
      <c r="A53" s="248" t="s">
        <v>234</v>
      </c>
      <c r="B53" s="249"/>
      <c r="C53" s="249"/>
      <c r="D53" s="249"/>
      <c r="E53" s="249"/>
      <c r="F53" s="249"/>
      <c r="G53" s="249"/>
      <c r="H53" s="250"/>
      <c r="I53" s="1">
        <v>155</v>
      </c>
      <c r="J53" s="7">
        <v>3571613</v>
      </c>
      <c r="K53" s="7">
        <v>7534061</v>
      </c>
      <c r="L53" s="7">
        <v>6251688</v>
      </c>
      <c r="M53" s="7">
        <v>10830709</v>
      </c>
    </row>
    <row r="54" spans="1:13" ht="12.75">
      <c r="A54" s="248" t="s">
        <v>235</v>
      </c>
      <c r="B54" s="249"/>
      <c r="C54" s="249"/>
      <c r="D54" s="249"/>
      <c r="E54" s="249"/>
      <c r="F54" s="249"/>
      <c r="G54" s="249"/>
      <c r="H54" s="250"/>
      <c r="I54" s="1">
        <v>156</v>
      </c>
      <c r="J54" s="8"/>
      <c r="K54" s="8"/>
      <c r="L54" s="8"/>
      <c r="M54" s="129"/>
    </row>
    <row r="55" spans="1:13" ht="12.75" customHeight="1">
      <c r="A55" s="200" t="s">
        <v>189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27"/>
      <c r="I56" s="9">
        <v>157</v>
      </c>
      <c r="J56" s="6"/>
      <c r="K56" s="6"/>
      <c r="L56" s="6"/>
      <c r="M56" s="130"/>
    </row>
    <row r="57" spans="1:13" ht="12.75">
      <c r="A57" s="216" t="s">
        <v>221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v>0</v>
      </c>
    </row>
    <row r="58" spans="1:13" ht="12.75">
      <c r="A58" s="216" t="s">
        <v>228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/>
      <c r="K58" s="7"/>
      <c r="L58" s="7"/>
      <c r="M58" s="127"/>
    </row>
    <row r="59" spans="1:13" ht="12.75">
      <c r="A59" s="216" t="s">
        <v>229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/>
      <c r="K59" s="7"/>
      <c r="L59" s="7"/>
      <c r="M59" s="127"/>
    </row>
    <row r="60" spans="1:13" ht="12.75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/>
      <c r="K60" s="7"/>
      <c r="L60" s="7"/>
      <c r="M60" s="127"/>
    </row>
    <row r="61" spans="1:13" ht="12.75">
      <c r="A61" s="216" t="s">
        <v>230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/>
      <c r="K61" s="7"/>
      <c r="L61" s="7"/>
      <c r="M61" s="127"/>
    </row>
    <row r="62" spans="1:13" ht="12.75">
      <c r="A62" s="216" t="s">
        <v>231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/>
      <c r="K62" s="7"/>
      <c r="L62" s="7"/>
      <c r="M62" s="127"/>
    </row>
    <row r="63" spans="1:13" ht="12.75">
      <c r="A63" s="216" t="s">
        <v>232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/>
      <c r="K63" s="7"/>
      <c r="L63" s="7"/>
      <c r="M63" s="127"/>
    </row>
    <row r="64" spans="1:13" ht="12.75">
      <c r="A64" s="216" t="s">
        <v>233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/>
      <c r="K64" s="7"/>
      <c r="L64" s="7"/>
      <c r="M64" s="127"/>
    </row>
    <row r="65" spans="1:13" ht="12.75">
      <c r="A65" s="216" t="s">
        <v>222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/>
      <c r="K65" s="7"/>
      <c r="L65" s="7"/>
      <c r="M65" s="127"/>
    </row>
    <row r="66" spans="1:13" ht="12.75">
      <c r="A66" s="216" t="s">
        <v>193</v>
      </c>
      <c r="B66" s="217"/>
      <c r="C66" s="217"/>
      <c r="D66" s="217"/>
      <c r="E66" s="217"/>
      <c r="F66" s="217"/>
      <c r="G66" s="217"/>
      <c r="H66" s="21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6" t="s">
        <v>194</v>
      </c>
      <c r="B67" s="217"/>
      <c r="C67" s="217"/>
      <c r="D67" s="217"/>
      <c r="E67" s="217"/>
      <c r="F67" s="217"/>
      <c r="G67" s="217"/>
      <c r="H67" s="218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4" t="s">
        <v>313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6" t="s">
        <v>188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 ht="12.75">
      <c r="A70" s="248" t="s">
        <v>234</v>
      </c>
      <c r="B70" s="249"/>
      <c r="C70" s="249"/>
      <c r="D70" s="249"/>
      <c r="E70" s="249"/>
      <c r="F70" s="249"/>
      <c r="G70" s="249"/>
      <c r="H70" s="250"/>
      <c r="I70" s="1">
        <v>169</v>
      </c>
      <c r="J70" s="7"/>
      <c r="K70" s="7"/>
      <c r="L70" s="7"/>
      <c r="M70" s="127"/>
    </row>
    <row r="71" spans="1:13" ht="12.75">
      <c r="A71" s="241" t="s">
        <v>235</v>
      </c>
      <c r="B71" s="242"/>
      <c r="C71" s="242"/>
      <c r="D71" s="242"/>
      <c r="E71" s="242"/>
      <c r="F71" s="242"/>
      <c r="G71" s="242"/>
      <c r="H71" s="243"/>
      <c r="I71" s="4">
        <v>170</v>
      </c>
      <c r="J71" s="8"/>
      <c r="K71" s="8"/>
      <c r="L71" s="8"/>
      <c r="M71" s="129"/>
    </row>
  </sheetData>
  <sheetProtection/>
  <mergeCells count="73">
    <mergeCell ref="A6:H6"/>
    <mergeCell ref="J4:K4"/>
    <mergeCell ref="L4:M4"/>
    <mergeCell ref="A5:H5"/>
    <mergeCell ref="A3:M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61:H61"/>
    <mergeCell ref="A56:H56"/>
    <mergeCell ref="A55:M55"/>
    <mergeCell ref="A57:H57"/>
    <mergeCell ref="A71:H71"/>
    <mergeCell ref="A65:H65"/>
    <mergeCell ref="A66:H66"/>
    <mergeCell ref="A67:H67"/>
    <mergeCell ref="A68:M68"/>
    <mergeCell ref="A69:M69"/>
    <mergeCell ref="A70:H70"/>
    <mergeCell ref="A63:H63"/>
    <mergeCell ref="A64:H64"/>
    <mergeCell ref="A2:M2"/>
    <mergeCell ref="A1:M1"/>
    <mergeCell ref="A62:H62"/>
    <mergeCell ref="A51:M51"/>
    <mergeCell ref="A52:H52"/>
    <mergeCell ref="A58:H58"/>
    <mergeCell ref="A59:H59"/>
    <mergeCell ref="A60:H60"/>
  </mergeCells>
  <dataValidations count="3">
    <dataValidation type="whole" operator="notEqual" allowBlank="1" showInputMessage="1" showErrorMessage="1" errorTitle="Pogrešan unos" error="Mogu se unijeti samo cjelobrojne vrijednosti." sqref="J47:L47 K66:M67 K58:L65 K57:M57 K56:L56 J56:J67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K34:L41 K33:M33 K28:L32 K27:M27 K23:L26 K22:M22 K17:L21 K16:M16 K13:L15 K12:M12 J12:J46 K8:L9 K7:M7 J7:J10 K10:M1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  <rowBreaks count="1" manualBreakCount="1">
    <brk id="50" max="255" man="1"/>
  </rowBreaks>
  <ignoredErrors>
    <ignoredError sqref="M16 L27 J27 K27 J16 K16 J22:J25 K22:K25 L16 L22:L25 M22:M25 M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5">
      <selection activeCell="K51" sqref="K51"/>
    </sheetView>
  </sheetViews>
  <sheetFormatPr defaultColWidth="9.140625" defaultRowHeight="12.75"/>
  <cols>
    <col min="1" max="10" width="9.140625" style="52" customWidth="1"/>
    <col min="11" max="11" width="11.8515625" style="70" customWidth="1"/>
    <col min="12" max="16384" width="9.140625" style="52" customWidth="1"/>
  </cols>
  <sheetData>
    <row r="1" spans="1:11" ht="12.75" customHeight="1">
      <c r="A1" s="263" t="s">
        <v>164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330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5" t="s">
        <v>279</v>
      </c>
      <c r="J4" s="66" t="s">
        <v>319</v>
      </c>
      <c r="K4" s="66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7">
        <v>2</v>
      </c>
      <c r="J5" s="68" t="s">
        <v>283</v>
      </c>
      <c r="K5" s="68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7"/>
      <c r="J6" s="257"/>
      <c r="K6" s="258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3571613</v>
      </c>
      <c r="K7" s="7">
        <v>6251688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1883849</v>
      </c>
      <c r="K8" s="7">
        <v>2396354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2560895</v>
      </c>
      <c r="K9" s="7">
        <v>10018165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3412</v>
      </c>
      <c r="K12" s="7"/>
    </row>
    <row r="13" spans="1:11" ht="12.75">
      <c r="A13" s="216" t="s">
        <v>157</v>
      </c>
      <c r="B13" s="217"/>
      <c r="C13" s="217"/>
      <c r="D13" s="217"/>
      <c r="E13" s="217"/>
      <c r="F13" s="217"/>
      <c r="G13" s="217"/>
      <c r="H13" s="217"/>
      <c r="I13" s="1">
        <v>7</v>
      </c>
      <c r="J13" s="63">
        <f>SUM(J7:J12)</f>
        <v>8019769</v>
      </c>
      <c r="K13" s="63">
        <f>SUM(K7:K12)</f>
        <v>18666207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3250658</v>
      </c>
      <c r="K15" s="7">
        <v>6687294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156000</v>
      </c>
      <c r="K16" s="7">
        <v>482471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11582</v>
      </c>
      <c r="K17" s="7"/>
    </row>
    <row r="18" spans="1:11" ht="12.75">
      <c r="A18" s="216" t="s">
        <v>158</v>
      </c>
      <c r="B18" s="217"/>
      <c r="C18" s="217"/>
      <c r="D18" s="217"/>
      <c r="E18" s="217"/>
      <c r="F18" s="217"/>
      <c r="G18" s="217"/>
      <c r="H18" s="217"/>
      <c r="I18" s="1">
        <v>12</v>
      </c>
      <c r="J18" s="63">
        <f>SUM(J15:J17)</f>
        <v>3418240</v>
      </c>
      <c r="K18" s="63">
        <f>SUM(K15:K17)</f>
        <v>7169765</v>
      </c>
    </row>
    <row r="19" spans="1:11" ht="12.75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63">
        <f>J13-J18</f>
        <v>4601529</v>
      </c>
      <c r="K19" s="63">
        <f>K13-K18</f>
        <v>11496442</v>
      </c>
    </row>
    <row r="20" spans="1:11" ht="12.75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63"/>
      <c r="K20" s="53"/>
    </row>
    <row r="21" spans="1:11" ht="12.75">
      <c r="A21" s="200" t="s">
        <v>159</v>
      </c>
      <c r="B21" s="201"/>
      <c r="C21" s="201"/>
      <c r="D21" s="201"/>
      <c r="E21" s="201"/>
      <c r="F21" s="201"/>
      <c r="G21" s="201"/>
      <c r="H21" s="201"/>
      <c r="I21" s="257"/>
      <c r="J21" s="257"/>
      <c r="K21" s="258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16" t="s">
        <v>168</v>
      </c>
      <c r="B27" s="217"/>
      <c r="C27" s="217"/>
      <c r="D27" s="217"/>
      <c r="E27" s="217"/>
      <c r="F27" s="217"/>
      <c r="G27" s="217"/>
      <c r="H27" s="217"/>
      <c r="I27" s="1">
        <v>20</v>
      </c>
      <c r="J27" s="63"/>
      <c r="K27" s="53"/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457856</v>
      </c>
      <c r="K28" s="7"/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63">
        <f>SUM(J28:J30)</f>
        <v>457856</v>
      </c>
      <c r="K31" s="63">
        <f>SUM(K28:K30)</f>
        <v>0</v>
      </c>
    </row>
    <row r="32" spans="1:11" ht="12.75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3"/>
      <c r="K32" s="53"/>
    </row>
    <row r="33" spans="1:11" ht="12.75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63">
        <f>J31</f>
        <v>457856</v>
      </c>
      <c r="K33" s="63">
        <f>K31</f>
        <v>0</v>
      </c>
    </row>
    <row r="34" spans="1:11" ht="12.75">
      <c r="A34" s="200" t="s">
        <v>160</v>
      </c>
      <c r="B34" s="201"/>
      <c r="C34" s="201"/>
      <c r="D34" s="201"/>
      <c r="E34" s="201"/>
      <c r="F34" s="201"/>
      <c r="G34" s="201"/>
      <c r="H34" s="201"/>
      <c r="I34" s="257"/>
      <c r="J34" s="257"/>
      <c r="K34" s="258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3628781</v>
      </c>
      <c r="K36" s="7">
        <v>1112804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>
        <v>1044943</v>
      </c>
    </row>
    <row r="38" spans="1:11" ht="12.75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63">
        <f>SUM(J35:J37)</f>
        <v>3628781</v>
      </c>
      <c r="K38" s="63">
        <v>2157747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5466124</v>
      </c>
      <c r="K39" s="7">
        <v>3520333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178452</v>
      </c>
      <c r="K43" s="7">
        <v>761019</v>
      </c>
    </row>
    <row r="44" spans="1:11" ht="12.75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63">
        <f>SUM(J39:J43)</f>
        <v>5644576</v>
      </c>
      <c r="K44" s="63">
        <v>4281352</v>
      </c>
    </row>
    <row r="45" spans="1:11" ht="12.75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63">
        <v>3628781</v>
      </c>
      <c r="K45" s="53">
        <v>2157747</v>
      </c>
    </row>
    <row r="46" spans="1:11" ht="12.75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63">
        <v>5644576</v>
      </c>
      <c r="K46" s="53">
        <v>4281352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3">
        <f>J19-J20+J32-J33+J45-J46</f>
        <v>2127878</v>
      </c>
      <c r="K47" s="63">
        <v>9372837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3">
        <v>2127878</v>
      </c>
      <c r="K48" s="53">
        <v>13620047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149632</v>
      </c>
      <c r="K49" s="7">
        <v>399662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722164</v>
      </c>
      <c r="K50" s="7">
        <v>868910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11" t="s">
        <v>177</v>
      </c>
      <c r="B52" s="212"/>
      <c r="C52" s="212"/>
      <c r="D52" s="212"/>
      <c r="E52" s="212"/>
      <c r="F52" s="212"/>
      <c r="G52" s="212"/>
      <c r="H52" s="212"/>
      <c r="I52" s="4">
        <v>44</v>
      </c>
      <c r="J52" s="64">
        <v>871796</v>
      </c>
      <c r="K52" s="61">
        <v>1268572</v>
      </c>
    </row>
  </sheetData>
  <sheetProtection/>
  <mergeCells count="52">
    <mergeCell ref="A5:H5"/>
    <mergeCell ref="A6:K6"/>
    <mergeCell ref="A3:K3"/>
    <mergeCell ref="A1:K1"/>
    <mergeCell ref="A2:K2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35:H35"/>
    <mergeCell ref="A36:H36"/>
    <mergeCell ref="A37:H37"/>
    <mergeCell ref="A38:H38"/>
    <mergeCell ref="A31:H31"/>
    <mergeCell ref="A32:H32"/>
    <mergeCell ref="A33:H33"/>
    <mergeCell ref="A34:K34"/>
    <mergeCell ref="A47:H47"/>
    <mergeCell ref="A52:H52"/>
    <mergeCell ref="A48:H48"/>
    <mergeCell ref="A49:H49"/>
    <mergeCell ref="A50:H50"/>
    <mergeCell ref="A51:H51"/>
    <mergeCell ref="A45:H45"/>
    <mergeCell ref="A46:H46"/>
    <mergeCell ref="A39:H39"/>
    <mergeCell ref="A40:H40"/>
    <mergeCell ref="A43:H43"/>
    <mergeCell ref="A44:H44"/>
    <mergeCell ref="A41:H41"/>
    <mergeCell ref="A42:H42"/>
  </mergeCells>
  <dataValidations count="2">
    <dataValidation type="whole" operator="notEqual" allowBlank="1" showInputMessage="1" showErrorMessage="1" errorTitle="Pogrešan unos" error="Mogu se unijeti samo cjelobrojne vrijednosti." sqref="J49:K51 J14:K17 J39:K43 J22:K26 J28:K30 J35:K3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4:K48 J52:K52 J27:K27 J31:K33 J38:K38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5" t="s">
        <v>279</v>
      </c>
      <c r="J4" s="66" t="s">
        <v>319</v>
      </c>
      <c r="K4" s="66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1">
        <v>2</v>
      </c>
      <c r="J5" s="72" t="s">
        <v>283</v>
      </c>
      <c r="K5" s="72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7"/>
      <c r="J6" s="257"/>
      <c r="K6" s="258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16" t="s">
        <v>198</v>
      </c>
      <c r="B12" s="217"/>
      <c r="C12" s="217"/>
      <c r="D12" s="217"/>
      <c r="E12" s="217"/>
      <c r="F12" s="217"/>
      <c r="G12" s="217"/>
      <c r="H12" s="217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16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2" t="s">
        <v>109</v>
      </c>
      <c r="B21" s="268"/>
      <c r="C21" s="268"/>
      <c r="D21" s="268"/>
      <c r="E21" s="268"/>
      <c r="F21" s="268"/>
      <c r="G21" s="268"/>
      <c r="H21" s="269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00" t="s">
        <v>159</v>
      </c>
      <c r="B22" s="201"/>
      <c r="C22" s="201"/>
      <c r="D22" s="201"/>
      <c r="E22" s="201"/>
      <c r="F22" s="201"/>
      <c r="G22" s="201"/>
      <c r="H22" s="201"/>
      <c r="I22" s="257"/>
      <c r="J22" s="257"/>
      <c r="K22" s="258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00" t="s">
        <v>160</v>
      </c>
      <c r="B35" s="201"/>
      <c r="C35" s="201"/>
      <c r="D35" s="201"/>
      <c r="E35" s="201"/>
      <c r="F35" s="201"/>
      <c r="G35" s="201"/>
      <c r="H35" s="201"/>
      <c r="I35" s="257">
        <v>0</v>
      </c>
      <c r="J35" s="257"/>
      <c r="K35" s="258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16" t="s">
        <v>162</v>
      </c>
      <c r="B46" s="217"/>
      <c r="C46" s="217"/>
      <c r="D46" s="217"/>
      <c r="E46" s="217"/>
      <c r="F46" s="217"/>
      <c r="G46" s="217"/>
      <c r="H46" s="217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16" t="s">
        <v>163</v>
      </c>
      <c r="B47" s="217"/>
      <c r="C47" s="217"/>
      <c r="D47" s="217"/>
      <c r="E47" s="217"/>
      <c r="F47" s="217"/>
      <c r="G47" s="217"/>
      <c r="H47" s="217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6" t="s">
        <v>161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.75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.75">
      <c r="A52" s="216" t="s">
        <v>176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ht="12.75">
      <c r="A53" s="222" t="s">
        <v>177</v>
      </c>
      <c r="B53" s="223"/>
      <c r="C53" s="223"/>
      <c r="D53" s="223"/>
      <c r="E53" s="223"/>
      <c r="F53" s="223"/>
      <c r="G53" s="223"/>
      <c r="H53" s="223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23:H23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35:K35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47:H47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7" sqref="K7"/>
    </sheetView>
  </sheetViews>
  <sheetFormatPr defaultColWidth="9.140625" defaultRowHeight="12.75"/>
  <cols>
    <col min="1" max="4" width="9.140625" style="75" customWidth="1"/>
    <col min="5" max="5" width="10.421875" style="75" bestFit="1" customWidth="1"/>
    <col min="6" max="16384" width="9.140625" style="75" customWidth="1"/>
  </cols>
  <sheetData>
    <row r="1" spans="1:12" ht="12.75">
      <c r="A1" s="288" t="s">
        <v>281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74"/>
    </row>
    <row r="2" spans="1:12" ht="15.75">
      <c r="A2" s="42"/>
      <c r="B2" s="73"/>
      <c r="C2" s="275" t="s">
        <v>282</v>
      </c>
      <c r="D2" s="275"/>
      <c r="E2" s="126">
        <v>40544</v>
      </c>
      <c r="F2" s="43" t="s">
        <v>250</v>
      </c>
      <c r="G2" s="276">
        <v>40816</v>
      </c>
      <c r="H2" s="277"/>
      <c r="I2" s="73"/>
      <c r="J2" s="73"/>
      <c r="K2" s="73"/>
      <c r="L2" s="76"/>
    </row>
    <row r="3" spans="1:11" ht="23.25">
      <c r="A3" s="278" t="s">
        <v>59</v>
      </c>
      <c r="B3" s="278"/>
      <c r="C3" s="278"/>
      <c r="D3" s="278"/>
      <c r="E3" s="278"/>
      <c r="F3" s="278"/>
      <c r="G3" s="278"/>
      <c r="H3" s="278"/>
      <c r="I3" s="79" t="s">
        <v>305</v>
      </c>
      <c r="J3" s="80" t="s">
        <v>150</v>
      </c>
      <c r="K3" s="80" t="s">
        <v>151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82">
        <v>2</v>
      </c>
      <c r="J4" s="81" t="s">
        <v>283</v>
      </c>
      <c r="K4" s="81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74980500</v>
      </c>
      <c r="K5" s="45">
        <v>74980500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173442</v>
      </c>
      <c r="K6" s="46">
        <v>173442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f>17071189+300001</f>
        <v>17371190</v>
      </c>
      <c r="K7" s="46">
        <v>16345286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-2226389</v>
      </c>
      <c r="K8" s="46">
        <v>-5755498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3571613</v>
      </c>
      <c r="K9" s="46">
        <v>6251688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80" t="s">
        <v>294</v>
      </c>
      <c r="B14" s="281"/>
      <c r="C14" s="281"/>
      <c r="D14" s="281"/>
      <c r="E14" s="281"/>
      <c r="F14" s="281"/>
      <c r="G14" s="281"/>
      <c r="H14" s="281"/>
      <c r="I14" s="44">
        <v>10</v>
      </c>
      <c r="J14" s="77">
        <f>SUM(J5:J13)</f>
        <v>93870356</v>
      </c>
      <c r="K14" s="77">
        <f>SUM(K5:K13)</f>
        <v>91995418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2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  <c r="L16" s="132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80" t="s">
        <v>301</v>
      </c>
      <c r="B21" s="281"/>
      <c r="C21" s="281"/>
      <c r="D21" s="281"/>
      <c r="E21" s="281"/>
      <c r="F21" s="281"/>
      <c r="G21" s="281"/>
      <c r="H21" s="281"/>
      <c r="I21" s="44">
        <v>17</v>
      </c>
      <c r="J21" s="78">
        <f>SUM(J15:J20)</f>
        <v>0</v>
      </c>
      <c r="K21" s="78">
        <f>SUM(K15:K20)</f>
        <v>0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2" t="s">
        <v>302</v>
      </c>
      <c r="B23" s="283"/>
      <c r="C23" s="283"/>
      <c r="D23" s="283"/>
      <c r="E23" s="283"/>
      <c r="F23" s="283"/>
      <c r="G23" s="283"/>
      <c r="H23" s="283"/>
      <c r="I23" s="47">
        <v>18</v>
      </c>
      <c r="J23" s="45"/>
      <c r="K23" s="45"/>
    </row>
    <row r="24" spans="1:11" ht="17.25" customHeight="1">
      <c r="A24" s="284" t="s">
        <v>303</v>
      </c>
      <c r="B24" s="285"/>
      <c r="C24" s="285"/>
      <c r="D24" s="285"/>
      <c r="E24" s="285"/>
      <c r="F24" s="285"/>
      <c r="G24" s="285"/>
      <c r="H24" s="285"/>
      <c r="I24" s="48">
        <v>19</v>
      </c>
      <c r="J24" s="78"/>
      <c r="K24" s="78"/>
    </row>
    <row r="25" spans="1:11" ht="30" customHeight="1">
      <c r="A25" s="286" t="s">
        <v>304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5" t="s">
        <v>316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nives</cp:lastModifiedBy>
  <cp:lastPrinted>2011-10-27T18:21:48Z</cp:lastPrinted>
  <dcterms:created xsi:type="dcterms:W3CDTF">2008-10-17T11:51:54Z</dcterms:created>
  <dcterms:modified xsi:type="dcterms:W3CDTF">2011-10-31T09:31:35Z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