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9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<sst xmlns="http://schemas.openxmlformats.org/spreadsheetml/2006/main" count="396" uniqueCount="343">
  <si>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</si>
  <si>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</si>
  <si>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</si>
  <si>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</si>
  <si>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</si>
  <si>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</si>
  <si>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</si>
  <si>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</si>
  <si>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</si>
  <si>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</si>
  <si>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</si>
  <si>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</si>
  <si>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</si>
  <si>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</si>
  <si>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</si>
  <si>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</si>
  <si>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</si>
  <si>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</si>
  <si>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</si>
  <si>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</si>
  <si>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</si>
  <si>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</si>
  <si>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</si>
  <si>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</si>
  <si>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</si>
  <si>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</si>
  <si>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</si>
  <si>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</si>
  <si>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</si>
  <si>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</si>
  <si>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</si>
  <si>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</si>
  <si>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</si>
  <si>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</si>
  <si>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</si>
  <si>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</si>
  <si>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</si>
  <si>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</si>
  <si>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</si>
  <si>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</si>
  <si>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</si>
  <si>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</si>
  <si>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</si>
  <si>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</si>
  <si>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</si>
  <si>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</si>
  <si>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</si>
  <si>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</si>
  <si>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</si>
  <si>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</si>
  <si>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</si>
  <si>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</si>
  <si>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</si>
  <si>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</si>
  <si>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</si>
  <si>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</si>
  <si>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</si>
  <si>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</si>
  <si>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</si>
  <si>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</si>
  <si>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</si>
  <si>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</si>
  <si>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</si>
  <si>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</si>
  <si>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</si>
  <si>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</si>
  <si>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</si>
  <si>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</si>
  <si>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</si>
  <si>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</si>
  <si>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</si>
  <si>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</si>
  <si>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</si>
  <si>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</si>
  <si>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</si>
  <si>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</si>
  <si>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</si>
  <si>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</si>
  <si>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</si>
  <si>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</si>
  <si>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</si>
  <si>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</si>
  <si>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</si>
  <si>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</si>
  <si>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</si>
  <si>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</si>
  <si>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</si>
  <si>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</si>
  <si>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</si>
  <si>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</si>
  <si>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</si>
  <si>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</si>
  <si>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</si>
  <si>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</si>
  <si>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</si>
  <si>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</si>
  <si>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</si>
  <si>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</si>
  <si>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</si>
  <si>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</si>
  <si>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</si>
  <si>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</si>
  <si>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</si>
  <si>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</si>
  <si>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</si>
  <si>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</si>
  <si>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</si>
  <si>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</si>
  <si>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</si>
  <si>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</si>
  <si>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</si>
  <si>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</si>
  <si>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</si>
  <si>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</si>
  <si>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</si>
  <si>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</si>
  <si>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</si>
  <si>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</si>
  <si>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</si>
  <si>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</si>
  <si>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</si>
  <si>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</si>
  <si>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</si>
  <si>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</si>
  <si>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</si>
  <si>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</si>
  <si>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</si>
  <si>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</si>
  <si>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</si>
  <si>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</si>
  <si>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</si>
  <si>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</si>
  <si>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</si>
  <si>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</si>
  <si>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</si>
  <si>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</si>
  <si>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</si>
  <si>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</si>
  <si>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</si>
  <si>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</si>
  <si>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</si>
  <si>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</si>
  <si>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</si>
  <si>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</si>
  <si>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</si>
  <si>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</si>
  <si>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</si>
  <si>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</si>
  <si>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</si>
  <si>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</si>
  <si>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</si>
  <si>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</si>
  <si>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</si>
  <si>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</si>
  <si>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</si>
  <si>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</si>
  <si>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</si>
  <si>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</si>
  <si>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</si>
  <si>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</si>
  <si>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</si>
  <si>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</si>
  <si>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</si>
  <si>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</si>
  <si>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</si>
  <si>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</si>
  <si>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</si>
  <si>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</si>
  <si>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</si>
  <si>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</si>
  <si>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</si>
  <si>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</si>
  <si>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</si>
  <si>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</si>
  <si>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</si>
  <si>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</si>
  <si>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</si>
  <si>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</si>
  <si>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</si>
  <si>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</si>
  <si>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</si>
  <si>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</si>
  <si>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</si>
  <si>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</si>
  <si>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</si>
  <si>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</si>
  <si>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</si>
  <si>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</si>
  <si>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</si>
  <si>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</si>
  <si>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</si>
  <si>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</si>
  <si>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</si>
  <si>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</si>
  <si>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</si>
  <si>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</si>
  <si>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</si>
  <si>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</si>
  <si>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</si>
  <si>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</si>
  <si>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</si>
  <si>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</si>
  <si>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</si>
  <si>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</si>
  <si>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</si>
  <si>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</si>
  <si>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</si>
  <si>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</si>
  <si>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</si>
  <si>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</si>
  <si>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</si>
  <si>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</si>
  <si>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</si>
  <si>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</si>
  <si>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</si>
  <si>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</si>
  <si>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</si>
  <si>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</si>
  <si>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</si>
  <si>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</si>
  <si>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</si>
  <si>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</si>
  <si>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</si>
  <si>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</si>
  <si>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</si>
  <si>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</si>
  <si>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</si>
  <si>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</si>
  <si>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</si>
  <si>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</si>
  <si>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</si>
  <si>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</si>
  <si>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</si>
  <si>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</si>
  <si>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</si>
  <si>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</si>
  <si>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</si>
  <si>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</si>
  <si>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</si>
  <si>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</si>
  <si>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</si>
  <si>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</si>
  <si>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</si>
  <si>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</si>
  <si>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</si>
  <si>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</si>
  <si>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</si>
  <si>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</si>
  <si>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</si>
  <si>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</si>
  <si>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</si>
  <si>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</si>
  <si>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</si>
  <si>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</si>
  <si>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</si>
  <si>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</si>
  <si>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</si>
  <si>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</si>
  <si>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</si>
  <si>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</si>
  <si>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</si>
  <si>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</si>
  <si>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</si>
  <si>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</si>
  <si>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</si>
  <si>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</si>
  <si>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</si>
  <si>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</si>
  <si>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</si>
  <si>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</si>
  <si>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</si>
  <si>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</si>
  <si>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</si>
  <si>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</si>
  <si>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</si>
  <si>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</si>
  <si>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</si>
  <si>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</si>
  <si>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</si>
  <si>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</si>
  <si>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</si>
  <si>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</si>
  <si>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</si>
  <si>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</si>
  <si>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</si>
  <si>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</si>
  <si>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</si>
  <si>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</si>
  <si>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</si>
  <si>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</si>
  <si>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</si>
  <si>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</si>
  <si>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</si>
  <si>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</si>
  <si>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</si>
  <si>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</si>
  <si>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</si>
  <si>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</si>
  <si>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</si>
  <si>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</si>
  <si>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</si>
  <si>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</si>
  <si>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</si>
  <si>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</si>
  <si>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</si>
  <si>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</si>
  <si>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</si>
  <si>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</si>
  <si>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</si>
  <si>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</si>
  <si>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</si>
  <si>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</si>
  <si>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</si>
  <si>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</si>
  <si>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</si>
  <si>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</si>
  <si>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</si>
  <si>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</si>
  <si>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</si>
  <si>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</si>
  <si>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</si>
  <si>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</si>
  <si>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</si>
  <si>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</si>
  <si>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</si>
  <si>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</si>
  <si>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</si>
  <si>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</si>
  <si>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</si>
  <si>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NE</t>
  </si>
  <si>
    <t>5510</t>
  </si>
  <si>
    <t>051 724 728</t>
  </si>
  <si>
    <t>uprava@imperial.hr</t>
  </si>
  <si>
    <t>www.imperial.hr</t>
  </si>
  <si>
    <t>PRIMORSKO-GORANSKA ŽUPANIJA</t>
  </si>
  <si>
    <t>Obveznik: Imperial d.d. Rab</t>
  </si>
  <si>
    <t>MIŠ VLADO, SKOPLJAKOVIĆ MARIO</t>
  </si>
  <si>
    <t>DUMIČIĆ KRISTINA</t>
  </si>
  <si>
    <t>051 667 728</t>
  </si>
  <si>
    <t>kristina.dumicic@imperial.hr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</si>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</sst>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2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1" fillId="0" borderId="15" xfId="59" applyNumberFormat="1" applyFont="1" applyFill="1" applyBorder="1" applyAlignment="1" applyProtection="1">
      <alignment vertical="center"/>
      <protection hidden="1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vertical="center"/>
      <protection hidden="1"/>
    </xf>
    <xf numFmtId="3" fontId="1" fillId="0" borderId="13" xfId="59" applyNumberFormat="1" applyFont="1" applyFill="1" applyBorder="1" applyAlignment="1" applyProtection="1">
      <alignment vertical="center"/>
      <protection hidden="1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0" borderId="13" xfId="0" applyNumberFormat="1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3" fontId="56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1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istina.dumicic@imperial.hr" TargetMode="External" /><Relationship Id="rId2" Type="http://schemas.openxmlformats.org/officeDocument/2006/relationships/hyperlink" Target="mailto:uprava@imperial.hr" TargetMode="External" /><Relationship Id="rId3" Type="http://schemas.openxmlformats.org/officeDocument/2006/relationships/hyperlink" Target="http://www.imperial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203" t="s">
        <v>249</v>
      </c>
      <c r="B2" s="204"/>
      <c r="C2" s="204"/>
      <c r="D2" s="205"/>
      <c r="E2" s="119">
        <v>42736</v>
      </c>
      <c r="F2" s="12"/>
      <c r="G2" s="13" t="s">
        <v>250</v>
      </c>
      <c r="H2" s="119" t="s">
        <v>340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6" t="s">
        <v>251</v>
      </c>
      <c r="B6" s="157"/>
      <c r="C6" s="169" t="s">
        <v>323</v>
      </c>
      <c r="D6" s="17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209" t="s">
        <v>252</v>
      </c>
      <c r="B8" s="210"/>
      <c r="C8" s="169" t="s">
        <v>324</v>
      </c>
      <c r="D8" s="17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1" t="s">
        <v>253</v>
      </c>
      <c r="B10" s="201"/>
      <c r="C10" s="169" t="s">
        <v>325</v>
      </c>
      <c r="D10" s="17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6" t="s">
        <v>254</v>
      </c>
      <c r="B12" s="157"/>
      <c r="C12" s="171" t="s">
        <v>326</v>
      </c>
      <c r="D12" s="198"/>
      <c r="E12" s="198"/>
      <c r="F12" s="198"/>
      <c r="G12" s="198"/>
      <c r="H12" s="198"/>
      <c r="I12" s="159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6" t="s">
        <v>255</v>
      </c>
      <c r="B14" s="157"/>
      <c r="C14" s="199">
        <v>51280</v>
      </c>
      <c r="D14" s="200"/>
      <c r="E14" s="16"/>
      <c r="F14" s="171" t="s">
        <v>327</v>
      </c>
      <c r="G14" s="198"/>
      <c r="H14" s="198"/>
      <c r="I14" s="15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6" t="s">
        <v>256</v>
      </c>
      <c r="B16" s="157"/>
      <c r="C16" s="171" t="s">
        <v>328</v>
      </c>
      <c r="D16" s="198"/>
      <c r="E16" s="198"/>
      <c r="F16" s="198"/>
      <c r="G16" s="198"/>
      <c r="H16" s="198"/>
      <c r="I16" s="15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6" t="s">
        <v>257</v>
      </c>
      <c r="B18" s="157"/>
      <c r="C18" s="194" t="s">
        <v>332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6" t="s">
        <v>258</v>
      </c>
      <c r="B20" s="157"/>
      <c r="C20" s="194" t="s">
        <v>333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6" t="s">
        <v>259</v>
      </c>
      <c r="B22" s="157"/>
      <c r="C22" s="120">
        <v>363</v>
      </c>
      <c r="D22" s="171" t="s">
        <v>327</v>
      </c>
      <c r="E22" s="191"/>
      <c r="F22" s="192"/>
      <c r="G22" s="156"/>
      <c r="H22" s="197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6" t="s">
        <v>260</v>
      </c>
      <c r="B24" s="157"/>
      <c r="C24" s="120">
        <v>8</v>
      </c>
      <c r="D24" s="171" t="s">
        <v>334</v>
      </c>
      <c r="E24" s="191"/>
      <c r="F24" s="191"/>
      <c r="G24" s="192"/>
      <c r="H24" s="51" t="s">
        <v>261</v>
      </c>
      <c r="I24" s="142">
        <v>289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6" t="s">
        <v>262</v>
      </c>
      <c r="B26" s="157"/>
      <c r="C26" s="121" t="s">
        <v>329</v>
      </c>
      <c r="D26" s="25"/>
      <c r="E26" s="33"/>
      <c r="F26" s="24"/>
      <c r="G26" s="193" t="s">
        <v>263</v>
      </c>
      <c r="H26" s="157"/>
      <c r="I26" s="122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81"/>
      <c r="B30" s="172"/>
      <c r="C30" s="172"/>
      <c r="D30" s="173"/>
      <c r="E30" s="181"/>
      <c r="F30" s="172"/>
      <c r="G30" s="172"/>
      <c r="H30" s="169"/>
      <c r="I30" s="170"/>
      <c r="J30" s="10"/>
      <c r="K30" s="10"/>
      <c r="L30" s="10"/>
    </row>
    <row r="31" spans="1:12" ht="12.75">
      <c r="A31" s="93"/>
      <c r="B31" s="22"/>
      <c r="C31" s="21"/>
      <c r="D31" s="182"/>
      <c r="E31" s="182"/>
      <c r="F31" s="182"/>
      <c r="G31" s="183"/>
      <c r="H31" s="16"/>
      <c r="I31" s="100"/>
      <c r="J31" s="10"/>
      <c r="K31" s="10"/>
      <c r="L31" s="10"/>
    </row>
    <row r="32" spans="1:12" ht="12.75">
      <c r="A32" s="181"/>
      <c r="B32" s="172"/>
      <c r="C32" s="172"/>
      <c r="D32" s="173"/>
      <c r="E32" s="181"/>
      <c r="F32" s="172"/>
      <c r="G32" s="172"/>
      <c r="H32" s="169"/>
      <c r="I32" s="17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81"/>
      <c r="B34" s="172"/>
      <c r="C34" s="172"/>
      <c r="D34" s="173"/>
      <c r="E34" s="181"/>
      <c r="F34" s="172"/>
      <c r="G34" s="172"/>
      <c r="H34" s="169"/>
      <c r="I34" s="17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81"/>
      <c r="B36" s="172"/>
      <c r="C36" s="172"/>
      <c r="D36" s="173"/>
      <c r="E36" s="181"/>
      <c r="F36" s="172"/>
      <c r="G36" s="172"/>
      <c r="H36" s="169"/>
      <c r="I36" s="170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 ht="12.75">
      <c r="A38" s="181"/>
      <c r="B38" s="172"/>
      <c r="C38" s="172"/>
      <c r="D38" s="173"/>
      <c r="E38" s="181"/>
      <c r="F38" s="172"/>
      <c r="G38" s="172"/>
      <c r="H38" s="169"/>
      <c r="I38" s="17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81"/>
      <c r="B40" s="172"/>
      <c r="C40" s="172"/>
      <c r="D40" s="173"/>
      <c r="E40" s="181"/>
      <c r="F40" s="172"/>
      <c r="G40" s="172"/>
      <c r="H40" s="169"/>
      <c r="I40" s="17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1" t="s">
        <v>267</v>
      </c>
      <c r="B44" s="152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78"/>
      <c r="H45" s="35"/>
      <c r="I45" s="106"/>
      <c r="J45" s="10"/>
      <c r="K45" s="10"/>
      <c r="L45" s="10"/>
    </row>
    <row r="46" spans="1:12" ht="12.75">
      <c r="A46" s="151" t="s">
        <v>268</v>
      </c>
      <c r="B46" s="152"/>
      <c r="C46" s="171" t="s">
        <v>337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1" t="s">
        <v>270</v>
      </c>
      <c r="B48" s="152"/>
      <c r="C48" s="158" t="s">
        <v>338</v>
      </c>
      <c r="D48" s="154"/>
      <c r="E48" s="155"/>
      <c r="F48" s="16"/>
      <c r="G48" s="51" t="s">
        <v>271</v>
      </c>
      <c r="H48" s="158" t="s">
        <v>331</v>
      </c>
      <c r="I48" s="15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1" t="s">
        <v>257</v>
      </c>
      <c r="B50" s="152"/>
      <c r="C50" s="153" t="s">
        <v>339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6" t="s">
        <v>272</v>
      </c>
      <c r="B52" s="157"/>
      <c r="C52" s="158" t="s">
        <v>336</v>
      </c>
      <c r="D52" s="154"/>
      <c r="E52" s="154"/>
      <c r="F52" s="154"/>
      <c r="G52" s="154"/>
      <c r="H52" s="154"/>
      <c r="I52" s="159"/>
      <c r="J52" s="10"/>
      <c r="K52" s="10"/>
      <c r="L52" s="10"/>
    </row>
    <row r="53" spans="1:12" ht="12.75">
      <c r="A53" s="107"/>
      <c r="B53" s="20"/>
      <c r="C53" s="165" t="s">
        <v>273</v>
      </c>
      <c r="D53" s="165"/>
      <c r="E53" s="165"/>
      <c r="F53" s="165"/>
      <c r="G53" s="165"/>
      <c r="H53" s="16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0" t="s">
        <v>274</v>
      </c>
      <c r="C55" s="161"/>
      <c r="D55" s="161"/>
      <c r="E55" s="16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62" t="s">
        <v>306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 ht="12.75">
      <c r="A57" s="107"/>
      <c r="B57" s="162" t="s">
        <v>307</v>
      </c>
      <c r="C57" s="163"/>
      <c r="D57" s="163"/>
      <c r="E57" s="163"/>
      <c r="F57" s="163"/>
      <c r="G57" s="163"/>
      <c r="H57" s="163"/>
      <c r="I57" s="109"/>
      <c r="J57" s="10"/>
      <c r="K57" s="10"/>
      <c r="L57" s="10"/>
    </row>
    <row r="58" spans="1:12" ht="12.75">
      <c r="A58" s="107"/>
      <c r="B58" s="162" t="s">
        <v>308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 ht="12.75">
      <c r="A59" s="107"/>
      <c r="B59" s="162" t="s">
        <v>309</v>
      </c>
      <c r="C59" s="163"/>
      <c r="D59" s="163"/>
      <c r="E59" s="163"/>
      <c r="F59" s="163"/>
      <c r="G59" s="163"/>
      <c r="H59" s="163"/>
      <c r="I59" s="16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49"/>
      <c r="H63" s="15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kristina.dumicic@imperial.hr"/>
    <hyperlink ref="C18" r:id="rId2" display="uprava@imperial.hr"/>
    <hyperlink ref="C20" r:id="rId3" display="www.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">
      <selection activeCell="J33" sqref="J3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335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8" t="s">
        <v>278</v>
      </c>
      <c r="J4" s="59" t="s">
        <v>319</v>
      </c>
      <c r="K4" s="60" t="s">
        <v>320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>
        <v>0</v>
      </c>
      <c r="K7" s="6">
        <v>0</v>
      </c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518023194</v>
      </c>
      <c r="K8" s="53">
        <f>K9+K16+K26+K35+K39</f>
        <v>511264471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127819</v>
      </c>
      <c r="K9" s="53">
        <f>SUM(K10:K15)</f>
        <v>690990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127819</v>
      </c>
      <c r="K11" s="7">
        <v>303385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0</v>
      </c>
      <c r="K14" s="7">
        <v>387605</v>
      </c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516489705</v>
      </c>
      <c r="K16" s="53">
        <f>SUM(K17:K25)</f>
        <v>508831143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144925847</v>
      </c>
      <c r="K17" s="7">
        <v>144925847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332377451</v>
      </c>
      <c r="K18" s="7">
        <v>317073516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18048241</v>
      </c>
      <c r="K19" s="7">
        <v>21412924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18390809</v>
      </c>
      <c r="K20" s="7">
        <v>11458940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2086301</v>
      </c>
      <c r="K22" s="7">
        <v>1601771</v>
      </c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585306</v>
      </c>
      <c r="K23" s="7">
        <v>12109044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75750</v>
      </c>
      <c r="K24" s="7">
        <v>249101</v>
      </c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30000</v>
      </c>
      <c r="K26" s="53">
        <v>30000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30000</v>
      </c>
      <c r="K29" s="7">
        <v>30000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0</v>
      </c>
      <c r="K32" s="7">
        <v>0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690073</v>
      </c>
      <c r="K35" s="7">
        <f>SUM(K36:K38)</f>
        <v>646323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87500</v>
      </c>
      <c r="K37" s="53">
        <v>43750</v>
      </c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602573</v>
      </c>
      <c r="K38" s="53">
        <v>602573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685597</v>
      </c>
      <c r="K39" s="7">
        <v>1066015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38785119</v>
      </c>
      <c r="K40" s="144">
        <f>K41+K49+K56+K64</f>
        <v>55254098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992187</v>
      </c>
      <c r="K41" s="144">
        <f>SUM(K42:K48)</f>
        <v>1354561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941470</v>
      </c>
      <c r="K42" s="145">
        <v>1299660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0</v>
      </c>
      <c r="K43" s="145">
        <v>0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0</v>
      </c>
      <c r="K44" s="145">
        <v>0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9093</v>
      </c>
      <c r="K45" s="145">
        <v>10693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41624</v>
      </c>
      <c r="K46" s="145">
        <v>44208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143">
        <v>0</v>
      </c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143">
        <v>0</v>
      </c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3171875</v>
      </c>
      <c r="K49" s="53">
        <f>SUM(K50:K55)</f>
        <v>4445662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53508</v>
      </c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912057</v>
      </c>
      <c r="K51" s="7">
        <v>1521011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7000</v>
      </c>
      <c r="K53" s="7">
        <v>54367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2186135</v>
      </c>
      <c r="K54" s="7">
        <v>2800561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66683</v>
      </c>
      <c r="K55" s="53">
        <v>16215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32549406</v>
      </c>
      <c r="K56" s="146">
        <f>SUM(K57:K63)</f>
        <v>43755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32549406</v>
      </c>
      <c r="K62" s="7">
        <v>43755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0</v>
      </c>
      <c r="K63" s="7">
        <v>0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2071651</v>
      </c>
      <c r="K64" s="7">
        <v>49410120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1039881</v>
      </c>
      <c r="K65" s="7">
        <v>965803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557848194</v>
      </c>
      <c r="K66" s="53">
        <f>K7+K8+K40+K65</f>
        <v>567484372</v>
      </c>
    </row>
    <row r="67" spans="1:11" ht="12.75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0</v>
      </c>
      <c r="K67" s="8">
        <v>0</v>
      </c>
    </row>
    <row r="68" spans="1:11" ht="12.75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54">
        <f>J70+J71+J72+J78+J79+J82+J85</f>
        <v>341541169</v>
      </c>
      <c r="K69" s="54">
        <f>K70+K71+K72+K78+K79+K82+K85</f>
        <v>356779996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254342000</v>
      </c>
      <c r="K70" s="7">
        <v>254342000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26953189</v>
      </c>
      <c r="K72" s="53">
        <v>26953189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26953189</v>
      </c>
      <c r="K73" s="7">
        <v>26953189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0</v>
      </c>
      <c r="K75" s="7">
        <v>0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0</v>
      </c>
      <c r="K78" s="7">
        <v>0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52612507</v>
      </c>
      <c r="K79" s="53">
        <v>60245981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52612507</v>
      </c>
      <c r="K80" s="7">
        <v>60245981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0</v>
      </c>
      <c r="K81" s="7">
        <v>0</v>
      </c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7633473</v>
      </c>
      <c r="K82" s="53">
        <v>15238826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7633473</v>
      </c>
      <c r="K83" s="7">
        <v>15238826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0</v>
      </c>
      <c r="K84" s="7">
        <v>0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24713888</v>
      </c>
      <c r="K86" s="53">
        <f>SUM(K87:K89)</f>
        <v>26758690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500000</v>
      </c>
      <c r="K87" s="7">
        <v>781199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f>20400178+3813710</f>
        <v>24213888</v>
      </c>
      <c r="K89" s="7">
        <f>23397296+2580195</f>
        <v>25977491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158274232</v>
      </c>
      <c r="K90" s="53">
        <f>SUM(K91:K99)</f>
        <v>139549891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9149000</v>
      </c>
      <c r="K92" s="7">
        <v>9046000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149125232</v>
      </c>
      <c r="K93" s="7">
        <v>130503891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0</v>
      </c>
      <c r="K98" s="7">
        <v>0</v>
      </c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27849831</v>
      </c>
      <c r="K100" s="53">
        <f>SUM(K101:K112)</f>
        <v>37302180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>
        <v>3346079</v>
      </c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103000</v>
      </c>
      <c r="K102" s="7">
        <v>103000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19441705</v>
      </c>
      <c r="K103" s="7">
        <v>18439711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353422</v>
      </c>
      <c r="K104" s="7">
        <v>656536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3693202</v>
      </c>
      <c r="K105" s="7">
        <v>11426308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1767369</v>
      </c>
      <c r="K108" s="7">
        <v>1848944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931995</v>
      </c>
      <c r="K109" s="7">
        <v>803071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162600</v>
      </c>
      <c r="K110" s="7">
        <v>157727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1396538</v>
      </c>
      <c r="K112" s="7">
        <v>520804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5469074</v>
      </c>
      <c r="K113" s="7">
        <v>7093615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557848194</v>
      </c>
      <c r="K114" s="53">
        <f>K69+K86+K90+K100+K113</f>
        <v>567484372</v>
      </c>
    </row>
    <row r="115" spans="1:11" ht="12.75">
      <c r="A115" s="248" t="s">
        <v>57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8">
        <v>0</v>
      </c>
      <c r="K115" s="8">
        <v>0</v>
      </c>
    </row>
    <row r="116" spans="1:11" ht="12.75">
      <c r="A116" s="235" t="s">
        <v>310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54"/>
      <c r="J117" s="254"/>
      <c r="K117" s="255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0</v>
      </c>
      <c r="K118" s="7">
        <v>0</v>
      </c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>
        <v>0</v>
      </c>
      <c r="K119" s="8">
        <v>0</v>
      </c>
    </row>
    <row r="120" spans="1:11" ht="12.75">
      <c r="A120" s="244" t="s">
        <v>311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conditionalFormatting sqref="K40:K48">
    <cfRule type="cellIs" priority="1" dxfId="2" operator="notEqual" stopIfTrue="1">
      <formula>ROUND(K40,0)</formula>
    </cfRule>
    <cfRule type="cellIs" priority="2" dxfId="1" operator="lessThan" stopIfTrue="1">
      <formula>0</formula>
    </cfRule>
  </conditionalFormatting>
  <dataValidations count="2">
    <dataValidation allowBlank="1" sqref="A1:J65536 L1:IV65536 K1:K39 K49:K55 K57:K65536"/>
    <dataValidation type="whole" operator="greaterThanOrEqual" allowBlank="1" showInputMessage="1" showErrorMessage="1" errorTitle="Pogrešan upis" error="Dopušten je upis samo pozitivnih cjelobrojnih vrijednosti ili nule" sqref="K40:K4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110" zoomScaleSheetLayoutView="110" zoomScalePageLayoutView="0" workbookViewId="0" topLeftCell="A1">
      <selection activeCell="A1" sqref="A1:M71"/>
    </sheetView>
  </sheetViews>
  <sheetFormatPr defaultColWidth="9.140625" defaultRowHeight="12.75"/>
  <cols>
    <col min="1" max="9" width="9.140625" style="52" customWidth="1"/>
    <col min="10" max="10" width="9.8515625" style="141" customWidth="1"/>
    <col min="11" max="11" width="10.00390625" style="52" customWidth="1"/>
    <col min="12" max="12" width="9.8515625" style="52" customWidth="1"/>
    <col min="13" max="13" width="10.28125" style="52" customWidth="1"/>
    <col min="14" max="14" width="14.00390625" style="147" bestFit="1" customWidth="1"/>
    <col min="15" max="15" width="14.00390625" style="52" bestFit="1" customWidth="1"/>
    <col min="16" max="16" width="14.7109375" style="52" bestFit="1" customWidth="1"/>
    <col min="17" max="16384" width="9.140625" style="52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66" t="s">
        <v>342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2.75" customHeight="1">
      <c r="A3" s="258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6" t="s">
        <v>319</v>
      </c>
      <c r="K4" s="256"/>
      <c r="L4" s="256" t="s">
        <v>320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8"/>
      <c r="J5" s="133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133">
        <v>3</v>
      </c>
      <c r="K6" s="60">
        <v>4</v>
      </c>
      <c r="L6" s="60">
        <v>5</v>
      </c>
      <c r="M6" s="60">
        <v>6</v>
      </c>
    </row>
    <row r="7" spans="1:16" ht="12.75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134">
        <v>139649685</v>
      </c>
      <c r="K7" s="127">
        <v>7121841</v>
      </c>
      <c r="L7" s="54">
        <f>SUM(L8:L9)</f>
        <v>157031797</v>
      </c>
      <c r="M7" s="127">
        <f>SUM(M8:M9)</f>
        <v>7981235</v>
      </c>
      <c r="O7" s="147"/>
      <c r="P7" s="147"/>
    </row>
    <row r="8" spans="1:16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135">
        <v>131165460</v>
      </c>
      <c r="K8" s="128">
        <v>5391727</v>
      </c>
      <c r="L8" s="7">
        <f>347805+152024621</f>
        <v>152372426</v>
      </c>
      <c r="M8" s="128">
        <v>6190976</v>
      </c>
      <c r="O8" s="147"/>
      <c r="P8" s="147"/>
    </row>
    <row r="9" spans="1:16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135">
        <v>8484225</v>
      </c>
      <c r="K9" s="128">
        <v>1730114</v>
      </c>
      <c r="L9" s="7">
        <f>19253+1237291+3402827</f>
        <v>4659371</v>
      </c>
      <c r="M9" s="128">
        <v>1790259</v>
      </c>
      <c r="O9" s="147"/>
      <c r="P9" s="147"/>
    </row>
    <row r="10" spans="1:16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36">
        <v>127224107</v>
      </c>
      <c r="K10" s="129">
        <v>40775240</v>
      </c>
      <c r="L10" s="7">
        <f>L11+L12+L16+L20+L21+L22+L25+L26</f>
        <v>136404315</v>
      </c>
      <c r="M10" s="129">
        <f>M11+M12+M16+M20+M21+M22+M25+M26</f>
        <v>36910800</v>
      </c>
      <c r="O10" s="147"/>
      <c r="P10" s="147"/>
    </row>
    <row r="11" spans="1:16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135">
        <v>0</v>
      </c>
      <c r="K11" s="128">
        <v>0</v>
      </c>
      <c r="L11" s="53">
        <v>0</v>
      </c>
      <c r="M11" s="128">
        <v>0</v>
      </c>
      <c r="O11" s="147"/>
      <c r="P11" s="147"/>
    </row>
    <row r="12" spans="1:16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36">
        <v>38897716</v>
      </c>
      <c r="K12" s="129">
        <v>5903364</v>
      </c>
      <c r="L12" s="7">
        <f>SUM(L13:L15)</f>
        <v>40559171</v>
      </c>
      <c r="M12" s="129">
        <f>SUM(M13:M15)</f>
        <v>5992335</v>
      </c>
      <c r="O12" s="147"/>
      <c r="P12" s="147"/>
    </row>
    <row r="13" spans="1:16" ht="12.75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35">
        <v>21856567</v>
      </c>
      <c r="K13" s="128">
        <v>2504070</v>
      </c>
      <c r="L13" s="7">
        <v>25330102</v>
      </c>
      <c r="M13" s="128">
        <v>3164664</v>
      </c>
      <c r="O13" s="147"/>
      <c r="P13" s="147"/>
    </row>
    <row r="14" spans="1:16" ht="12.75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35">
        <v>92245</v>
      </c>
      <c r="K14" s="128">
        <v>2121</v>
      </c>
      <c r="L14" s="53">
        <v>101751</v>
      </c>
      <c r="M14" s="128">
        <v>4488</v>
      </c>
      <c r="O14" s="147"/>
      <c r="P14" s="147"/>
    </row>
    <row r="15" spans="1:16" ht="12.75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35">
        <v>16948904</v>
      </c>
      <c r="K15" s="128">
        <v>3397173</v>
      </c>
      <c r="L15" s="7">
        <v>15127318</v>
      </c>
      <c r="M15" s="128">
        <v>2823183</v>
      </c>
      <c r="O15" s="147"/>
      <c r="P15" s="147"/>
    </row>
    <row r="16" spans="1:16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36">
        <v>35853763</v>
      </c>
      <c r="K16" s="129">
        <v>9593871</v>
      </c>
      <c r="L16" s="7">
        <f>SUM(L17:L19)</f>
        <v>36025789</v>
      </c>
      <c r="M16" s="129">
        <f>SUM(M17:M19)</f>
        <v>9317903</v>
      </c>
      <c r="O16" s="147"/>
      <c r="P16" s="147"/>
    </row>
    <row r="17" spans="1:16" ht="12.75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23524344</v>
      </c>
      <c r="K17" s="128">
        <v>7027244</v>
      </c>
      <c r="L17" s="7">
        <v>22719760</v>
      </c>
      <c r="M17" s="128">
        <v>5470025</v>
      </c>
      <c r="O17" s="147"/>
      <c r="P17" s="147"/>
    </row>
    <row r="18" spans="1:16" ht="12.75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7554424</v>
      </c>
      <c r="K18" s="128">
        <v>1575373</v>
      </c>
      <c r="L18" s="7">
        <v>8190147</v>
      </c>
      <c r="M18" s="128">
        <v>2530490</v>
      </c>
      <c r="O18" s="147"/>
      <c r="P18" s="147"/>
    </row>
    <row r="19" spans="1:16" ht="12.75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4774995</v>
      </c>
      <c r="K19" s="128">
        <v>991254</v>
      </c>
      <c r="L19" s="7">
        <v>5115882</v>
      </c>
      <c r="M19" s="128">
        <v>1317388</v>
      </c>
      <c r="O19" s="147"/>
      <c r="P19" s="147"/>
    </row>
    <row r="20" spans="1:16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27519031</v>
      </c>
      <c r="K20" s="128">
        <v>8181255</v>
      </c>
      <c r="L20" s="53">
        <v>34714415</v>
      </c>
      <c r="M20" s="128">
        <v>9490824</v>
      </c>
      <c r="O20" s="147"/>
      <c r="P20" s="147"/>
    </row>
    <row r="21" spans="1:16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11039862</v>
      </c>
      <c r="K21" s="128">
        <v>4054355</v>
      </c>
      <c r="L21" s="7">
        <v>19903362</v>
      </c>
      <c r="M21" s="128">
        <v>7268156</v>
      </c>
      <c r="O21" s="147"/>
      <c r="P21" s="147"/>
    </row>
    <row r="22" spans="1:16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6">
        <v>24231</v>
      </c>
      <c r="K22" s="129">
        <v>21532</v>
      </c>
      <c r="L22" s="7">
        <v>14049</v>
      </c>
      <c r="M22" s="129">
        <v>14049</v>
      </c>
      <c r="O22" s="147"/>
      <c r="P22" s="147"/>
    </row>
    <row r="23" spans="1:16" ht="12.75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35">
        <v>0</v>
      </c>
      <c r="K23" s="128">
        <v>0</v>
      </c>
      <c r="L23" s="7">
        <v>0</v>
      </c>
      <c r="M23" s="128">
        <v>0</v>
      </c>
      <c r="O23" s="147"/>
      <c r="P23" s="147"/>
    </row>
    <row r="24" spans="1:16" ht="12.75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35">
        <v>24231</v>
      </c>
      <c r="K24" s="128">
        <v>21532</v>
      </c>
      <c r="L24" s="7">
        <v>14049</v>
      </c>
      <c r="M24" s="128">
        <v>14049</v>
      </c>
      <c r="O24" s="147"/>
      <c r="P24" s="147"/>
    </row>
    <row r="25" spans="1:16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35">
        <v>12120339</v>
      </c>
      <c r="K25" s="128">
        <v>12120339</v>
      </c>
      <c r="L25" s="53">
        <v>4399844</v>
      </c>
      <c r="M25" s="128">
        <v>4399844</v>
      </c>
      <c r="O25" s="147"/>
      <c r="P25" s="147"/>
    </row>
    <row r="26" spans="1:16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35">
        <v>1769165</v>
      </c>
      <c r="K26" s="128">
        <v>900524</v>
      </c>
      <c r="L26" s="7">
        <v>787685</v>
      </c>
      <c r="M26" s="128">
        <v>427689</v>
      </c>
      <c r="O26" s="147"/>
      <c r="P26" s="147"/>
    </row>
    <row r="27" spans="1:16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6">
        <v>1947180</v>
      </c>
      <c r="K27" s="129">
        <v>1375701</v>
      </c>
      <c r="L27" s="7">
        <f>SUM(L28:L32)</f>
        <v>4422349</v>
      </c>
      <c r="M27" s="129">
        <v>677787</v>
      </c>
      <c r="O27" s="147"/>
      <c r="P27" s="147"/>
    </row>
    <row r="28" spans="1:16" ht="22.5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135">
        <v>0</v>
      </c>
      <c r="K28" s="128">
        <v>0</v>
      </c>
      <c r="L28" s="7">
        <v>0</v>
      </c>
      <c r="M28" s="128">
        <v>0</v>
      </c>
      <c r="O28" s="147"/>
      <c r="P28" s="147"/>
    </row>
    <row r="29" spans="1:16" ht="21.75" customHeight="1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135">
        <v>1947180</v>
      </c>
      <c r="K29" s="128">
        <v>1375701</v>
      </c>
      <c r="L29" s="7">
        <v>4371270</v>
      </c>
      <c r="M29" s="128">
        <v>656199</v>
      </c>
      <c r="O29" s="147"/>
      <c r="P29" s="147"/>
    </row>
    <row r="30" spans="1:16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135">
        <v>0</v>
      </c>
      <c r="K30" s="128">
        <v>0</v>
      </c>
      <c r="L30" s="7">
        <v>0</v>
      </c>
      <c r="M30" s="128">
        <v>0</v>
      </c>
      <c r="O30" s="147"/>
      <c r="P30" s="147"/>
    </row>
    <row r="31" spans="1:16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135">
        <v>0</v>
      </c>
      <c r="K31" s="128">
        <v>0</v>
      </c>
      <c r="L31" s="53">
        <v>0</v>
      </c>
      <c r="M31" s="128">
        <v>0</v>
      </c>
      <c r="O31" s="147"/>
      <c r="P31" s="147"/>
    </row>
    <row r="32" spans="1:16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135">
        <v>0</v>
      </c>
      <c r="K32" s="128">
        <v>0</v>
      </c>
      <c r="L32" s="7">
        <v>51079</v>
      </c>
      <c r="M32" s="128">
        <v>21588</v>
      </c>
      <c r="O32" s="147"/>
      <c r="P32" s="147"/>
    </row>
    <row r="33" spans="1:16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36">
        <v>4726841</v>
      </c>
      <c r="K33" s="129">
        <v>654907</v>
      </c>
      <c r="L33" s="7">
        <v>6463706</v>
      </c>
      <c r="M33" s="129">
        <v>1068466</v>
      </c>
      <c r="O33" s="147"/>
      <c r="P33" s="147"/>
    </row>
    <row r="34" spans="1:16" ht="21" customHeight="1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135">
        <v>0</v>
      </c>
      <c r="K34" s="128">
        <v>0</v>
      </c>
      <c r="L34" s="7">
        <v>0</v>
      </c>
      <c r="M34" s="128">
        <v>0</v>
      </c>
      <c r="O34" s="147"/>
      <c r="P34" s="147"/>
    </row>
    <row r="35" spans="1:16" ht="22.5" customHeight="1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135">
        <v>4726841</v>
      </c>
      <c r="K35" s="128">
        <v>654907</v>
      </c>
      <c r="L35" s="7">
        <v>6331611</v>
      </c>
      <c r="M35" s="128">
        <v>1037264</v>
      </c>
      <c r="O35" s="147"/>
      <c r="P35" s="147"/>
    </row>
    <row r="36" spans="1:16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135">
        <v>0</v>
      </c>
      <c r="K36" s="128">
        <v>0</v>
      </c>
      <c r="L36" s="7">
        <v>0</v>
      </c>
      <c r="M36" s="128">
        <v>0</v>
      </c>
      <c r="O36" s="147"/>
      <c r="P36" s="147"/>
    </row>
    <row r="37" spans="1:16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135">
        <v>0</v>
      </c>
      <c r="K37" s="128">
        <v>0</v>
      </c>
      <c r="L37" s="7">
        <v>132095</v>
      </c>
      <c r="M37" s="128">
        <v>31202</v>
      </c>
      <c r="O37" s="147"/>
      <c r="P37" s="147"/>
    </row>
    <row r="38" spans="1:16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35">
        <v>0</v>
      </c>
      <c r="K38" s="128">
        <v>0</v>
      </c>
      <c r="L38" s="7">
        <v>0</v>
      </c>
      <c r="M38" s="128">
        <v>0</v>
      </c>
      <c r="O38" s="147"/>
      <c r="P38" s="147"/>
    </row>
    <row r="39" spans="1:16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5">
        <v>0</v>
      </c>
      <c r="K39" s="128">
        <v>0</v>
      </c>
      <c r="L39" s="7"/>
      <c r="M39" s="128">
        <v>0</v>
      </c>
      <c r="O39" s="147"/>
      <c r="P39" s="147"/>
    </row>
    <row r="40" spans="1:16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135">
        <v>0</v>
      </c>
      <c r="K40" s="128">
        <v>0</v>
      </c>
      <c r="L40" s="53"/>
      <c r="M40" s="128">
        <v>0</v>
      </c>
      <c r="O40" s="147"/>
      <c r="P40" s="147"/>
    </row>
    <row r="41" spans="1:16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135">
        <v>0</v>
      </c>
      <c r="K41" s="128">
        <v>0</v>
      </c>
      <c r="L41" s="53"/>
      <c r="M41" s="128">
        <v>0</v>
      </c>
      <c r="O41" s="147"/>
      <c r="P41" s="147"/>
    </row>
    <row r="42" spans="1:16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36">
        <v>141596865</v>
      </c>
      <c r="K42" s="129">
        <v>8497542</v>
      </c>
      <c r="L42" s="53">
        <f>L7+L27+L38+L40</f>
        <v>161454146</v>
      </c>
      <c r="M42" s="129">
        <f>M7+M27+M38+M40</f>
        <v>8659022</v>
      </c>
      <c r="O42" s="147"/>
      <c r="P42" s="147"/>
    </row>
    <row r="43" spans="1:16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36">
        <v>131950948</v>
      </c>
      <c r="K43" s="129">
        <v>41430147</v>
      </c>
      <c r="L43" s="53">
        <f>L10+L33+L39+L41</f>
        <v>142868021</v>
      </c>
      <c r="M43" s="129">
        <f>M10+M33+M39+M41</f>
        <v>37979266</v>
      </c>
      <c r="O43" s="147"/>
      <c r="P43" s="147"/>
    </row>
    <row r="44" spans="1:16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36">
        <v>9645917</v>
      </c>
      <c r="K44" s="129">
        <v>-32932605</v>
      </c>
      <c r="L44" s="53">
        <f>L42-L43</f>
        <v>18586125</v>
      </c>
      <c r="M44" s="129">
        <f>M42-M43</f>
        <v>-29320244</v>
      </c>
      <c r="O44" s="147"/>
      <c r="P44" s="147"/>
    </row>
    <row r="45" spans="1:16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36">
        <v>9645917</v>
      </c>
      <c r="K45" s="129"/>
      <c r="L45" s="7">
        <f>L42-L43</f>
        <v>18586125</v>
      </c>
      <c r="M45" s="129">
        <f>M42-M43</f>
        <v>-29320244</v>
      </c>
      <c r="O45" s="147"/>
      <c r="P45" s="147"/>
    </row>
    <row r="46" spans="1:16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6">
        <v>0</v>
      </c>
      <c r="K46" s="129">
        <v>32932605</v>
      </c>
      <c r="L46" s="53">
        <v>0</v>
      </c>
      <c r="M46" s="129">
        <v>0</v>
      </c>
      <c r="O46" s="147"/>
      <c r="P46" s="147"/>
    </row>
    <row r="47" spans="1:16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35">
        <v>2012444</v>
      </c>
      <c r="K47" s="128">
        <v>2012444</v>
      </c>
      <c r="L47" s="53">
        <v>3347299</v>
      </c>
      <c r="M47" s="128">
        <v>3347299</v>
      </c>
      <c r="O47" s="147"/>
      <c r="P47" s="147"/>
    </row>
    <row r="48" spans="1:16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36">
        <v>7633473</v>
      </c>
      <c r="K48" s="129">
        <v>-34945049</v>
      </c>
      <c r="L48" s="148">
        <f>L44-L47</f>
        <v>15238826</v>
      </c>
      <c r="M48" s="129">
        <f>M44-M47</f>
        <v>-32667543</v>
      </c>
      <c r="O48" s="147"/>
      <c r="P48" s="147"/>
    </row>
    <row r="49" spans="1:16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6">
        <v>7633473</v>
      </c>
      <c r="K49" s="129"/>
      <c r="L49" s="7">
        <f>L45-L47</f>
        <v>15238826</v>
      </c>
      <c r="M49" s="129"/>
      <c r="O49" s="147"/>
      <c r="P49" s="147"/>
    </row>
    <row r="50" spans="1:16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4">
        <v>154</v>
      </c>
      <c r="J50" s="137">
        <v>0</v>
      </c>
      <c r="K50" s="130">
        <v>34945049</v>
      </c>
      <c r="L50" s="137">
        <v>0</v>
      </c>
      <c r="M50" s="130">
        <v>32667543</v>
      </c>
      <c r="O50" s="147"/>
      <c r="P50" s="147"/>
    </row>
    <row r="51" spans="1:16" ht="12.75" customHeight="1">
      <c r="A51" s="235" t="s">
        <v>312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62"/>
      <c r="O51" s="147"/>
      <c r="P51" s="147"/>
    </row>
    <row r="52" spans="1:16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5"/>
      <c r="J52" s="138"/>
      <c r="K52" s="55"/>
      <c r="L52" s="55"/>
      <c r="M52" s="126"/>
      <c r="O52" s="147"/>
      <c r="P52" s="147"/>
    </row>
    <row r="53" spans="1:16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135">
        <v>0</v>
      </c>
      <c r="K53" s="7">
        <v>0</v>
      </c>
      <c r="L53" s="7">
        <v>0</v>
      </c>
      <c r="M53" s="7">
        <v>0</v>
      </c>
      <c r="O53" s="147"/>
      <c r="P53" s="147"/>
    </row>
    <row r="54" spans="1:16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139">
        <v>0</v>
      </c>
      <c r="K54" s="8">
        <v>0</v>
      </c>
      <c r="L54" s="8">
        <v>0</v>
      </c>
      <c r="M54" s="8">
        <v>0</v>
      </c>
      <c r="O54" s="147"/>
      <c r="P54" s="147"/>
    </row>
    <row r="55" spans="1:16" ht="12.75" customHeight="1">
      <c r="A55" s="235" t="s">
        <v>189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62"/>
      <c r="O55" s="147"/>
      <c r="P55" s="147"/>
    </row>
    <row r="56" spans="1:16" ht="12.75">
      <c r="A56" s="223" t="s">
        <v>204</v>
      </c>
      <c r="B56" s="224"/>
      <c r="C56" s="224"/>
      <c r="D56" s="224"/>
      <c r="E56" s="224"/>
      <c r="F56" s="224"/>
      <c r="G56" s="224"/>
      <c r="H56" s="225"/>
      <c r="I56" s="9">
        <v>157</v>
      </c>
      <c r="J56" s="140">
        <v>7633473</v>
      </c>
      <c r="K56" s="6">
        <v>-34945049</v>
      </c>
      <c r="L56" s="6">
        <f>L49</f>
        <v>15238826</v>
      </c>
      <c r="M56" s="6">
        <f>M48</f>
        <v>-32667543</v>
      </c>
      <c r="O56" s="147"/>
      <c r="P56" s="147"/>
    </row>
    <row r="57" spans="1:16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136">
        <f>SUM(J58:J64)</f>
        <v>0</v>
      </c>
      <c r="K57" s="53">
        <f>SUM(K58:K64)</f>
        <v>0</v>
      </c>
      <c r="L57" s="53">
        <f>SUM(L58:L64)</f>
        <v>0</v>
      </c>
      <c r="M57" s="53">
        <v>0</v>
      </c>
      <c r="O57" s="147"/>
      <c r="P57" s="147"/>
    </row>
    <row r="58" spans="1:16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135">
        <v>0</v>
      </c>
      <c r="K58" s="7">
        <v>0</v>
      </c>
      <c r="L58" s="7">
        <v>0</v>
      </c>
      <c r="M58" s="7">
        <v>0</v>
      </c>
      <c r="O58" s="147"/>
      <c r="P58" s="147"/>
    </row>
    <row r="59" spans="1:16" ht="21" customHeight="1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135">
        <v>0</v>
      </c>
      <c r="K59" s="7">
        <v>0</v>
      </c>
      <c r="L59" s="7">
        <v>0</v>
      </c>
      <c r="M59" s="7">
        <v>0</v>
      </c>
      <c r="O59" s="147"/>
      <c r="P59" s="147"/>
    </row>
    <row r="60" spans="1:16" ht="23.25" customHeight="1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135">
        <v>0</v>
      </c>
      <c r="K60" s="7">
        <v>0</v>
      </c>
      <c r="L60" s="7">
        <v>0</v>
      </c>
      <c r="M60" s="7">
        <v>0</v>
      </c>
      <c r="O60" s="147"/>
      <c r="P60" s="147"/>
    </row>
    <row r="61" spans="1:16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135">
        <v>0</v>
      </c>
      <c r="K61" s="7">
        <v>0</v>
      </c>
      <c r="L61" s="7">
        <v>0</v>
      </c>
      <c r="M61" s="7">
        <v>0</v>
      </c>
      <c r="O61" s="147"/>
      <c r="P61" s="147"/>
    </row>
    <row r="62" spans="1:16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135">
        <v>0</v>
      </c>
      <c r="K62" s="7">
        <v>0</v>
      </c>
      <c r="L62" s="7">
        <v>0</v>
      </c>
      <c r="M62" s="7">
        <v>0</v>
      </c>
      <c r="O62" s="147"/>
      <c r="P62" s="147"/>
    </row>
    <row r="63" spans="1:16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135">
        <v>0</v>
      </c>
      <c r="K63" s="7">
        <v>0</v>
      </c>
      <c r="L63" s="7">
        <v>0</v>
      </c>
      <c r="M63" s="7">
        <v>0</v>
      </c>
      <c r="O63" s="147"/>
      <c r="P63" s="147"/>
    </row>
    <row r="64" spans="1:16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135">
        <v>0</v>
      </c>
      <c r="K64" s="7">
        <v>0</v>
      </c>
      <c r="L64" s="7">
        <v>0</v>
      </c>
      <c r="M64" s="7">
        <v>0</v>
      </c>
      <c r="O64" s="147"/>
      <c r="P64" s="147"/>
    </row>
    <row r="65" spans="1:16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135">
        <v>0</v>
      </c>
      <c r="K65" s="7">
        <v>0</v>
      </c>
      <c r="L65" s="7">
        <v>0</v>
      </c>
      <c r="M65" s="7">
        <v>0</v>
      </c>
      <c r="O65" s="147"/>
      <c r="P65" s="147"/>
    </row>
    <row r="66" spans="1:16" ht="21" customHeight="1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136">
        <f>J57-J65</f>
        <v>0</v>
      </c>
      <c r="K66" s="53">
        <f>K57-K65</f>
        <v>0</v>
      </c>
      <c r="L66" s="53">
        <f>L57-L65</f>
        <v>0</v>
      </c>
      <c r="M66" s="53">
        <v>0</v>
      </c>
      <c r="O66" s="147"/>
      <c r="P66" s="147"/>
    </row>
    <row r="67" spans="1:16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37">
        <f>J56+J66</f>
        <v>7633473</v>
      </c>
      <c r="K67" s="61">
        <f>K56+K66</f>
        <v>-34945049</v>
      </c>
      <c r="L67" s="61">
        <v>7633473</v>
      </c>
      <c r="M67" s="61">
        <v>-34945049</v>
      </c>
      <c r="O67" s="147"/>
      <c r="P67" s="147"/>
    </row>
    <row r="68" spans="1:16" ht="12.75" customHeight="1">
      <c r="A68" s="270" t="s">
        <v>313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2"/>
      <c r="O68" s="147"/>
      <c r="P68" s="147"/>
    </row>
    <row r="69" spans="1:16" ht="12.75" customHeight="1">
      <c r="A69" s="273" t="s">
        <v>188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5"/>
      <c r="O69" s="147"/>
      <c r="P69" s="147"/>
    </row>
    <row r="70" spans="1:16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135">
        <v>0</v>
      </c>
      <c r="K70" s="7">
        <v>0</v>
      </c>
      <c r="L70" s="7">
        <v>0</v>
      </c>
      <c r="M70" s="7">
        <v>0</v>
      </c>
      <c r="O70" s="147"/>
      <c r="P70" s="147"/>
    </row>
    <row r="71" spans="1:16" ht="12.75">
      <c r="A71" s="267" t="s">
        <v>235</v>
      </c>
      <c r="B71" s="268"/>
      <c r="C71" s="268"/>
      <c r="D71" s="268"/>
      <c r="E71" s="268"/>
      <c r="F71" s="268"/>
      <c r="G71" s="268"/>
      <c r="H71" s="269"/>
      <c r="I71" s="4">
        <v>170</v>
      </c>
      <c r="J71" s="139">
        <v>0</v>
      </c>
      <c r="K71" s="8">
        <v>0</v>
      </c>
      <c r="L71" s="8">
        <v>0</v>
      </c>
      <c r="M71" s="8">
        <v>0</v>
      </c>
      <c r="O71" s="147"/>
      <c r="P71" s="14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K1:K6 A1:J65536 M1:M6 N1:N49 K51:N65536 L1:L48 O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342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6" t="s">
        <v>335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33.75">
      <c r="A4" s="281" t="s">
        <v>59</v>
      </c>
      <c r="B4" s="281"/>
      <c r="C4" s="281"/>
      <c r="D4" s="281"/>
      <c r="E4" s="281"/>
      <c r="F4" s="281"/>
      <c r="G4" s="281"/>
      <c r="H4" s="281"/>
      <c r="I4" s="65" t="s">
        <v>279</v>
      </c>
      <c r="J4" s="66" t="s">
        <v>319</v>
      </c>
      <c r="K4" s="66" t="s">
        <v>320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7">
        <v>2</v>
      </c>
      <c r="J5" s="68" t="s">
        <v>283</v>
      </c>
      <c r="K5" s="68" t="s">
        <v>284</v>
      </c>
    </row>
    <row r="6" spans="1:11" ht="12.75">
      <c r="A6" s="235" t="s">
        <v>156</v>
      </c>
      <c r="B6" s="251"/>
      <c r="C6" s="251"/>
      <c r="D6" s="251"/>
      <c r="E6" s="251"/>
      <c r="F6" s="251"/>
      <c r="G6" s="251"/>
      <c r="H6" s="251"/>
      <c r="I6" s="283"/>
      <c r="J6" s="283"/>
      <c r="K6" s="284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9645917</v>
      </c>
      <c r="K7" s="7">
        <v>18586125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27519031</v>
      </c>
      <c r="K8" s="7">
        <v>34714415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7403060</v>
      </c>
      <c r="K9" s="7">
        <v>10036110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0</v>
      </c>
      <c r="K10" s="7">
        <v>0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0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4462621</v>
      </c>
      <c r="K12" s="7">
        <v>0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53">
        <v>49030629</v>
      </c>
      <c r="K13" s="53">
        <v>63336650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0</v>
      </c>
      <c r="K14" s="7">
        <v>0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1658163</v>
      </c>
      <c r="K15" s="7">
        <v>1220279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78370</v>
      </c>
      <c r="K16" s="7">
        <v>362374</v>
      </c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0</v>
      </c>
      <c r="K17" s="7">
        <v>9370556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3">
        <v>1736533</v>
      </c>
      <c r="K18" s="53">
        <v>10953209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53">
        <v>47294096</v>
      </c>
      <c r="K19" s="53">
        <v>52383441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53">
        <v>0</v>
      </c>
      <c r="K20" s="53">
        <v>0</v>
      </c>
    </row>
    <row r="21" spans="1:11" ht="12.75">
      <c r="A21" s="235" t="s">
        <v>159</v>
      </c>
      <c r="B21" s="251"/>
      <c r="C21" s="251"/>
      <c r="D21" s="251"/>
      <c r="E21" s="251"/>
      <c r="F21" s="251"/>
      <c r="G21" s="251"/>
      <c r="H21" s="251"/>
      <c r="I21" s="283"/>
      <c r="J21" s="283"/>
      <c r="K21" s="284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38268</v>
      </c>
      <c r="K22" s="7">
        <v>164336</v>
      </c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187390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800000</v>
      </c>
      <c r="K26" s="7">
        <v>87500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53">
        <v>838268</v>
      </c>
      <c r="K27" s="53">
        <v>439226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68695587</v>
      </c>
      <c r="K28" s="7">
        <v>19154116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300000</v>
      </c>
      <c r="K30" s="7">
        <v>43750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53">
        <v>68995587</v>
      </c>
      <c r="K31" s="53">
        <v>19197866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53">
        <v>0</v>
      </c>
      <c r="K32" s="53"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53">
        <v>68157319</v>
      </c>
      <c r="K33" s="53">
        <v>18758640</v>
      </c>
    </row>
    <row r="34" spans="1:11" ht="12.75">
      <c r="A34" s="235" t="s">
        <v>160</v>
      </c>
      <c r="B34" s="251"/>
      <c r="C34" s="251"/>
      <c r="D34" s="251"/>
      <c r="E34" s="251"/>
      <c r="F34" s="251"/>
      <c r="G34" s="251"/>
      <c r="H34" s="251"/>
      <c r="I34" s="283"/>
      <c r="J34" s="283"/>
      <c r="K34" s="284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83934781</v>
      </c>
      <c r="K36" s="7">
        <v>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0</v>
      </c>
      <c r="K37" s="7">
        <v>0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53">
        <v>83934781</v>
      </c>
      <c r="K38" s="53">
        <v>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53583917</v>
      </c>
      <c r="K39" s="7">
        <v>18823693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1877776</v>
      </c>
      <c r="K40" s="7">
        <v>4873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0</v>
      </c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0</v>
      </c>
      <c r="K43" s="7">
        <v>0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53">
        <v>55461693</v>
      </c>
      <c r="K44" s="53">
        <v>18828566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53">
        <v>28473088</v>
      </c>
      <c r="K45" s="53">
        <v>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53">
        <v>0</v>
      </c>
      <c r="K46" s="53">
        <v>18828566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v>7609865</v>
      </c>
      <c r="K47" s="53">
        <v>14796235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3">
        <v>0</v>
      </c>
      <c r="K48" s="53">
        <v>0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27004020</v>
      </c>
      <c r="K49" s="7">
        <v>34613885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7609865</v>
      </c>
      <c r="K50" s="7">
        <v>14796235</v>
      </c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0</v>
      </c>
      <c r="K51" s="7">
        <v>0</v>
      </c>
    </row>
    <row r="52" spans="1:11" ht="12.75">
      <c r="A52" s="241" t="s">
        <v>177</v>
      </c>
      <c r="B52" s="242"/>
      <c r="C52" s="242"/>
      <c r="D52" s="242"/>
      <c r="E52" s="242"/>
      <c r="F52" s="242"/>
      <c r="G52" s="242"/>
      <c r="H52" s="242"/>
      <c r="I52" s="4">
        <v>44</v>
      </c>
      <c r="J52" s="61">
        <v>34613885</v>
      </c>
      <c r="K52" s="61">
        <v>49410120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81" t="s">
        <v>59</v>
      </c>
      <c r="B4" s="281"/>
      <c r="C4" s="281"/>
      <c r="D4" s="281"/>
      <c r="E4" s="281"/>
      <c r="F4" s="281"/>
      <c r="G4" s="281"/>
      <c r="H4" s="281"/>
      <c r="I4" s="65" t="s">
        <v>279</v>
      </c>
      <c r="J4" s="66" t="s">
        <v>319</v>
      </c>
      <c r="K4" s="66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 ht="12.75">
      <c r="A6" s="235" t="s">
        <v>156</v>
      </c>
      <c r="B6" s="251"/>
      <c r="C6" s="251"/>
      <c r="D6" s="251"/>
      <c r="E6" s="251"/>
      <c r="F6" s="251"/>
      <c r="G6" s="251"/>
      <c r="H6" s="251"/>
      <c r="I6" s="283"/>
      <c r="J6" s="283"/>
      <c r="K6" s="284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6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2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5" t="s">
        <v>159</v>
      </c>
      <c r="B22" s="251"/>
      <c r="C22" s="251"/>
      <c r="D22" s="251"/>
      <c r="E22" s="251"/>
      <c r="F22" s="251"/>
      <c r="G22" s="251"/>
      <c r="H22" s="251"/>
      <c r="I22" s="283"/>
      <c r="J22" s="283"/>
      <c r="K22" s="284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5" t="s">
        <v>160</v>
      </c>
      <c r="B35" s="251"/>
      <c r="C35" s="251"/>
      <c r="D35" s="251"/>
      <c r="E35" s="251"/>
      <c r="F35" s="251"/>
      <c r="G35" s="251"/>
      <c r="H35" s="251"/>
      <c r="I35" s="283">
        <v>0</v>
      </c>
      <c r="J35" s="283"/>
      <c r="K35" s="284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3" zoomScaleSheetLayoutView="113" zoomScalePageLayoutView="0" workbookViewId="0" topLeftCell="A1">
      <selection activeCell="N18" sqref="N18"/>
    </sheetView>
  </sheetViews>
  <sheetFormatPr defaultColWidth="9.140625" defaultRowHeight="12.75"/>
  <cols>
    <col min="1" max="2" width="9.140625" style="75" customWidth="1"/>
    <col min="3" max="3" width="8.28125" style="75" customWidth="1"/>
    <col min="4" max="4" width="6.7109375" style="75" customWidth="1"/>
    <col min="5" max="5" width="8.140625" style="75" customWidth="1"/>
    <col min="6" max="6" width="5.421875" style="75" customWidth="1"/>
    <col min="7" max="7" width="9.140625" style="75" customWidth="1"/>
    <col min="8" max="8" width="4.7109375" style="75" customWidth="1"/>
    <col min="9" max="9" width="6.42187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4"/>
    </row>
    <row r="2" spans="1:12" ht="15.75">
      <c r="A2" s="42"/>
      <c r="B2" s="73"/>
      <c r="C2" s="308" t="s">
        <v>282</v>
      </c>
      <c r="D2" s="308"/>
      <c r="E2" s="76">
        <v>42736</v>
      </c>
      <c r="F2" s="43" t="s">
        <v>250</v>
      </c>
      <c r="G2" s="309">
        <v>43100</v>
      </c>
      <c r="H2" s="310"/>
      <c r="I2" s="73"/>
      <c r="J2" s="73"/>
      <c r="K2" s="73"/>
      <c r="L2" s="77"/>
    </row>
    <row r="3" spans="1:11" ht="34.5">
      <c r="A3" s="311" t="s">
        <v>59</v>
      </c>
      <c r="B3" s="311"/>
      <c r="C3" s="311"/>
      <c r="D3" s="311"/>
      <c r="E3" s="311"/>
      <c r="F3" s="311"/>
      <c r="G3" s="311"/>
      <c r="H3" s="311"/>
      <c r="I3" s="80" t="s">
        <v>305</v>
      </c>
      <c r="J3" s="81" t="s">
        <v>150</v>
      </c>
      <c r="K3" s="81" t="s">
        <v>151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83">
        <v>2</v>
      </c>
      <c r="J4" s="82" t="s">
        <v>283</v>
      </c>
      <c r="K4" s="82" t="s">
        <v>284</v>
      </c>
    </row>
    <row r="5" spans="1:11" ht="12.75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45">
        <v>254342000</v>
      </c>
      <c r="K5" s="45">
        <f>J5</f>
        <v>254342000</v>
      </c>
    </row>
    <row r="6" spans="1:11" ht="12.75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46">
        <v>0</v>
      </c>
      <c r="K6" s="46">
        <v>0</v>
      </c>
    </row>
    <row r="7" spans="1:11" ht="12.75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46">
        <v>26953189</v>
      </c>
      <c r="K7" s="46">
        <v>26953189</v>
      </c>
    </row>
    <row r="8" spans="1:11" ht="12.75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46">
        <v>52612507</v>
      </c>
      <c r="K8" s="46">
        <f>52612508+J9</f>
        <v>60245981</v>
      </c>
    </row>
    <row r="9" spans="1:11" ht="12.75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46">
        <v>7633473</v>
      </c>
      <c r="K9" s="46">
        <v>15238826</v>
      </c>
    </row>
    <row r="10" spans="1:11" ht="12.75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46">
        <v>0</v>
      </c>
      <c r="K10" s="46">
        <v>0</v>
      </c>
    </row>
    <row r="11" spans="1:11" ht="12.75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46">
        <v>0</v>
      </c>
      <c r="K11" s="46">
        <v>0</v>
      </c>
    </row>
    <row r="12" spans="1:11" ht="12.75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46">
        <v>0</v>
      </c>
      <c r="K12" s="46">
        <v>0</v>
      </c>
    </row>
    <row r="13" spans="1:11" ht="12.75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46">
        <v>0</v>
      </c>
      <c r="K13" s="46">
        <v>0</v>
      </c>
    </row>
    <row r="14" spans="1:11" ht="12.75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8">
        <v>341541169</v>
      </c>
      <c r="K14" s="78">
        <f>SUM(K5:K13)</f>
        <v>356779996</v>
      </c>
    </row>
    <row r="15" spans="1:11" ht="12.75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46">
        <v>0</v>
      </c>
      <c r="K15" s="46">
        <v>0</v>
      </c>
    </row>
    <row r="16" spans="1:11" ht="12.75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46">
        <v>0</v>
      </c>
      <c r="K16" s="46">
        <v>0</v>
      </c>
    </row>
    <row r="17" spans="1:11" ht="12.75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46">
        <v>0</v>
      </c>
      <c r="K17" s="46">
        <v>0</v>
      </c>
    </row>
    <row r="18" spans="1:11" ht="12.75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46">
        <v>0</v>
      </c>
      <c r="K18" s="46">
        <v>0</v>
      </c>
    </row>
    <row r="19" spans="1:11" ht="12.75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46">
        <v>0</v>
      </c>
      <c r="K19" s="46">
        <v>0</v>
      </c>
    </row>
    <row r="20" spans="1:11" ht="12.75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131">
        <v>5725907</v>
      </c>
      <c r="K20" s="46">
        <f>K14-J14</f>
        <v>15238827</v>
      </c>
    </row>
    <row r="21" spans="1:11" ht="12.75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132">
        <v>5725907</v>
      </c>
      <c r="K21" s="79">
        <f>K20</f>
        <v>15238827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>
        <v>0</v>
      </c>
      <c r="K23" s="45">
        <v>0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79">
        <v>0</v>
      </c>
      <c r="K24" s="79">
        <v>0</v>
      </c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21" sqref="N2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316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Kristina Dumičić</cp:lastModifiedBy>
  <cp:lastPrinted>2018-02-21T12:18:33Z</cp:lastPrinted>
  <dcterms:created xsi:type="dcterms:W3CDTF">2008-10-17T11:51:54Z</dcterms:created>
  <dcterms:modified xsi:type="dcterms:W3CDTF">2018-02-26T13:27:51Z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