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rdg tromj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<sst xmlns="http://schemas.openxmlformats.org/spreadsheetml/2006/main" count="473" uniqueCount="362">
  <si>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</si>
  <si>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</si>
  <si>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</si>
  <si>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</si>
  <si>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</si>
  <si>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</si>
  <si>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</si>
  <si>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</si>
  <si>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</si>
  <si>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</si>
  <si>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</si>
  <si>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</si>
  <si>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</si>
  <si>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</si>
  <si>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</si>
  <si>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</si>
  <si>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</si>
  <si>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</si>
  <si>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</si>
  <si>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</si>
  <si>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</si>
  <si>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</si>
  <si>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</si>
  <si>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</si>
  <si>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</si>
  <si>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</si>
  <si>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</si>
  <si>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</si>
  <si>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</si>
  <si>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</si>
  <si>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</si>
  <si>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</si>
  <si>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</si>
  <si>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</si>
  <si>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</si>
  <si>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</si>
  <si>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</si>
  <si>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</si>
  <si>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</si>
  <si>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</si>
  <si>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</si>
  <si>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</si>
  <si>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</si>
  <si>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</si>
  <si>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</si>
  <si>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</si>
  <si>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</si>
  <si>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</si>
  <si>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</si>
  <si>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</si>
  <si>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</si>
  <si>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</si>
  <si>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</si>
  <si>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</si>
  <si>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</si>
  <si>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</si>
  <si>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</si>
  <si>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</si>
  <si>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</si>
  <si>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</si>
  <si>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</si>
  <si>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</si>
  <si>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</si>
  <si>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</si>
  <si>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</si>
  <si>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</si>
  <si>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</si>
  <si>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</si>
  <si>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</si>
  <si>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</si>
  <si>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</si>
  <si>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</si>
  <si>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</si>
  <si>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</si>
  <si>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</si>
  <si>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</si>
  <si>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</si>
  <si>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</si>
  <si>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</si>
  <si>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</si>
  <si>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</si>
  <si>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</si>
  <si>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</si>
  <si>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</si>
  <si>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</si>
  <si>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</si>
  <si>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</si>
  <si>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</si>
  <si>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</si>
  <si>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</si>
  <si>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</si>
  <si>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</si>
  <si>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</si>
  <si>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</si>
  <si>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</si>
  <si>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</si>
  <si>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</si>
  <si>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</si>
  <si>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</si>
  <si>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</si>
  <si>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</si>
  <si>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</si>
  <si>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</si>
  <si>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</si>
  <si>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</si>
  <si>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</si>
  <si>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</si>
  <si>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</si>
  <si>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</si>
  <si>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</si>
  <si>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</si>
  <si>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</si>
  <si>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</si>
  <si>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</si>
  <si>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</si>
  <si>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</si>
  <si>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</si>
  <si>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</si>
  <si>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</si>
  <si>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</si>
  <si>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</si>
  <si>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</si>
  <si>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</si>
  <si>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</si>
  <si>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</si>
  <si>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</si>
  <si>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</si>
  <si>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</si>
  <si>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</si>
  <si>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</si>
  <si>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</si>
  <si>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</si>
  <si>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</si>
  <si>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</si>
  <si>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</si>
  <si>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</si>
  <si>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</si>
  <si>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</si>
  <si>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</si>
  <si>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</si>
  <si>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</si>
  <si>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</si>
  <si>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</si>
  <si>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</si>
  <si>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</si>
  <si>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</si>
  <si>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</si>
  <si>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</si>
  <si>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</si>
  <si>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</si>
  <si>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</si>
  <si>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</si>
  <si>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</si>
  <si>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</si>
  <si>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</si>
  <si>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</si>
  <si>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</si>
  <si>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</si>
  <si>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</si>
  <si>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</si>
  <si>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</si>
  <si>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</si>
  <si>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</si>
  <si>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</si>
  <si>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</si>
  <si>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</si>
  <si>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</si>
  <si>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</si>
  <si>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</si>
  <si>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</si>
  <si>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</si>
  <si>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</si>
  <si>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</si>
  <si>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</si>
  <si>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</si>
  <si>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</si>
  <si>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</si>
  <si>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</si>
  <si>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</si>
  <si>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</si>
  <si>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</si>
  <si>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</si>
  <si>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</si>
  <si>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</si>
  <si>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</si>
  <si>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</si>
  <si>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</si>
  <si>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</si>
  <si>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</si>
  <si>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</si>
  <si>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</si>
  <si>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</si>
  <si>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</si>
  <si>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</si>
  <si>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</si>
  <si>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</si>
  <si>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</si>
  <si>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</si>
  <si>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</si>
  <si>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</si>
  <si>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</si>
  <si>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</si>
  <si>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</si>
  <si>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</si>
  <si>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</si>
  <si>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</si>
  <si>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</si>
  <si>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</si>
  <si>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</si>
  <si>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</si>
  <si>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</si>
  <si>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</si>
  <si>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</si>
  <si>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</si>
  <si>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</si>
  <si>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</si>
  <si>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</si>
  <si>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</si>
  <si>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</si>
  <si>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</si>
  <si>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</si>
  <si>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</si>
  <si>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</si>
  <si>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</si>
  <si>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</si>
  <si>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</si>
  <si>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</si>
  <si>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</si>
  <si>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</si>
  <si>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</si>
  <si>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</si>
  <si>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</si>
  <si>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</si>
  <si>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</si>
  <si>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</si>
  <si>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</si>
  <si>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</si>
  <si>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</si>
  <si>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</si>
  <si>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</si>
  <si>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</si>
  <si>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</si>
  <si>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</si>
  <si>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</si>
  <si>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</si>
  <si>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</si>
  <si>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</si>
  <si>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</si>
  <si>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</si>
  <si>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</si>
  <si>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</si>
  <si>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</si>
  <si>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</si>
  <si>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</si>
  <si>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</si>
  <si>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</si>
  <si>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</si>
  <si>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</si>
  <si>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</si>
  <si>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</si>
  <si>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</si>
  <si>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</si>
  <si>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</si>
  <si>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</si>
  <si>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</si>
  <si>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</si>
  <si>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</si>
  <si>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</si>
  <si>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</si>
  <si>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</si>
  <si>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</si>
  <si>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</si>
  <si>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</si>
  <si>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</si>
  <si>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</si>
  <si>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</si>
  <si>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</si>
  <si>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</si>
  <si>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</si>
  <si>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</si>
  <si>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</si>
  <si>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</si>
  <si>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</si>
  <si>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</si>
  <si>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</si>
  <si>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</si>
  <si>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</si>
  <si>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</si>
  <si>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</si>
  <si>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</si>
  <si>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</si>
  <si>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</si>
  <si>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</si>
  <si>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</si>
  <si>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</si>
  <si>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</si>
  <si>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</si>
  <si>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</si>
  <si>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</si>
  <si>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</si>
  <si>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</si>
  <si>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</si>
  <si>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</si>
  <si>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</si>
  <si>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</si>
  <si>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</si>
  <si>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</si>
  <si>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</si>
  <si>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</si>
  <si>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</si>
  <si>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</si>
  <si>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</si>
  <si>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</si>
  <si>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</si>
  <si>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</si>
  <si>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</si>
  <si>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</si>
  <si>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</si>
  <si>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</si>
  <si>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</si>
  <si>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</si>
  <si>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</si>
  <si>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</si>
  <si>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</si>
  <si>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</si>
  <si>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</si>
  <si>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</si>
  <si>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</si>
  <si>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</si>
  <si>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NE</t>
  </si>
  <si>
    <t>5510</t>
  </si>
  <si>
    <t>051 667 724</t>
  </si>
  <si>
    <t>051 724 728</t>
  </si>
  <si>
    <t>VLADO MIŠ</t>
  </si>
  <si>
    <t>uprava@imperial.hr</t>
  </si>
  <si>
    <t>www.imperial.hr</t>
  </si>
  <si>
    <t>PRIMORSKO-GORANSKA ŽUPANIJA</t>
  </si>
  <si>
    <t>Obveznik: Imperial d.d. Rab</t>
  </si>
  <si>
    <t>31.12.2013.</t>
  </si>
  <si>
    <t>BISERKA NOVOTNY, KATARINA BOŠNJAK</t>
  </si>
  <si>
    <t>biserka.novotny@imperial.hr</t>
  </si>
  <si>
    <t>stanje na dan 31.12.2013.</t>
  </si>
  <si>
    <t>u razdoblju 01.01.2013. do 31.12.2013.</t>
  </si>
  <si>
    <t xml:space="preserve">Obveznik: Imperial d.d. </t>
  </si>
  <si>
    <t>AOP
oznaka</t>
  </si>
  <si>
    <t>1-9 2013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</si>
  <si>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</si>
  <si>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</si>
  <si>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</si>
  <si>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</si>
  <si>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</si>
  <si>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</si>
  <si>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</si>
  <si>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</si>
  <si>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</si>
  <si>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</si>
  <si>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</si>
  <si>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II. OSTALA SVEOBUHVATNA DOBIT/GUBITAK PRIJE POREZA (159 do 165)</t>
  </si>
  <si>
    <t>IV. NETO OSTALA SVEOBUHVATNA DOBIT ILI GUBITAK
      RAZDOBLJA (158-166)</t>
  </si>
  <si>
    <t>u razdoblju 01.01.2013. do 30.12.2013.</t>
  </si>
  <si>
    <t>1-12 2013</t>
  </si>
  <si>
    <t>9-12 2013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</si>
</sst>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8"/>
      <name val="Times New Roman"/>
      <family val="0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7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59">
      <alignment vertical="top"/>
      <protection/>
    </xf>
    <xf numFmtId="0" fontId="9" fillId="0" borderId="0" xfId="59" applyAlignment="1">
      <alignment/>
      <protection/>
    </xf>
    <xf numFmtId="0" fontId="16" fillId="0" borderId="0" xfId="59" applyFont="1" applyAlignment="1">
      <alignment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59" applyFont="1" applyFill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17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7" fillId="0" borderId="0" xfId="55">
      <alignment/>
      <protection/>
    </xf>
    <xf numFmtId="0" fontId="2" fillId="0" borderId="21" xfId="55" applyFont="1" applyFill="1" applyBorder="1" applyAlignment="1" applyProtection="1">
      <alignment horizontal="center" vertical="center" wrapText="1"/>
      <protection hidden="1"/>
    </xf>
    <xf numFmtId="0" fontId="6" fillId="0" borderId="21" xfId="55" applyFont="1" applyFill="1" applyBorder="1" applyAlignment="1" applyProtection="1">
      <alignment horizontal="center" vertical="center" wrapText="1"/>
      <protection hidden="1"/>
    </xf>
    <xf numFmtId="0" fontId="39" fillId="0" borderId="21" xfId="55" applyFont="1" applyFill="1" applyBorder="1" applyAlignment="1" applyProtection="1">
      <alignment horizontal="center" vertical="center" wrapText="1"/>
      <protection hidden="1"/>
    </xf>
    <xf numFmtId="0" fontId="6" fillId="0" borderId="21" xfId="55" applyFont="1" applyFill="1" applyBorder="1" applyAlignment="1" applyProtection="1">
      <alignment horizontal="center" vertical="center"/>
      <protection hidden="1"/>
    </xf>
    <xf numFmtId="167" fontId="2" fillId="0" borderId="12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 applyProtection="1">
      <alignment vertical="center"/>
      <protection hidden="1"/>
    </xf>
    <xf numFmtId="167" fontId="2" fillId="0" borderId="10" xfId="55" applyNumberFormat="1" applyFont="1" applyFill="1" applyBorder="1" applyAlignment="1">
      <alignment horizontal="center" vertical="center"/>
      <protection/>
    </xf>
    <xf numFmtId="3" fontId="1" fillId="0" borderId="10" xfId="55" applyNumberFormat="1" applyFont="1" applyFill="1" applyBorder="1" applyAlignment="1" applyProtection="1">
      <alignment vertical="center"/>
      <protection locked="0"/>
    </xf>
    <xf numFmtId="3" fontId="1" fillId="0" borderId="10" xfId="55" applyNumberFormat="1" applyFont="1" applyFill="1" applyBorder="1" applyAlignment="1" applyProtection="1">
      <alignment vertical="center"/>
      <protection hidden="1"/>
    </xf>
    <xf numFmtId="4" fontId="37" fillId="0" borderId="0" xfId="55" applyNumberFormat="1">
      <alignment/>
      <protection/>
    </xf>
    <xf numFmtId="167" fontId="2" fillId="0" borderId="13" xfId="55" applyNumberFormat="1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 applyProtection="1">
      <alignment vertical="center"/>
      <protection hidden="1"/>
    </xf>
    <xf numFmtId="0" fontId="0" fillId="0" borderId="19" xfId="55" applyFont="1" applyFill="1" applyBorder="1" applyAlignment="1">
      <alignment vertical="center"/>
      <protection/>
    </xf>
    <xf numFmtId="0" fontId="37" fillId="0" borderId="30" xfId="55" applyFill="1" applyBorder="1">
      <alignment/>
      <protection/>
    </xf>
    <xf numFmtId="3" fontId="1" fillId="0" borderId="13" xfId="55" applyNumberFormat="1" applyFont="1" applyFill="1" applyBorder="1" applyAlignment="1" applyProtection="1">
      <alignment vertical="center"/>
      <protection locked="0"/>
    </xf>
    <xf numFmtId="167" fontId="2" fillId="0" borderId="15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 applyProtection="1">
      <alignment vertical="center"/>
      <protection locked="0"/>
    </xf>
    <xf numFmtId="3" fontId="37" fillId="0" borderId="0" xfId="55" applyNumberFormat="1">
      <alignment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4" fillId="0" borderId="27" xfId="49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53" applyFont="1" applyBorder="1" applyAlignment="1" applyProtection="1">
      <alignment horizontal="right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10" fillId="0" borderId="31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2" xfId="53" applyFont="1" applyBorder="1" applyAlignment="1" applyProtection="1">
      <alignment horizontal="center" vertical="top"/>
      <protection hidden="1"/>
    </xf>
    <xf numFmtId="0" fontId="3" fillId="0" borderId="32" xfId="53" applyFont="1" applyBorder="1" applyAlignment="1">
      <alignment horizontal="center"/>
      <protection/>
    </xf>
    <xf numFmtId="0" fontId="3" fillId="0" borderId="33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49" applyNumberFormat="1" applyFill="1" applyBorder="1" applyAlignment="1" applyProtection="1">
      <alignment horizontal="left" vertical="center"/>
      <protection hidden="1" locked="0"/>
    </xf>
    <xf numFmtId="0" fontId="17" fillId="0" borderId="0" xfId="59" applyFont="1" applyBorder="1" applyAlignment="1" applyProtection="1">
      <alignment horizontal="left"/>
      <protection hidden="1"/>
    </xf>
    <xf numFmtId="0" fontId="18" fillId="0" borderId="0" xfId="59" applyFont="1" applyBorder="1" applyAlignment="1">
      <alignment/>
      <protection/>
    </xf>
    <xf numFmtId="0" fontId="13" fillId="0" borderId="0" xfId="59" applyFont="1" applyBorder="1" applyAlignment="1" applyProtection="1">
      <alignment horizontal="left"/>
      <protection hidden="1"/>
    </xf>
    <xf numFmtId="0" fontId="9" fillId="0" borderId="0" xfId="59" applyBorder="1" applyAlignment="1">
      <alignment/>
      <protection/>
    </xf>
    <xf numFmtId="0" fontId="9" fillId="0" borderId="25" xfId="59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9" applyFont="1" applyFill="1" applyBorder="1" applyAlignment="1" applyProtection="1">
      <alignment horizontal="center" vertical="center"/>
      <protection hidden="1"/>
    </xf>
    <xf numFmtId="14" fontId="7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9" applyFont="1" applyAlignment="1">
      <alignment/>
      <protection/>
    </xf>
    <xf numFmtId="0" fontId="15" fillId="0" borderId="0" xfId="59" applyFont="1" applyBorder="1" applyAlignment="1">
      <alignment horizontal="justify" vertical="top" wrapText="1"/>
      <protection/>
    </xf>
    <xf numFmtId="0" fontId="9" fillId="0" borderId="0" xfId="59" applyAlignment="1">
      <alignment/>
      <protection/>
    </xf>
    <xf numFmtId="0" fontId="2" fillId="0" borderId="44" xfId="55" applyFont="1" applyFill="1" applyBorder="1" applyAlignment="1">
      <alignment horizontal="left" vertical="center" wrapText="1"/>
      <protection/>
    </xf>
    <xf numFmtId="0" fontId="2" fillId="0" borderId="45" xfId="55" applyFont="1" applyFill="1" applyBorder="1" applyAlignment="1">
      <alignment horizontal="left" vertical="center" wrapText="1"/>
      <protection/>
    </xf>
    <xf numFmtId="0" fontId="2" fillId="0" borderId="46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left" vertical="center" wrapText="1" indent="1"/>
      <protection/>
    </xf>
    <xf numFmtId="0" fontId="2" fillId="0" borderId="40" xfId="55" applyFont="1" applyFill="1" applyBorder="1" applyAlignment="1">
      <alignment horizontal="left" vertical="center" wrapText="1" indent="1"/>
      <protection/>
    </xf>
    <xf numFmtId="0" fontId="2" fillId="0" borderId="41" xfId="55" applyFont="1" applyFill="1" applyBorder="1" applyAlignment="1">
      <alignment horizontal="left" vertical="center" wrapText="1" indent="1"/>
      <protection/>
    </xf>
    <xf numFmtId="0" fontId="2" fillId="0" borderId="23" xfId="55" applyFont="1" applyFill="1" applyBorder="1" applyAlignment="1">
      <alignment horizontal="left" vertical="center" wrapText="1" indent="1"/>
      <protection/>
    </xf>
    <xf numFmtId="0" fontId="2" fillId="0" borderId="42" xfId="55" applyFont="1" applyFill="1" applyBorder="1" applyAlignment="1">
      <alignment horizontal="left" vertical="center" wrapText="1" indent="1"/>
      <protection/>
    </xf>
    <xf numFmtId="0" fontId="2" fillId="0" borderId="43" xfId="55" applyFont="1" applyFill="1" applyBorder="1" applyAlignment="1">
      <alignment horizontal="left" vertical="center" wrapText="1" inden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40" xfId="55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left" vertical="center" wrapText="1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2" fillId="0" borderId="24" xfId="55" applyFont="1" applyFill="1" applyBorder="1" applyAlignment="1">
      <alignment horizontal="left" vertical="center" wrapText="1"/>
      <protection/>
    </xf>
    <xf numFmtId="0" fontId="2" fillId="0" borderId="22" xfId="55" applyFont="1" applyFill="1" applyBorder="1" applyAlignment="1">
      <alignment horizontal="left" vertical="center" wrapText="1"/>
      <protection/>
    </xf>
    <xf numFmtId="0" fontId="2" fillId="0" borderId="37" xfId="55" applyFont="1" applyFill="1" applyBorder="1" applyAlignment="1">
      <alignment horizontal="left" vertical="center" wrapText="1"/>
      <protection/>
    </xf>
    <xf numFmtId="0" fontId="2" fillId="0" borderId="38" xfId="55" applyFont="1" applyFill="1" applyBorder="1" applyAlignment="1">
      <alignment horizontal="left" vertical="center" wrapText="1"/>
      <protection/>
    </xf>
    <xf numFmtId="0" fontId="2" fillId="0" borderId="39" xfId="55" applyFont="1" applyFill="1" applyBorder="1" applyAlignment="1">
      <alignment horizontal="left" vertical="center" wrapText="1"/>
      <protection/>
    </xf>
    <xf numFmtId="0" fontId="2" fillId="0" borderId="19" xfId="55" applyFont="1" applyFill="1" applyBorder="1" applyAlignment="1">
      <alignment horizontal="left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 indent="1"/>
      <protection/>
    </xf>
    <xf numFmtId="0" fontId="3" fillId="0" borderId="40" xfId="55" applyFont="1" applyFill="1" applyBorder="1" applyAlignment="1">
      <alignment horizontal="left" vertical="center" wrapText="1" indent="1"/>
      <protection/>
    </xf>
    <xf numFmtId="0" fontId="3" fillId="0" borderId="41" xfId="55" applyFont="1" applyFill="1" applyBorder="1" applyAlignment="1">
      <alignment horizontal="left" vertical="center" wrapText="1" indent="1"/>
      <protection/>
    </xf>
    <xf numFmtId="0" fontId="3" fillId="0" borderId="23" xfId="55" applyFont="1" applyFill="1" applyBorder="1" applyAlignment="1">
      <alignment horizontal="left" vertical="center" wrapText="1" indent="1"/>
      <protection/>
    </xf>
    <xf numFmtId="0" fontId="3" fillId="0" borderId="42" xfId="55" applyFont="1" applyFill="1" applyBorder="1" applyAlignment="1">
      <alignment horizontal="left" vertical="center" wrapText="1" indent="1"/>
      <protection/>
    </xf>
    <xf numFmtId="0" fontId="3" fillId="0" borderId="43" xfId="55" applyFont="1" applyFill="1" applyBorder="1" applyAlignment="1">
      <alignment horizontal="left" vertical="center" wrapText="1" inden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3" fillId="0" borderId="40" xfId="55" applyFont="1" applyFill="1" applyBorder="1" applyAlignment="1">
      <alignment horizontal="left" vertical="center" wrapText="1"/>
      <protection/>
    </xf>
    <xf numFmtId="0" fontId="3" fillId="0" borderId="41" xfId="55" applyFont="1" applyFill="1" applyBorder="1" applyAlignment="1">
      <alignment horizontal="left" vertical="center" wrapText="1"/>
      <protection/>
    </xf>
    <xf numFmtId="0" fontId="2" fillId="0" borderId="21" xfId="55" applyFont="1" applyFill="1" applyBorder="1" applyAlignment="1" applyProtection="1">
      <alignment horizontal="center" vertical="center" wrapText="1"/>
      <protection hidden="1"/>
    </xf>
    <xf numFmtId="0" fontId="6" fillId="0" borderId="21" xfId="55" applyFont="1" applyFill="1" applyBorder="1" applyAlignment="1" applyProtection="1">
      <alignment horizontal="center" vertical="center" wrapText="1"/>
      <protection hidden="1"/>
    </xf>
    <xf numFmtId="0" fontId="10" fillId="0" borderId="0" xfId="55" applyFont="1" applyFill="1" applyBorder="1" applyAlignment="1" applyProtection="1">
      <alignment horizontal="center" vertical="center" wrapText="1"/>
      <protection hidden="1"/>
    </xf>
    <xf numFmtId="0" fontId="7" fillId="0" borderId="0" xfId="55" applyFont="1" applyFill="1" applyBorder="1" applyAlignment="1" applyProtection="1">
      <alignment horizontal="center" vertical="top" wrapText="1"/>
      <protection hidden="1"/>
    </xf>
    <xf numFmtId="0" fontId="7" fillId="0" borderId="28" xfId="55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TFI-POD" xfId="53"/>
    <cellStyle name="Note" xfId="54"/>
    <cellStyle name="Obično_Knjiga1" xfId="55"/>
    <cellStyle name="Output" xfId="56"/>
    <cellStyle name="Percent" xfId="57"/>
    <cellStyle name="Followed Hyperlink" xfId="58"/>
    <cellStyle name="Style 1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erka.novotny@imperial.hr" TargetMode="External" /><Relationship Id="rId2" Type="http://schemas.openxmlformats.org/officeDocument/2006/relationships/hyperlink" Target="mailto:uprava@imperial.hr" TargetMode="External" /><Relationship Id="rId3" Type="http://schemas.openxmlformats.org/officeDocument/2006/relationships/hyperlink" Target="http://www.imperial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L17" sqref="L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6" t="s">
        <v>248</v>
      </c>
      <c r="B1" s="187"/>
      <c r="C1" s="18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67" t="s">
        <v>249</v>
      </c>
      <c r="B2" s="168"/>
      <c r="C2" s="168"/>
      <c r="D2" s="169"/>
      <c r="E2" s="119">
        <v>41275</v>
      </c>
      <c r="F2" s="12"/>
      <c r="G2" s="13" t="s">
        <v>250</v>
      </c>
      <c r="H2" s="119" t="s">
        <v>338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70" t="s">
        <v>317</v>
      </c>
      <c r="B4" s="171"/>
      <c r="C4" s="171"/>
      <c r="D4" s="171"/>
      <c r="E4" s="171"/>
      <c r="F4" s="171"/>
      <c r="G4" s="171"/>
      <c r="H4" s="171"/>
      <c r="I4" s="16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1" t="s">
        <v>251</v>
      </c>
      <c r="B6" s="162"/>
      <c r="C6" s="165" t="s">
        <v>323</v>
      </c>
      <c r="D6" s="16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63" t="s">
        <v>252</v>
      </c>
      <c r="B8" s="159"/>
      <c r="C8" s="165" t="s">
        <v>324</v>
      </c>
      <c r="D8" s="16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72" t="s">
        <v>253</v>
      </c>
      <c r="B10" s="173"/>
      <c r="C10" s="165" t="s">
        <v>325</v>
      </c>
      <c r="D10" s="16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64"/>
      <c r="B11" s="173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1" t="s">
        <v>254</v>
      </c>
      <c r="B12" s="162"/>
      <c r="C12" s="154" t="s">
        <v>326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1" t="s">
        <v>255</v>
      </c>
      <c r="B14" s="162"/>
      <c r="C14" s="157">
        <v>51280</v>
      </c>
      <c r="D14" s="158"/>
      <c r="E14" s="16"/>
      <c r="F14" s="154" t="s">
        <v>327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1" t="s">
        <v>256</v>
      </c>
      <c r="B16" s="162"/>
      <c r="C16" s="154" t="s">
        <v>328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1" t="s">
        <v>257</v>
      </c>
      <c r="B18" s="162"/>
      <c r="C18" s="148" t="s">
        <v>334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1" t="s">
        <v>258</v>
      </c>
      <c r="B20" s="162"/>
      <c r="C20" s="148" t="s">
        <v>335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1" t="s">
        <v>259</v>
      </c>
      <c r="B22" s="162"/>
      <c r="C22" s="120">
        <v>363</v>
      </c>
      <c r="D22" s="154" t="s">
        <v>327</v>
      </c>
      <c r="E22" s="151"/>
      <c r="F22" s="152"/>
      <c r="G22" s="161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1" t="s">
        <v>260</v>
      </c>
      <c r="B24" s="162"/>
      <c r="C24" s="120">
        <v>8</v>
      </c>
      <c r="D24" s="154" t="s">
        <v>336</v>
      </c>
      <c r="E24" s="151"/>
      <c r="F24" s="151"/>
      <c r="G24" s="152"/>
      <c r="H24" s="51" t="s">
        <v>261</v>
      </c>
      <c r="I24" s="127">
        <v>248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61" t="s">
        <v>262</v>
      </c>
      <c r="B26" s="162"/>
      <c r="C26" s="121" t="s">
        <v>329</v>
      </c>
      <c r="D26" s="25"/>
      <c r="E26" s="33"/>
      <c r="F26" s="24"/>
      <c r="G26" s="147" t="s">
        <v>263</v>
      </c>
      <c r="H26" s="162"/>
      <c r="I26" s="122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81"/>
      <c r="B30" s="182"/>
      <c r="C30" s="182"/>
      <c r="D30" s="183"/>
      <c r="E30" s="181"/>
      <c r="F30" s="182"/>
      <c r="G30" s="182"/>
      <c r="H30" s="165"/>
      <c r="I30" s="166"/>
      <c r="J30" s="10"/>
      <c r="K30" s="10"/>
      <c r="L30" s="10"/>
    </row>
    <row r="31" spans="1:12" ht="12.75">
      <c r="A31" s="93"/>
      <c r="B31" s="22"/>
      <c r="C31" s="21"/>
      <c r="D31" s="184"/>
      <c r="E31" s="184"/>
      <c r="F31" s="184"/>
      <c r="G31" s="185"/>
      <c r="H31" s="16"/>
      <c r="I31" s="100"/>
      <c r="J31" s="10"/>
      <c r="K31" s="10"/>
      <c r="L31" s="10"/>
    </row>
    <row r="32" spans="1:12" ht="12.75">
      <c r="A32" s="181"/>
      <c r="B32" s="182"/>
      <c r="C32" s="182"/>
      <c r="D32" s="183"/>
      <c r="E32" s="181"/>
      <c r="F32" s="182"/>
      <c r="G32" s="182"/>
      <c r="H32" s="165"/>
      <c r="I32" s="16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81"/>
      <c r="B34" s="182"/>
      <c r="C34" s="182"/>
      <c r="D34" s="183"/>
      <c r="E34" s="181"/>
      <c r="F34" s="182"/>
      <c r="G34" s="182"/>
      <c r="H34" s="165"/>
      <c r="I34" s="16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65"/>
      <c r="I36" s="166"/>
      <c r="J36" s="10"/>
      <c r="K36" s="10"/>
      <c r="L36" s="10"/>
    </row>
    <row r="37" spans="1:12" ht="12.75">
      <c r="A37" s="102"/>
      <c r="B37" s="30"/>
      <c r="C37" s="188"/>
      <c r="D37" s="189"/>
      <c r="E37" s="16"/>
      <c r="F37" s="188"/>
      <c r="G37" s="189"/>
      <c r="H37" s="16"/>
      <c r="I37" s="94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65"/>
      <c r="I38" s="16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65"/>
      <c r="I40" s="16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72" t="s">
        <v>267</v>
      </c>
      <c r="B44" s="197"/>
      <c r="C44" s="165"/>
      <c r="D44" s="166"/>
      <c r="E44" s="26"/>
      <c r="F44" s="154"/>
      <c r="G44" s="182"/>
      <c r="H44" s="182"/>
      <c r="I44" s="183"/>
      <c r="J44" s="10"/>
      <c r="K44" s="10"/>
      <c r="L44" s="10"/>
    </row>
    <row r="45" spans="1:12" ht="12.75">
      <c r="A45" s="102"/>
      <c r="B45" s="30"/>
      <c r="C45" s="188"/>
      <c r="D45" s="189"/>
      <c r="E45" s="16"/>
      <c r="F45" s="188"/>
      <c r="G45" s="190"/>
      <c r="H45" s="35"/>
      <c r="I45" s="106"/>
      <c r="J45" s="10"/>
      <c r="K45" s="10"/>
      <c r="L45" s="10"/>
    </row>
    <row r="46" spans="1:12" ht="12.75">
      <c r="A46" s="172" t="s">
        <v>268</v>
      </c>
      <c r="B46" s="197"/>
      <c r="C46" s="154" t="s">
        <v>339</v>
      </c>
      <c r="D46" s="191"/>
      <c r="E46" s="191"/>
      <c r="F46" s="191"/>
      <c r="G46" s="191"/>
      <c r="H46" s="191"/>
      <c r="I46" s="192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72" t="s">
        <v>270</v>
      </c>
      <c r="B48" s="197"/>
      <c r="C48" s="198" t="s">
        <v>331</v>
      </c>
      <c r="D48" s="199"/>
      <c r="E48" s="200"/>
      <c r="F48" s="16"/>
      <c r="G48" s="51" t="s">
        <v>271</v>
      </c>
      <c r="H48" s="198" t="s">
        <v>332</v>
      </c>
      <c r="I48" s="20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72" t="s">
        <v>257</v>
      </c>
      <c r="B50" s="197"/>
      <c r="C50" s="203" t="s">
        <v>340</v>
      </c>
      <c r="D50" s="199"/>
      <c r="E50" s="199"/>
      <c r="F50" s="199"/>
      <c r="G50" s="199"/>
      <c r="H50" s="199"/>
      <c r="I50" s="20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1" t="s">
        <v>272</v>
      </c>
      <c r="B52" s="162"/>
      <c r="C52" s="198" t="s">
        <v>333</v>
      </c>
      <c r="D52" s="199"/>
      <c r="E52" s="199"/>
      <c r="F52" s="199"/>
      <c r="G52" s="199"/>
      <c r="H52" s="199"/>
      <c r="I52" s="156"/>
      <c r="J52" s="10"/>
      <c r="K52" s="10"/>
      <c r="L52" s="10"/>
    </row>
    <row r="53" spans="1:12" ht="12.75">
      <c r="A53" s="107"/>
      <c r="B53" s="20"/>
      <c r="C53" s="193" t="s">
        <v>273</v>
      </c>
      <c r="D53" s="193"/>
      <c r="E53" s="193"/>
      <c r="F53" s="193"/>
      <c r="G53" s="193"/>
      <c r="H53" s="193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204" t="s">
        <v>274</v>
      </c>
      <c r="C55" s="205"/>
      <c r="D55" s="205"/>
      <c r="E55" s="20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206" t="s">
        <v>306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.75">
      <c r="A57" s="107"/>
      <c r="B57" s="206" t="s">
        <v>307</v>
      </c>
      <c r="C57" s="207"/>
      <c r="D57" s="207"/>
      <c r="E57" s="207"/>
      <c r="F57" s="207"/>
      <c r="G57" s="207"/>
      <c r="H57" s="207"/>
      <c r="I57" s="109"/>
      <c r="J57" s="10"/>
      <c r="K57" s="10"/>
      <c r="L57" s="10"/>
    </row>
    <row r="58" spans="1:12" ht="12.75">
      <c r="A58" s="107"/>
      <c r="B58" s="206" t="s">
        <v>308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.75">
      <c r="A59" s="107"/>
      <c r="B59" s="206" t="s">
        <v>309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94" t="s">
        <v>277</v>
      </c>
      <c r="H62" s="195"/>
      <c r="I62" s="19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201"/>
      <c r="H63" s="20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biserka.novotny@imperial.hr"/>
    <hyperlink ref="C18" r:id="rId2" display="uprava@imperial.hr"/>
    <hyperlink ref="C20" r:id="rId3" display="www.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M58" sqref="M5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46" t="s">
        <v>153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341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2.5">
      <c r="A4" s="251" t="s">
        <v>59</v>
      </c>
      <c r="B4" s="252"/>
      <c r="C4" s="252"/>
      <c r="D4" s="252"/>
      <c r="E4" s="252"/>
      <c r="F4" s="252"/>
      <c r="G4" s="252"/>
      <c r="H4" s="253"/>
      <c r="I4" s="58" t="s">
        <v>278</v>
      </c>
      <c r="J4" s="59" t="s">
        <v>319</v>
      </c>
      <c r="K4" s="60" t="s">
        <v>320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6">
        <v>3</v>
      </c>
      <c r="K5" s="56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8" t="s">
        <v>60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1" ht="12.75">
      <c r="A8" s="225" t="s">
        <v>13</v>
      </c>
      <c r="B8" s="226"/>
      <c r="C8" s="226"/>
      <c r="D8" s="226"/>
      <c r="E8" s="226"/>
      <c r="F8" s="226"/>
      <c r="G8" s="226"/>
      <c r="H8" s="227"/>
      <c r="I8" s="1">
        <v>2</v>
      </c>
      <c r="J8" s="53">
        <f>J9+J16+J26+J35+J39</f>
        <v>488006404</v>
      </c>
      <c r="K8" s="53">
        <f>K9+K16+K26+K35+K39</f>
        <v>484904006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3">
        <f>SUM(J10:J15)</f>
        <v>114778</v>
      </c>
      <c r="K9" s="53">
        <f>SUM(K10:K15)</f>
        <v>91224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114778</v>
      </c>
      <c r="K11" s="7">
        <v>91224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/>
      <c r="K14" s="7"/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3">
        <f>SUM(J17:J25)</f>
        <v>485223635</v>
      </c>
      <c r="K16" s="53">
        <f>SUM(K17:K25)</f>
        <v>483282891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136359347</v>
      </c>
      <c r="K17" s="7">
        <v>144902222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311839575</v>
      </c>
      <c r="K18" s="7">
        <v>314461091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10992073</v>
      </c>
      <c r="K19" s="7">
        <v>13496523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11072249</v>
      </c>
      <c r="K20" s="7">
        <v>9547934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3456</v>
      </c>
      <c r="K22" s="7">
        <v>529019</v>
      </c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14956935</v>
      </c>
      <c r="K23" s="7">
        <v>315352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/>
      <c r="K24" s="7">
        <v>30750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/>
      <c r="K25" s="7"/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3">
        <f>SUM(J27:J34)</f>
        <v>30000</v>
      </c>
      <c r="K26" s="53">
        <f>SUM(K27:K34)</f>
        <v>30000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/>
      <c r="K27" s="7"/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/>
      <c r="K28" s="7"/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30000</v>
      </c>
      <c r="K29" s="7">
        <v>30000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/>
      <c r="K32" s="7"/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/>
      <c r="K33" s="7"/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3">
        <f>SUM(J36:J38)</f>
        <v>2637991</v>
      </c>
      <c r="K35" s="53">
        <f>SUM(K36:K38)</f>
        <v>1499891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2637991</v>
      </c>
      <c r="K38" s="7">
        <v>1499891</v>
      </c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/>
      <c r="K39" s="7"/>
    </row>
    <row r="40" spans="1:11" ht="12.75">
      <c r="A40" s="225" t="s">
        <v>240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53">
        <f>J41+J49+J56+J64</f>
        <v>9799971</v>
      </c>
      <c r="K40" s="53">
        <f>K41+K49+K56+K64</f>
        <v>13039444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3">
        <f>SUM(J42:J48)</f>
        <v>738211</v>
      </c>
      <c r="K41" s="53">
        <f>SUM(K42:K48)</f>
        <v>1311233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659566</v>
      </c>
      <c r="K42" s="7">
        <v>725822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39017</v>
      </c>
      <c r="K45" s="7">
        <v>27694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39628</v>
      </c>
      <c r="K46" s="7">
        <v>557717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3">
        <f>SUM(J50:J55)</f>
        <v>3099969</v>
      </c>
      <c r="K49" s="53">
        <f>SUM(K50:K55)</f>
        <v>1554730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/>
      <c r="K50" s="7"/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904990</v>
      </c>
      <c r="K51" s="7">
        <v>1206262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6340</v>
      </c>
      <c r="K53" s="7">
        <v>11274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2169542</v>
      </c>
      <c r="K54" s="7">
        <v>307412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19097</v>
      </c>
      <c r="K55" s="7">
        <v>29782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3">
        <f>SUM(J57:J63)</f>
        <v>5326464</v>
      </c>
      <c r="K56" s="53">
        <f>SUM(K57:K63)</f>
        <v>7682753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/>
      <c r="K58" s="7"/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35166</v>
      </c>
      <c r="K61" s="7">
        <v>115</v>
      </c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5291298</v>
      </c>
      <c r="K62" s="7">
        <v>7682638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/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635327</v>
      </c>
      <c r="K64" s="7">
        <v>2490728</v>
      </c>
    </row>
    <row r="65" spans="1:11" ht="12.75">
      <c r="A65" s="225" t="s">
        <v>56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50301</v>
      </c>
      <c r="K65" s="7">
        <v>181699</v>
      </c>
    </row>
    <row r="66" spans="1:11" ht="12.75">
      <c r="A66" s="225" t="s">
        <v>241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53">
        <f>J7+J8+J40+J65</f>
        <v>497856676</v>
      </c>
      <c r="K66" s="53">
        <f>K7+K8+K40+K65</f>
        <v>498125149</v>
      </c>
    </row>
    <row r="67" spans="1:11" ht="12.75">
      <c r="A67" s="237" t="s">
        <v>91</v>
      </c>
      <c r="B67" s="238"/>
      <c r="C67" s="238"/>
      <c r="D67" s="238"/>
      <c r="E67" s="238"/>
      <c r="F67" s="238"/>
      <c r="G67" s="238"/>
      <c r="H67" s="239"/>
      <c r="I67" s="4">
        <v>61</v>
      </c>
      <c r="J67" s="8">
        <v>0</v>
      </c>
      <c r="K67" s="8">
        <v>0</v>
      </c>
    </row>
    <row r="68" spans="1:11" ht="12.75">
      <c r="A68" s="214" t="s">
        <v>58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18" t="s">
        <v>191</v>
      </c>
      <c r="B69" s="219"/>
      <c r="C69" s="219"/>
      <c r="D69" s="219"/>
      <c r="E69" s="219"/>
      <c r="F69" s="219"/>
      <c r="G69" s="219"/>
      <c r="H69" s="236"/>
      <c r="I69" s="3">
        <v>62</v>
      </c>
      <c r="J69" s="54">
        <f>J70+J71+J72+J78+J79+J82+J85</f>
        <v>298216971</v>
      </c>
      <c r="K69" s="54">
        <f>K70+K71+K72+K78+K79+K82+K85</f>
        <v>308750848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254342000</v>
      </c>
      <c r="K70" s="7">
        <v>254342000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0</v>
      </c>
      <c r="K71" s="7">
        <v>0</v>
      </c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3">
        <f>J73+J74-J75+J76+J77</f>
        <v>26953189</v>
      </c>
      <c r="K72" s="53">
        <f>K73+K74-K75+K76+K77</f>
        <v>26953189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26953189</v>
      </c>
      <c r="K73" s="7">
        <v>26953189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0</v>
      </c>
      <c r="K74" s="7">
        <v>0</v>
      </c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0</v>
      </c>
      <c r="K75" s="7">
        <v>0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0</v>
      </c>
      <c r="K77" s="7">
        <v>0</v>
      </c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0</v>
      </c>
      <c r="K78" s="7">
        <v>0</v>
      </c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3">
        <f>J80-J81</f>
        <v>10935051</v>
      </c>
      <c r="K79" s="53">
        <f>K80-K81</f>
        <v>15650072</v>
      </c>
    </row>
    <row r="80" spans="1:11" ht="12.75">
      <c r="A80" s="233" t="s">
        <v>169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10935051</v>
      </c>
      <c r="K80" s="7">
        <v>15650072</v>
      </c>
    </row>
    <row r="81" spans="1:11" ht="12.75">
      <c r="A81" s="233" t="s">
        <v>170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3">
        <f>J83-J84</f>
        <v>5986731</v>
      </c>
      <c r="K82" s="53">
        <f>K83-K84</f>
        <v>11805587</v>
      </c>
    </row>
    <row r="83" spans="1:11" ht="12.75">
      <c r="A83" s="233" t="s">
        <v>171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>
        <v>5986731</v>
      </c>
      <c r="K83" s="7">
        <v>11805587</v>
      </c>
    </row>
    <row r="84" spans="1:11" ht="12.75">
      <c r="A84" s="233" t="s">
        <v>172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/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25" t="s">
        <v>19</v>
      </c>
      <c r="B86" s="226"/>
      <c r="C86" s="226"/>
      <c r="D86" s="226"/>
      <c r="E86" s="226"/>
      <c r="F86" s="226"/>
      <c r="G86" s="226"/>
      <c r="H86" s="227"/>
      <c r="I86" s="1">
        <v>79</v>
      </c>
      <c r="J86" s="53">
        <f>SUM(J87:J89)</f>
        <v>1156757</v>
      </c>
      <c r="K86" s="53">
        <f>SUM(K87:K89)</f>
        <v>1612357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100000</v>
      </c>
      <c r="K87" s="7">
        <v>637000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1056757</v>
      </c>
      <c r="K89" s="7">
        <v>975357</v>
      </c>
    </row>
    <row r="90" spans="1:11" ht="12.75">
      <c r="A90" s="225" t="s">
        <v>20</v>
      </c>
      <c r="B90" s="226"/>
      <c r="C90" s="226"/>
      <c r="D90" s="226"/>
      <c r="E90" s="226"/>
      <c r="F90" s="226"/>
      <c r="G90" s="226"/>
      <c r="H90" s="227"/>
      <c r="I90" s="1">
        <v>83</v>
      </c>
      <c r="J90" s="53">
        <f>SUM(J91:J99)</f>
        <v>157875772</v>
      </c>
      <c r="K90" s="53">
        <f>SUM(K91:K99)</f>
        <v>151201783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12840000</v>
      </c>
      <c r="K92" s="7">
        <v>11840000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132607223</v>
      </c>
      <c r="K93" s="7">
        <v>126933234</v>
      </c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12428549</v>
      </c>
      <c r="K95" s="7">
        <v>12428549</v>
      </c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/>
      <c r="K98" s="7"/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1" ht="12.75">
      <c r="A100" s="225" t="s">
        <v>21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53">
        <f>SUM(J101:J112)</f>
        <v>40144438</v>
      </c>
      <c r="K100" s="53">
        <f>SUM(K101:K112)</f>
        <v>35813108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/>
      <c r="K101" s="7"/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68323</v>
      </c>
      <c r="K102" s="7">
        <v>64763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25152024</v>
      </c>
      <c r="K103" s="7">
        <v>27763465</v>
      </c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228758</v>
      </c>
      <c r="K104" s="7">
        <v>260624</v>
      </c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9411966</v>
      </c>
      <c r="K105" s="7">
        <v>2246797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2118911</v>
      </c>
      <c r="K108" s="7">
        <v>1519264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1732755</v>
      </c>
      <c r="K109" s="7">
        <v>2520335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216035</v>
      </c>
      <c r="K110" s="7">
        <v>171127</v>
      </c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1215666</v>
      </c>
      <c r="K112" s="7">
        <v>1266733</v>
      </c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7">
        <v>462738</v>
      </c>
      <c r="K113" s="7">
        <v>747053</v>
      </c>
    </row>
    <row r="114" spans="1:11" ht="12.75">
      <c r="A114" s="225" t="s">
        <v>25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53">
        <f>J69+J86+J90+J100+J113</f>
        <v>497856676</v>
      </c>
      <c r="K114" s="53">
        <f>K69+K86+K90+K100+K113</f>
        <v>498125149</v>
      </c>
    </row>
    <row r="115" spans="1:11" ht="12.75">
      <c r="A115" s="211" t="s">
        <v>57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8">
        <v>0</v>
      </c>
      <c r="K115" s="8">
        <v>0</v>
      </c>
    </row>
    <row r="116" spans="1:11" ht="12.75">
      <c r="A116" s="214" t="s">
        <v>310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O56" sqref="O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71" t="s">
        <v>337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2" t="s">
        <v>59</v>
      </c>
      <c r="B4" s="272"/>
      <c r="C4" s="272"/>
      <c r="D4" s="272"/>
      <c r="E4" s="272"/>
      <c r="F4" s="272"/>
      <c r="G4" s="272"/>
      <c r="H4" s="272"/>
      <c r="I4" s="58" t="s">
        <v>279</v>
      </c>
      <c r="J4" s="273" t="s">
        <v>319</v>
      </c>
      <c r="K4" s="273"/>
      <c r="L4" s="273" t="s">
        <v>320</v>
      </c>
      <c r="M4" s="273"/>
    </row>
    <row r="5" spans="1:13" ht="22.5">
      <c r="A5" s="272"/>
      <c r="B5" s="272"/>
      <c r="C5" s="272"/>
      <c r="D5" s="272"/>
      <c r="E5" s="272"/>
      <c r="F5" s="272"/>
      <c r="G5" s="272"/>
      <c r="H5" s="27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8" t="s">
        <v>26</v>
      </c>
      <c r="B7" s="219"/>
      <c r="C7" s="219"/>
      <c r="D7" s="219"/>
      <c r="E7" s="219"/>
      <c r="F7" s="219"/>
      <c r="G7" s="219"/>
      <c r="H7" s="236"/>
      <c r="I7" s="3">
        <v>111</v>
      </c>
      <c r="J7" s="54">
        <f>SUM(J8:J9)</f>
        <v>118751948</v>
      </c>
      <c r="K7" s="54">
        <f>SUM(K8:K9)</f>
        <v>4380607</v>
      </c>
      <c r="L7" s="54">
        <f>SUM(L8:L9)</f>
        <v>121572267.39</v>
      </c>
      <c r="M7" s="54">
        <f>SUM(M8:M9)</f>
        <v>3962420.3899999997</v>
      </c>
    </row>
    <row r="8" spans="1:13" ht="12.75">
      <c r="A8" s="225" t="s">
        <v>152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112731015</v>
      </c>
      <c r="K8" s="7">
        <v>3618471</v>
      </c>
      <c r="L8" s="7">
        <v>115468509.36</v>
      </c>
      <c r="M8" s="7">
        <v>3165854.36</v>
      </c>
    </row>
    <row r="9" spans="1:13" ht="12.75">
      <c r="A9" s="225" t="s">
        <v>103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6020933</v>
      </c>
      <c r="K9" s="7">
        <v>762136</v>
      </c>
      <c r="L9" s="7">
        <v>6103758.03</v>
      </c>
      <c r="M9" s="7">
        <v>796566.03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3">
        <f>J11+J12+J16+J20+J21+J22+J25+J26</f>
        <v>104695237</v>
      </c>
      <c r="K10" s="53">
        <f>K11+K12+K16+K20+K21+K22+K25+K26</f>
        <v>24880526</v>
      </c>
      <c r="L10" s="53">
        <f>L11+L12+L16+L20+L21+L22+L25+L26</f>
        <v>100078166.60000001</v>
      </c>
      <c r="M10" s="53">
        <f>M11+M12+M16+M20+M21+M22+M25+M26</f>
        <v>23078746.44</v>
      </c>
    </row>
    <row r="11" spans="1:13" ht="12.75">
      <c r="A11" s="225" t="s">
        <v>104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25" t="s">
        <v>22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3">
        <f>SUM(J13:J15)</f>
        <v>40819983</v>
      </c>
      <c r="K12" s="53">
        <f>SUM(K13:K15)</f>
        <v>4738974</v>
      </c>
      <c r="L12" s="53">
        <f>SUM(L13:L15)</f>
        <v>36402617.81</v>
      </c>
      <c r="M12" s="53">
        <f>SUM(M13:M15)</f>
        <v>4439241.81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23021231</v>
      </c>
      <c r="K13" s="7">
        <v>1858628</v>
      </c>
      <c r="L13" s="7">
        <v>19910491.919999998</v>
      </c>
      <c r="M13" s="7">
        <v>1278000.92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129834</v>
      </c>
      <c r="K14" s="7">
        <v>5266</v>
      </c>
      <c r="L14" s="7">
        <v>112443.11</v>
      </c>
      <c r="M14" s="7">
        <v>1806.11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17668918</v>
      </c>
      <c r="K15" s="7">
        <v>2875080</v>
      </c>
      <c r="L15" s="7">
        <v>16379682.780000001</v>
      </c>
      <c r="M15" s="7">
        <v>3159434.78</v>
      </c>
    </row>
    <row r="16" spans="1:13" ht="12.75">
      <c r="A16" s="225" t="s">
        <v>23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3">
        <f>SUM(J17:J19)</f>
        <v>29223822</v>
      </c>
      <c r="K16" s="53">
        <f>SUM(K17:K19)</f>
        <v>7003318</v>
      </c>
      <c r="L16" s="53">
        <f>SUM(L17:L19)</f>
        <v>28843495.1</v>
      </c>
      <c r="M16" s="53">
        <f>SUM(M17:M19)</f>
        <v>7461430.1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18425841</v>
      </c>
      <c r="K17" s="7">
        <v>4394874</v>
      </c>
      <c r="L17" s="7">
        <v>18220491.85</v>
      </c>
      <c r="M17" s="7">
        <v>4652755.85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6827785</v>
      </c>
      <c r="K18" s="7">
        <v>1684393</v>
      </c>
      <c r="L18" s="7">
        <v>6821701.79</v>
      </c>
      <c r="M18" s="7">
        <v>1824308.79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3970196</v>
      </c>
      <c r="K19" s="7">
        <v>924051</v>
      </c>
      <c r="L19" s="7">
        <v>3801301.46</v>
      </c>
      <c r="M19" s="7">
        <v>984365.46</v>
      </c>
    </row>
    <row r="20" spans="1:13" ht="12.75">
      <c r="A20" s="225" t="s">
        <v>105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23840527</v>
      </c>
      <c r="K20" s="7">
        <v>7556879</v>
      </c>
      <c r="L20" s="7">
        <v>24742356.01</v>
      </c>
      <c r="M20" s="7">
        <v>6455597.010000002</v>
      </c>
    </row>
    <row r="21" spans="1:13" ht="12.75">
      <c r="A21" s="225" t="s">
        <v>106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9452950</v>
      </c>
      <c r="K21" s="7">
        <v>4402433</v>
      </c>
      <c r="L21" s="7">
        <v>8061352.6099999985</v>
      </c>
      <c r="M21" s="7">
        <v>2822976.61</v>
      </c>
    </row>
    <row r="22" spans="1:13" ht="12.75">
      <c r="A22" s="225" t="s">
        <v>24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3">
        <f>SUM(J23:J24)</f>
        <v>144528</v>
      </c>
      <c r="K22" s="53">
        <f>SUM(K23:K24)</f>
        <v>144528</v>
      </c>
      <c r="L22" s="53">
        <f>SUM(L23:L24)</f>
        <v>493.16</v>
      </c>
      <c r="M22" s="53">
        <f>SUM(M23:M24)</f>
        <v>0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>
        <v>0</v>
      </c>
      <c r="L23" s="7"/>
      <c r="M23" s="7">
        <v>0</v>
      </c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144528</v>
      </c>
      <c r="K24" s="7">
        <v>144528</v>
      </c>
      <c r="L24" s="7">
        <v>493.16</v>
      </c>
      <c r="M24" s="7"/>
    </row>
    <row r="25" spans="1:13" ht="12.75">
      <c r="A25" s="225" t="s">
        <v>107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833048</v>
      </c>
      <c r="K25" s="7">
        <v>833048</v>
      </c>
      <c r="L25" s="7">
        <v>1288648.01</v>
      </c>
      <c r="M25" s="7">
        <v>1288648.01</v>
      </c>
    </row>
    <row r="26" spans="1:13" ht="12.75">
      <c r="A26" s="225" t="s">
        <v>50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380379</v>
      </c>
      <c r="K26" s="7">
        <v>201346</v>
      </c>
      <c r="L26" s="7">
        <v>739203.9</v>
      </c>
      <c r="M26" s="7">
        <v>610852.9</v>
      </c>
    </row>
    <row r="27" spans="1:13" ht="12.75">
      <c r="A27" s="225" t="s">
        <v>213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3">
        <f>SUM(J28:J32)</f>
        <v>810367</v>
      </c>
      <c r="K27" s="53">
        <f>SUM(K28:K32)</f>
        <v>446302</v>
      </c>
      <c r="L27" s="53">
        <f>SUM(L28:L32)</f>
        <v>988495</v>
      </c>
      <c r="M27" s="53">
        <f>SUM(M28:M32)</f>
        <v>408408</v>
      </c>
    </row>
    <row r="28" spans="1:13" ht="12.75">
      <c r="A28" s="225" t="s">
        <v>227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5" t="s">
        <v>155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810367</v>
      </c>
      <c r="K29" s="7">
        <v>446302</v>
      </c>
      <c r="L29" s="7">
        <v>988495</v>
      </c>
      <c r="M29" s="7">
        <v>408408</v>
      </c>
    </row>
    <row r="30" spans="1:13" ht="12.75">
      <c r="A30" s="225" t="s">
        <v>139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5" t="s">
        <v>223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5" t="s">
        <v>140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5" t="s">
        <v>214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3">
        <f>SUM(J34:J37)</f>
        <v>7341110</v>
      </c>
      <c r="K33" s="53">
        <f>SUM(K34:K37)</f>
        <v>1506301</v>
      </c>
      <c r="L33" s="53">
        <f>SUM(L34:L37)</f>
        <v>7700052.9</v>
      </c>
      <c r="M33" s="53">
        <f>SUM(M34:M37)</f>
        <v>2569850.9</v>
      </c>
    </row>
    <row r="34" spans="1:13" ht="12.75">
      <c r="A34" s="225" t="s">
        <v>66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5" t="s">
        <v>65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7341110</v>
      </c>
      <c r="K35" s="7">
        <v>1506301</v>
      </c>
      <c r="L35" s="7">
        <v>7700052.9</v>
      </c>
      <c r="M35" s="7">
        <v>2569850.9</v>
      </c>
    </row>
    <row r="36" spans="1:13" ht="12.75">
      <c r="A36" s="225" t="s">
        <v>224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5" t="s">
        <v>67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5" t="s">
        <v>195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5" t="s">
        <v>196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5" t="s">
        <v>225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5" t="s">
        <v>226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5" t="s">
        <v>215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3">
        <f>J7+J27+J38+J40</f>
        <v>119562315</v>
      </c>
      <c r="K42" s="53">
        <f>K7+K27+K38+K40</f>
        <v>4826909</v>
      </c>
      <c r="L42" s="53">
        <f>L7+L27+L38+L40</f>
        <v>122560762.39</v>
      </c>
      <c r="M42" s="53">
        <f>M7+M27+M38+M40</f>
        <v>4370828.39</v>
      </c>
    </row>
    <row r="43" spans="1:13" ht="12.75">
      <c r="A43" s="225" t="s">
        <v>216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3">
        <f>J10+J33+J39+J41</f>
        <v>112036347</v>
      </c>
      <c r="K43" s="53">
        <f>K10+K33+K39+K41</f>
        <v>26386827</v>
      </c>
      <c r="L43" s="53">
        <f>L10+L33+L39+L41</f>
        <v>107778219.50000001</v>
      </c>
      <c r="M43" s="53">
        <f>M10+M33+M39+M41</f>
        <v>25648597.34</v>
      </c>
    </row>
    <row r="44" spans="1:13" ht="12.75">
      <c r="A44" s="225" t="s">
        <v>236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3">
        <f>J42-J43</f>
        <v>7525968</v>
      </c>
      <c r="K44" s="53">
        <f>K42-K43</f>
        <v>-21559918</v>
      </c>
      <c r="L44" s="53">
        <v>14782542</v>
      </c>
      <c r="M44" s="53">
        <f>M42-M43</f>
        <v>-21277768.95</v>
      </c>
    </row>
    <row r="45" spans="1:13" ht="12.75">
      <c r="A45" s="233" t="s">
        <v>218</v>
      </c>
      <c r="B45" s="234"/>
      <c r="C45" s="234"/>
      <c r="D45" s="234"/>
      <c r="E45" s="234"/>
      <c r="F45" s="234"/>
      <c r="G45" s="234"/>
      <c r="H45" s="235"/>
      <c r="I45" s="1">
        <v>149</v>
      </c>
      <c r="J45" s="53">
        <f>IF(J42&gt;J43,J42-J43,0)</f>
        <v>7525968</v>
      </c>
      <c r="K45" s="53">
        <f>IF(K42&gt;K43,K42-K43,0)</f>
        <v>0</v>
      </c>
      <c r="L45" s="53">
        <v>14782542</v>
      </c>
      <c r="M45" s="53">
        <f>IF(M42&gt;M43,M42-M43,0)</f>
        <v>0</v>
      </c>
    </row>
    <row r="46" spans="1:13" ht="12.75">
      <c r="A46" s="233" t="s">
        <v>219</v>
      </c>
      <c r="B46" s="234"/>
      <c r="C46" s="234"/>
      <c r="D46" s="234"/>
      <c r="E46" s="234"/>
      <c r="F46" s="234"/>
      <c r="G46" s="234"/>
      <c r="H46" s="235"/>
      <c r="I46" s="1">
        <v>150</v>
      </c>
      <c r="J46" s="53">
        <f>IF(J43&gt;J42,J43-J42,0)</f>
        <v>0</v>
      </c>
      <c r="K46" s="53">
        <f>IF(K43&gt;K42,K43-K42,0)</f>
        <v>21559918</v>
      </c>
      <c r="L46" s="53">
        <f>IF(L43&gt;L42,L43-L42,0)</f>
        <v>0</v>
      </c>
      <c r="M46" s="53">
        <f>IF(M43&gt;M42,M43-M42,0)</f>
        <v>21277768.95</v>
      </c>
    </row>
    <row r="47" spans="1:13" ht="12.75">
      <c r="A47" s="225" t="s">
        <v>217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1539237</v>
      </c>
      <c r="K47" s="7">
        <v>1539237</v>
      </c>
      <c r="L47" s="7">
        <v>2976955</v>
      </c>
      <c r="M47" s="7">
        <v>2976955</v>
      </c>
    </row>
    <row r="48" spans="1:13" ht="12.75">
      <c r="A48" s="225" t="s">
        <v>237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3">
        <f>J44-J47</f>
        <v>5986731</v>
      </c>
      <c r="K48" s="53">
        <f>K44-K47</f>
        <v>-23099155</v>
      </c>
      <c r="L48" s="53">
        <f>L44-L47</f>
        <v>11805587</v>
      </c>
      <c r="M48" s="53">
        <f>M44-M47</f>
        <v>-24254723.95</v>
      </c>
    </row>
    <row r="49" spans="1:13" ht="12.75">
      <c r="A49" s="233" t="s">
        <v>192</v>
      </c>
      <c r="B49" s="234"/>
      <c r="C49" s="234"/>
      <c r="D49" s="234"/>
      <c r="E49" s="234"/>
      <c r="F49" s="234"/>
      <c r="G49" s="234"/>
      <c r="H49" s="235"/>
      <c r="I49" s="1">
        <v>153</v>
      </c>
      <c r="J49" s="53">
        <f>IF(J48&gt;0,J48,0)</f>
        <v>5986731</v>
      </c>
      <c r="K49" s="53">
        <f>IF(K48&gt;0,K48,0)</f>
        <v>0</v>
      </c>
      <c r="L49" s="53">
        <f>IF(L48&gt;0,L48,0)</f>
        <v>11805587</v>
      </c>
      <c r="M49" s="53">
        <f>IF(M48&gt;0,M48,0)</f>
        <v>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4">
        <v>154</v>
      </c>
      <c r="J50" s="61">
        <f>IF(J48&lt;0,-J48,0)</f>
        <v>0</v>
      </c>
      <c r="K50" s="61">
        <f>IF(K48&lt;0,-K48,0)</f>
        <v>23099155</v>
      </c>
      <c r="L50" s="61">
        <f>IF(L48&lt;0,-L48,0)</f>
        <v>0</v>
      </c>
      <c r="M50" s="61">
        <f>IF(M48&lt;0,-M48,0)</f>
        <v>24254723.95</v>
      </c>
    </row>
    <row r="51" spans="1:13" ht="12.75" customHeight="1">
      <c r="A51" s="214" t="s">
        <v>312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67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55"/>
      <c r="L52" s="55"/>
      <c r="M52" s="126"/>
    </row>
    <row r="53" spans="1:13" ht="12.75">
      <c r="A53" s="264" t="s">
        <v>234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 ht="12.75">
      <c r="A54" s="264" t="s">
        <v>235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67"/>
    </row>
    <row r="56" spans="1:13" ht="12.75">
      <c r="A56" s="218" t="s">
        <v>204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>
        <v>5986731</v>
      </c>
      <c r="K56" s="6">
        <v>-23099155</v>
      </c>
      <c r="L56" s="6">
        <v>11805587</v>
      </c>
      <c r="M56" s="6">
        <v>-24254724</v>
      </c>
    </row>
    <row r="57" spans="1:13" ht="12.75">
      <c r="A57" s="225" t="s">
        <v>221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5" t="s">
        <v>228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</row>
    <row r="59" spans="1:13" ht="12.75">
      <c r="A59" s="225" t="s">
        <v>229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12.75">
      <c r="A60" s="225" t="s">
        <v>45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230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231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232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233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222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193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5" t="s">
        <v>194</v>
      </c>
      <c r="B67" s="226"/>
      <c r="C67" s="226"/>
      <c r="D67" s="226"/>
      <c r="E67" s="226"/>
      <c r="F67" s="226"/>
      <c r="G67" s="226"/>
      <c r="H67" s="227"/>
      <c r="I67" s="1">
        <v>168</v>
      </c>
      <c r="J67" s="61">
        <f>J56+J66</f>
        <v>5986731</v>
      </c>
      <c r="K67" s="61">
        <f>K56+K66</f>
        <v>-23099155</v>
      </c>
      <c r="L67" s="61">
        <v>11805587</v>
      </c>
      <c r="M67" s="61">
        <v>-24254724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3"/>
    </row>
    <row r="70" spans="1:13" ht="12.75">
      <c r="A70" s="264" t="s">
        <v>234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0">
      <selection activeCell="K51" sqref="K5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0" t="s">
        <v>164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342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337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68" t="s">
        <v>283</v>
      </c>
      <c r="K5" s="68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74"/>
      <c r="J6" s="274"/>
      <c r="K6" s="275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7525968</v>
      </c>
      <c r="K7" s="7">
        <v>14782542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23840527</v>
      </c>
      <c r="K8" s="7">
        <v>24742356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1383217</v>
      </c>
      <c r="K9" s="7"/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>
        <v>1545239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41592</v>
      </c>
      <c r="K11" s="7"/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591490</v>
      </c>
      <c r="K12" s="7">
        <v>2520662</v>
      </c>
    </row>
    <row r="13" spans="1:11" ht="12.75">
      <c r="A13" s="225" t="s">
        <v>157</v>
      </c>
      <c r="B13" s="226"/>
      <c r="C13" s="226"/>
      <c r="D13" s="226"/>
      <c r="E13" s="226"/>
      <c r="F13" s="226"/>
      <c r="G13" s="226"/>
      <c r="H13" s="226"/>
      <c r="I13" s="1">
        <v>7</v>
      </c>
      <c r="J13" s="63">
        <f>SUM(J7:J12)</f>
        <v>33382794</v>
      </c>
      <c r="K13" s="53">
        <f>SUM(K7:K12)</f>
        <v>43590799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>
        <v>6489770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599296</v>
      </c>
      <c r="K15" s="7"/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>
        <v>573022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5" t="s">
        <v>158</v>
      </c>
      <c r="B18" s="226"/>
      <c r="C18" s="226"/>
      <c r="D18" s="226"/>
      <c r="E18" s="226"/>
      <c r="F18" s="226"/>
      <c r="G18" s="226"/>
      <c r="H18" s="226"/>
      <c r="I18" s="1">
        <v>12</v>
      </c>
      <c r="J18" s="63">
        <f>SUM(J14:J17)</f>
        <v>599296</v>
      </c>
      <c r="K18" s="53">
        <f>SUM(K14:K17)</f>
        <v>7062792</v>
      </c>
    </row>
    <row r="19" spans="1:11" ht="12.75">
      <c r="A19" s="225" t="s">
        <v>36</v>
      </c>
      <c r="B19" s="226"/>
      <c r="C19" s="226"/>
      <c r="D19" s="226"/>
      <c r="E19" s="226"/>
      <c r="F19" s="226"/>
      <c r="G19" s="226"/>
      <c r="H19" s="226"/>
      <c r="I19" s="1">
        <v>13</v>
      </c>
      <c r="J19" s="63">
        <f>IF(J13&gt;J18,J13-J18,0)</f>
        <v>32783498</v>
      </c>
      <c r="K19" s="53">
        <f>IF(K13&gt;K18,K13-K18,0)</f>
        <v>36528007</v>
      </c>
    </row>
    <row r="20" spans="1:11" ht="12.75">
      <c r="A20" s="225" t="s">
        <v>37</v>
      </c>
      <c r="B20" s="226"/>
      <c r="C20" s="226"/>
      <c r="D20" s="226"/>
      <c r="E20" s="226"/>
      <c r="F20" s="226"/>
      <c r="G20" s="226"/>
      <c r="H20" s="226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15"/>
      <c r="C21" s="215"/>
      <c r="D21" s="215"/>
      <c r="E21" s="215"/>
      <c r="F21" s="215"/>
      <c r="G21" s="215"/>
      <c r="H21" s="215"/>
      <c r="I21" s="274"/>
      <c r="J21" s="274"/>
      <c r="K21" s="275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/>
      <c r="K22" s="7">
        <v>1138100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>
        <v>50000</v>
      </c>
    </row>
    <row r="27" spans="1:11" ht="12.75">
      <c r="A27" s="225" t="s">
        <v>168</v>
      </c>
      <c r="B27" s="226"/>
      <c r="C27" s="226"/>
      <c r="D27" s="226"/>
      <c r="E27" s="226"/>
      <c r="F27" s="226"/>
      <c r="G27" s="226"/>
      <c r="H27" s="226"/>
      <c r="I27" s="1">
        <v>20</v>
      </c>
      <c r="J27" s="63">
        <f>SUM(J22:J26)</f>
        <v>0</v>
      </c>
      <c r="K27" s="53">
        <f>SUM(K22:K26)</f>
        <v>1188100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41217052</v>
      </c>
      <c r="K28" s="7">
        <v>27693422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>
        <v>50000</v>
      </c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3">
        <f>SUM(J28:J30)</f>
        <v>41217052</v>
      </c>
      <c r="K31" s="53">
        <f>SUM(K28:K30)</f>
        <v>27743422</v>
      </c>
    </row>
    <row r="32" spans="1:11" ht="12.75">
      <c r="A32" s="225" t="s">
        <v>38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3">
        <f>IF(J27&gt;J31,J27-J31,0)</f>
        <v>0</v>
      </c>
      <c r="K32" s="53">
        <f>IF(K27&gt;K31,K27-K31,0)</f>
        <v>0</v>
      </c>
    </row>
    <row r="33" spans="1:11" ht="12.75">
      <c r="A33" s="225" t="s">
        <v>39</v>
      </c>
      <c r="B33" s="226"/>
      <c r="C33" s="226"/>
      <c r="D33" s="226"/>
      <c r="E33" s="226"/>
      <c r="F33" s="226"/>
      <c r="G33" s="226"/>
      <c r="H33" s="226"/>
      <c r="I33" s="1">
        <v>26</v>
      </c>
      <c r="J33" s="63">
        <f>IF(J31&gt;J27,J31-J27,0)</f>
        <v>41217052</v>
      </c>
      <c r="K33" s="53">
        <f>IF(K31&gt;K27,K31-K27,0)</f>
        <v>26555322</v>
      </c>
    </row>
    <row r="34" spans="1:11" ht="12.75">
      <c r="A34" s="214" t="s">
        <v>160</v>
      </c>
      <c r="B34" s="215"/>
      <c r="C34" s="215"/>
      <c r="D34" s="215"/>
      <c r="E34" s="215"/>
      <c r="F34" s="215"/>
      <c r="G34" s="215"/>
      <c r="H34" s="215"/>
      <c r="I34" s="274"/>
      <c r="J34" s="274"/>
      <c r="K34" s="275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30000788</v>
      </c>
      <c r="K36" s="7">
        <v>23449117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>
        <v>1006</v>
      </c>
      <c r="K37" s="7">
        <v>7000</v>
      </c>
    </row>
    <row r="38" spans="1:11" ht="12.75">
      <c r="A38" s="225" t="s">
        <v>68</v>
      </c>
      <c r="B38" s="226"/>
      <c r="C38" s="226"/>
      <c r="D38" s="226"/>
      <c r="E38" s="226"/>
      <c r="F38" s="226"/>
      <c r="G38" s="226"/>
      <c r="H38" s="226"/>
      <c r="I38" s="1">
        <v>30</v>
      </c>
      <c r="J38" s="63">
        <f>SUM(J35:J37)</f>
        <v>30001794</v>
      </c>
      <c r="K38" s="53">
        <f>SUM(K35:K37)</f>
        <v>23456117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24720507</v>
      </c>
      <c r="K39" s="7">
        <v>27899275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>
        <v>1055675</v>
      </c>
      <c r="K40" s="7">
        <v>1316618</v>
      </c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>
        <v>54157</v>
      </c>
      <c r="K41" s="7">
        <v>3625</v>
      </c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>
        <v>4000</v>
      </c>
    </row>
    <row r="44" spans="1:11" ht="12.75">
      <c r="A44" s="225" t="s">
        <v>69</v>
      </c>
      <c r="B44" s="226"/>
      <c r="C44" s="226"/>
      <c r="D44" s="226"/>
      <c r="E44" s="226"/>
      <c r="F44" s="226"/>
      <c r="G44" s="226"/>
      <c r="H44" s="226"/>
      <c r="I44" s="1">
        <v>36</v>
      </c>
      <c r="J44" s="63">
        <f>SUM(J39:J43)</f>
        <v>25830339</v>
      </c>
      <c r="K44" s="53">
        <f>SUM(K39:K43)</f>
        <v>29223518</v>
      </c>
    </row>
    <row r="45" spans="1:11" ht="12.75">
      <c r="A45" s="225" t="s">
        <v>17</v>
      </c>
      <c r="B45" s="226"/>
      <c r="C45" s="226"/>
      <c r="D45" s="226"/>
      <c r="E45" s="226"/>
      <c r="F45" s="226"/>
      <c r="G45" s="226"/>
      <c r="H45" s="226"/>
      <c r="I45" s="1">
        <v>37</v>
      </c>
      <c r="J45" s="63">
        <f>IF(J38&gt;J44,J38-J44,0)</f>
        <v>4171455</v>
      </c>
      <c r="K45" s="53">
        <f>IF(K38&gt;K44,K38-K44,0)</f>
        <v>0</v>
      </c>
    </row>
    <row r="46" spans="1:11" ht="12.75">
      <c r="A46" s="225" t="s">
        <v>18</v>
      </c>
      <c r="B46" s="226"/>
      <c r="C46" s="226"/>
      <c r="D46" s="226"/>
      <c r="E46" s="226"/>
      <c r="F46" s="226"/>
      <c r="G46" s="226"/>
      <c r="H46" s="226"/>
      <c r="I46" s="1">
        <v>38</v>
      </c>
      <c r="J46" s="63">
        <f>IF(J44&gt;J38,J44-J38,0)</f>
        <v>0</v>
      </c>
      <c r="K46" s="53">
        <f>IF(K44&gt;K38,K44-K38,0)</f>
        <v>5767401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4205284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63">
        <f>IF(J20-J19+J33-J32+J46-J45&gt;0,J20-J19+J33-J32+J46-J45,0)</f>
        <v>4262099</v>
      </c>
      <c r="K48" s="53">
        <f>IF(K20-K19+K33-K32+K46-K45&gt;0,K20-K19+K33-K32+K46-K45,0)</f>
        <v>0</v>
      </c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10214528</v>
      </c>
      <c r="K49" s="7">
        <v>5952029</v>
      </c>
    </row>
    <row r="50" spans="1:11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>
        <v>4205284</v>
      </c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v>4262099</v>
      </c>
      <c r="K51" s="7"/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4">
        <f>J49+J50-J51</f>
        <v>5952429</v>
      </c>
      <c r="K52" s="61">
        <f>K49+K50-K51</f>
        <v>10157313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0" t="s">
        <v>197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2" t="s">
        <v>59</v>
      </c>
      <c r="B4" s="282"/>
      <c r="C4" s="282"/>
      <c r="D4" s="282"/>
      <c r="E4" s="282"/>
      <c r="F4" s="282"/>
      <c r="G4" s="282"/>
      <c r="H4" s="282"/>
      <c r="I4" s="65" t="s">
        <v>279</v>
      </c>
      <c r="J4" s="66" t="s">
        <v>319</v>
      </c>
      <c r="K4" s="66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 ht="12.75">
      <c r="A6" s="214" t="s">
        <v>156</v>
      </c>
      <c r="B6" s="215"/>
      <c r="C6" s="215"/>
      <c r="D6" s="215"/>
      <c r="E6" s="215"/>
      <c r="F6" s="215"/>
      <c r="G6" s="215"/>
      <c r="H6" s="215"/>
      <c r="I6" s="274"/>
      <c r="J6" s="274"/>
      <c r="K6" s="275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5" t="s">
        <v>198</v>
      </c>
      <c r="B12" s="226"/>
      <c r="C12" s="226"/>
      <c r="D12" s="226"/>
      <c r="E12" s="226"/>
      <c r="F12" s="226"/>
      <c r="G12" s="226"/>
      <c r="H12" s="22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25" t="s">
        <v>47</v>
      </c>
      <c r="B19" s="226"/>
      <c r="C19" s="226"/>
      <c r="D19" s="226"/>
      <c r="E19" s="226"/>
      <c r="F19" s="226"/>
      <c r="G19" s="226"/>
      <c r="H19" s="22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5" t="s">
        <v>108</v>
      </c>
      <c r="B20" s="285"/>
      <c r="C20" s="285"/>
      <c r="D20" s="285"/>
      <c r="E20" s="285"/>
      <c r="F20" s="285"/>
      <c r="G20" s="285"/>
      <c r="H20" s="286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7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15"/>
      <c r="C22" s="215"/>
      <c r="D22" s="215"/>
      <c r="E22" s="215"/>
      <c r="F22" s="215"/>
      <c r="G22" s="215"/>
      <c r="H22" s="215"/>
      <c r="I22" s="274"/>
      <c r="J22" s="274"/>
      <c r="K22" s="275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321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25" t="s">
        <v>48</v>
      </c>
      <c r="B32" s="226"/>
      <c r="C32" s="226"/>
      <c r="D32" s="226"/>
      <c r="E32" s="226"/>
      <c r="F32" s="226"/>
      <c r="G32" s="226"/>
      <c r="H32" s="22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5" t="s">
        <v>110</v>
      </c>
      <c r="B33" s="226"/>
      <c r="C33" s="226"/>
      <c r="D33" s="226"/>
      <c r="E33" s="226"/>
      <c r="F33" s="226"/>
      <c r="G33" s="226"/>
      <c r="H33" s="22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5" t="s">
        <v>111</v>
      </c>
      <c r="B34" s="226"/>
      <c r="C34" s="226"/>
      <c r="D34" s="226"/>
      <c r="E34" s="226"/>
      <c r="F34" s="226"/>
      <c r="G34" s="226"/>
      <c r="H34" s="22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15"/>
      <c r="C35" s="215"/>
      <c r="D35" s="215"/>
      <c r="E35" s="215"/>
      <c r="F35" s="215"/>
      <c r="G35" s="215"/>
      <c r="H35" s="215"/>
      <c r="I35" s="274">
        <v>0</v>
      </c>
      <c r="J35" s="274"/>
      <c r="K35" s="275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25" t="s">
        <v>49</v>
      </c>
      <c r="B39" s="226"/>
      <c r="C39" s="226"/>
      <c r="D39" s="226"/>
      <c r="E39" s="226"/>
      <c r="F39" s="226"/>
      <c r="G39" s="226"/>
      <c r="H39" s="22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25" t="s">
        <v>148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5" t="s">
        <v>162</v>
      </c>
      <c r="B46" s="226"/>
      <c r="C46" s="226"/>
      <c r="D46" s="226"/>
      <c r="E46" s="226"/>
      <c r="F46" s="226"/>
      <c r="G46" s="226"/>
      <c r="H46" s="22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5" t="s">
        <v>163</v>
      </c>
      <c r="B47" s="226"/>
      <c r="C47" s="226"/>
      <c r="D47" s="226"/>
      <c r="E47" s="226"/>
      <c r="F47" s="226"/>
      <c r="G47" s="226"/>
      <c r="H47" s="22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5" t="s">
        <v>149</v>
      </c>
      <c r="B48" s="226"/>
      <c r="C48" s="226"/>
      <c r="D48" s="226"/>
      <c r="E48" s="226"/>
      <c r="F48" s="226"/>
      <c r="G48" s="226"/>
      <c r="H48" s="22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5" t="s">
        <v>15</v>
      </c>
      <c r="B49" s="226"/>
      <c r="C49" s="226"/>
      <c r="D49" s="226"/>
      <c r="E49" s="226"/>
      <c r="F49" s="226"/>
      <c r="G49" s="226"/>
      <c r="H49" s="22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5" t="s">
        <v>161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176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7" t="s">
        <v>177</v>
      </c>
      <c r="B53" s="238"/>
      <c r="C53" s="238"/>
      <c r="D53" s="238"/>
      <c r="E53" s="238"/>
      <c r="F53" s="238"/>
      <c r="G53" s="238"/>
      <c r="H53" s="238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2" sqref="M12"/>
    </sheetView>
  </sheetViews>
  <sheetFormatPr defaultColWidth="9.140625" defaultRowHeight="12.75"/>
  <cols>
    <col min="1" max="2" width="9.140625" style="75" customWidth="1"/>
    <col min="3" max="3" width="8.28125" style="75" customWidth="1"/>
    <col min="4" max="4" width="6.7109375" style="75" customWidth="1"/>
    <col min="5" max="5" width="8.140625" style="75" customWidth="1"/>
    <col min="6" max="6" width="5.421875" style="75" customWidth="1"/>
    <col min="7" max="7" width="9.140625" style="75" customWidth="1"/>
    <col min="8" max="8" width="4.7109375" style="75" customWidth="1"/>
    <col min="9" max="9" width="6.421875" style="75" customWidth="1"/>
    <col min="10" max="11" width="9.57421875" style="75" bestFit="1" customWidth="1"/>
    <col min="12" max="16384" width="9.140625" style="75" customWidth="1"/>
  </cols>
  <sheetData>
    <row r="1" spans="1:12" ht="12.75">
      <c r="A1" s="305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74"/>
    </row>
    <row r="2" spans="1:12" ht="15.75">
      <c r="A2" s="42"/>
      <c r="B2" s="73"/>
      <c r="C2" s="290" t="s">
        <v>282</v>
      </c>
      <c r="D2" s="290"/>
      <c r="E2" s="76">
        <v>41275</v>
      </c>
      <c r="F2" s="43" t="s">
        <v>250</v>
      </c>
      <c r="G2" s="291">
        <v>41639</v>
      </c>
      <c r="H2" s="292"/>
      <c r="I2" s="73"/>
      <c r="J2" s="73"/>
      <c r="K2" s="73"/>
      <c r="L2" s="77"/>
    </row>
    <row r="3" spans="1:11" ht="34.5">
      <c r="A3" s="293" t="s">
        <v>59</v>
      </c>
      <c r="B3" s="293"/>
      <c r="C3" s="293"/>
      <c r="D3" s="293"/>
      <c r="E3" s="293"/>
      <c r="F3" s="293"/>
      <c r="G3" s="293"/>
      <c r="H3" s="293"/>
      <c r="I3" s="80" t="s">
        <v>305</v>
      </c>
      <c r="J3" s="81" t="s">
        <v>150</v>
      </c>
      <c r="K3" s="81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3">
        <v>2</v>
      </c>
      <c r="J4" s="82" t="s">
        <v>283</v>
      </c>
      <c r="K4" s="82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254342000</v>
      </c>
      <c r="K5" s="45">
        <v>254342000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46"/>
      <c r="K6" s="46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26953189</v>
      </c>
      <c r="K7" s="46">
        <v>26953189</v>
      </c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10935051</v>
      </c>
      <c r="K8" s="46">
        <v>15650072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5986731</v>
      </c>
      <c r="K9" s="46">
        <v>11805587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/>
      <c r="K10" s="46"/>
    </row>
    <row r="11" spans="1:11" ht="12.75">
      <c r="A11" s="295" t="s">
        <v>291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/>
      <c r="K11" s="46"/>
    </row>
    <row r="12" spans="1:11" ht="12.75">
      <c r="A12" s="295" t="s">
        <v>292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/>
      <c r="K12" s="46"/>
    </row>
    <row r="13" spans="1:11" ht="12.75">
      <c r="A13" s="295" t="s">
        <v>293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/>
      <c r="K13" s="46"/>
    </row>
    <row r="14" spans="1:11" ht="12.75">
      <c r="A14" s="297" t="s">
        <v>294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8">
        <f>SUM(J5:J13)</f>
        <v>298216971</v>
      </c>
      <c r="K14" s="78">
        <f>SUM(K5:K13)</f>
        <v>308750848</v>
      </c>
    </row>
    <row r="15" spans="1:11" ht="12.75">
      <c r="A15" s="295" t="s">
        <v>295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0</v>
      </c>
      <c r="K15" s="46">
        <v>0</v>
      </c>
    </row>
    <row r="16" spans="1:11" ht="12.75">
      <c r="A16" s="295" t="s">
        <v>296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>
        <v>0</v>
      </c>
      <c r="K16" s="46">
        <v>0</v>
      </c>
    </row>
    <row r="17" spans="1:11" ht="12.75">
      <c r="A17" s="295" t="s">
        <v>297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>
        <v>0</v>
      </c>
      <c r="K17" s="46">
        <v>0</v>
      </c>
    </row>
    <row r="18" spans="1:11" ht="12.75">
      <c r="A18" s="295" t="s">
        <v>298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>
        <v>0</v>
      </c>
      <c r="K18" s="46">
        <v>0</v>
      </c>
    </row>
    <row r="19" spans="1:11" ht="12.75">
      <c r="A19" s="295" t="s">
        <v>299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>
        <v>0</v>
      </c>
      <c r="K19" s="46">
        <v>0</v>
      </c>
    </row>
    <row r="20" spans="1:11" ht="12.75">
      <c r="A20" s="295" t="s">
        <v>300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4715021</v>
      </c>
      <c r="K20" s="46">
        <v>10533877</v>
      </c>
    </row>
    <row r="21" spans="1:11" ht="12.75">
      <c r="A21" s="297" t="s">
        <v>301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9">
        <f>SUM(J15:J20)</f>
        <v>4715021</v>
      </c>
      <c r="K21" s="79">
        <f>SUM(K15:K20)</f>
        <v>10533877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9" t="s">
        <v>302</v>
      </c>
      <c r="B23" s="300"/>
      <c r="C23" s="300"/>
      <c r="D23" s="300"/>
      <c r="E23" s="300"/>
      <c r="F23" s="300"/>
      <c r="G23" s="300"/>
      <c r="H23" s="300"/>
      <c r="I23" s="47">
        <v>18</v>
      </c>
      <c r="J23" s="45"/>
      <c r="K23" s="45"/>
    </row>
    <row r="24" spans="1:11" ht="17.25" customHeight="1">
      <c r="A24" s="301" t="s">
        <v>303</v>
      </c>
      <c r="B24" s="302"/>
      <c r="C24" s="302"/>
      <c r="D24" s="302"/>
      <c r="E24" s="302"/>
      <c r="F24" s="302"/>
      <c r="G24" s="302"/>
      <c r="H24" s="302"/>
      <c r="I24" s="48">
        <v>19</v>
      </c>
      <c r="J24" s="79"/>
      <c r="K24" s="79"/>
    </row>
    <row r="25" spans="1:11" ht="30" customHeight="1">
      <c r="A25" s="303" t="s">
        <v>304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1" t="s">
        <v>280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2" t="s">
        <v>316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2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2.75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</row>
    <row r="7" spans="1:10" ht="12.7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customHeight="1">
      <c r="A8" s="312"/>
      <c r="B8" s="312"/>
      <c r="C8" s="312"/>
      <c r="D8" s="312"/>
      <c r="E8" s="312"/>
      <c r="F8" s="312"/>
      <c r="G8" s="312"/>
      <c r="H8" s="312"/>
      <c r="I8" s="312"/>
      <c r="J8" s="312"/>
    </row>
    <row r="9" spans="1:10" ht="12.75" customHeight="1">
      <c r="A9" s="312"/>
      <c r="B9" s="312"/>
      <c r="C9" s="312"/>
      <c r="D9" s="312"/>
      <c r="E9" s="312"/>
      <c r="F9" s="312"/>
      <c r="G9" s="312"/>
      <c r="H9" s="312"/>
      <c r="I9" s="312"/>
      <c r="J9" s="312"/>
    </row>
    <row r="10" spans="1:10" ht="12.75" customHeight="1">
      <c r="A10" s="312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1"/>
  <sheetViews>
    <sheetView workbookViewId="0" topLeftCell="A37">
      <selection activeCell="W58" sqref="W58"/>
    </sheetView>
  </sheetViews>
  <sheetFormatPr defaultColWidth="9.140625" defaultRowHeight="12.75"/>
  <cols>
    <col min="1" max="4" width="8.00390625" style="128" customWidth="1"/>
    <col min="5" max="5" width="1.57421875" style="128" customWidth="1"/>
    <col min="6" max="6" width="1.57421875" style="128" hidden="1" customWidth="1"/>
    <col min="7" max="7" width="0.85546875" style="128" hidden="1" customWidth="1"/>
    <col min="8" max="10" width="8.00390625" style="128" hidden="1" customWidth="1"/>
    <col min="11" max="11" width="0.9921875" style="128" hidden="1" customWidth="1"/>
    <col min="12" max="12" width="14.140625" style="128" customWidth="1"/>
    <col min="13" max="13" width="13.28125" style="128" customWidth="1"/>
    <col min="14" max="14" width="14.7109375" style="128" customWidth="1"/>
    <col min="15" max="15" width="8.00390625" style="128" customWidth="1"/>
    <col min="16" max="16" width="14.140625" style="128" customWidth="1"/>
    <col min="17" max="17" width="12.8515625" style="128" customWidth="1"/>
    <col min="18" max="18" width="13.00390625" style="128" customWidth="1"/>
    <col min="19" max="16384" width="8.00390625" style="128" customWidth="1"/>
  </cols>
  <sheetData>
    <row r="1" spans="1:14" ht="15.75">
      <c r="A1" s="346" t="s">
        <v>154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2.75">
      <c r="A2" s="347" t="s">
        <v>359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12.75">
      <c r="A3" s="348" t="s">
        <v>343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ht="24">
      <c r="A4" s="344" t="s">
        <v>59</v>
      </c>
      <c r="B4" s="344"/>
      <c r="C4" s="344"/>
      <c r="D4" s="344"/>
      <c r="E4" s="344"/>
      <c r="F4" s="344"/>
      <c r="G4" s="344"/>
      <c r="H4" s="344"/>
      <c r="I4" s="129" t="s">
        <v>344</v>
      </c>
      <c r="J4" s="345" t="s">
        <v>319</v>
      </c>
      <c r="K4" s="345"/>
      <c r="L4" s="345" t="s">
        <v>320</v>
      </c>
      <c r="M4" s="345"/>
      <c r="N4" s="345"/>
    </row>
    <row r="5" spans="1:14" ht="24" customHeight="1">
      <c r="A5" s="344"/>
      <c r="B5" s="344"/>
      <c r="C5" s="344"/>
      <c r="D5" s="344"/>
      <c r="E5" s="344"/>
      <c r="F5" s="344"/>
      <c r="G5" s="344"/>
      <c r="H5" s="344"/>
      <c r="I5" s="129"/>
      <c r="J5" s="130" t="s">
        <v>314</v>
      </c>
      <c r="K5" s="130" t="s">
        <v>315</v>
      </c>
      <c r="L5" s="130" t="s">
        <v>345</v>
      </c>
      <c r="M5" s="130" t="s">
        <v>360</v>
      </c>
      <c r="N5" s="131" t="s">
        <v>361</v>
      </c>
    </row>
    <row r="6" spans="1:14" ht="12.75">
      <c r="A6" s="345">
        <v>1</v>
      </c>
      <c r="B6" s="345"/>
      <c r="C6" s="345"/>
      <c r="D6" s="345"/>
      <c r="E6" s="345"/>
      <c r="F6" s="345"/>
      <c r="G6" s="345"/>
      <c r="H6" s="345"/>
      <c r="I6" s="132">
        <v>2</v>
      </c>
      <c r="J6" s="130">
        <v>3</v>
      </c>
      <c r="K6" s="130">
        <v>4</v>
      </c>
      <c r="L6" s="130">
        <v>5</v>
      </c>
      <c r="M6" s="130"/>
      <c r="N6" s="130">
        <v>6</v>
      </c>
    </row>
    <row r="7" spans="1:14" ht="12.75">
      <c r="A7" s="332" t="s">
        <v>346</v>
      </c>
      <c r="B7" s="333"/>
      <c r="C7" s="333"/>
      <c r="D7" s="333"/>
      <c r="E7" s="333"/>
      <c r="F7" s="333"/>
      <c r="G7" s="333"/>
      <c r="H7" s="334"/>
      <c r="I7" s="133">
        <v>111</v>
      </c>
      <c r="J7" s="134">
        <f>SUM(J8:J9)</f>
        <v>114371341</v>
      </c>
      <c r="K7" s="134">
        <f>SUM(K8:K9)</f>
        <v>85533585</v>
      </c>
      <c r="L7" s="134">
        <v>117609847</v>
      </c>
      <c r="M7" s="146">
        <v>121572267.39</v>
      </c>
      <c r="N7" s="134">
        <f>M7-L7</f>
        <v>3962420.3900000006</v>
      </c>
    </row>
    <row r="8" spans="1:14" ht="12.75">
      <c r="A8" s="323" t="s">
        <v>152</v>
      </c>
      <c r="B8" s="324"/>
      <c r="C8" s="324"/>
      <c r="D8" s="324"/>
      <c r="E8" s="324"/>
      <c r="F8" s="324"/>
      <c r="G8" s="324"/>
      <c r="H8" s="325"/>
      <c r="I8" s="135">
        <v>112</v>
      </c>
      <c r="J8" s="136">
        <v>109112544</v>
      </c>
      <c r="K8" s="136">
        <v>83232026</v>
      </c>
      <c r="L8" s="136">
        <v>112302655</v>
      </c>
      <c r="M8" s="136">
        <v>115468509.36</v>
      </c>
      <c r="N8" s="136">
        <f aca="true" t="shared" si="0" ref="N8:N50">M8-L8</f>
        <v>3165854.3599999994</v>
      </c>
    </row>
    <row r="9" spans="1:14" ht="12.75">
      <c r="A9" s="323" t="s">
        <v>103</v>
      </c>
      <c r="B9" s="324"/>
      <c r="C9" s="324"/>
      <c r="D9" s="324"/>
      <c r="E9" s="324"/>
      <c r="F9" s="324"/>
      <c r="G9" s="324"/>
      <c r="H9" s="325"/>
      <c r="I9" s="135">
        <v>113</v>
      </c>
      <c r="J9" s="136">
        <v>5258797</v>
      </c>
      <c r="K9" s="136">
        <v>2301559</v>
      </c>
      <c r="L9" s="136">
        <v>5307192</v>
      </c>
      <c r="M9" s="136">
        <v>6103758.03</v>
      </c>
      <c r="N9" s="136">
        <f t="shared" si="0"/>
        <v>796566.0300000003</v>
      </c>
    </row>
    <row r="10" spans="1:16" ht="12.75">
      <c r="A10" s="323" t="s">
        <v>347</v>
      </c>
      <c r="B10" s="324"/>
      <c r="C10" s="324"/>
      <c r="D10" s="324"/>
      <c r="E10" s="324"/>
      <c r="F10" s="324"/>
      <c r="G10" s="324"/>
      <c r="H10" s="325"/>
      <c r="I10" s="135">
        <v>114</v>
      </c>
      <c r="J10" s="137">
        <f>J11+J12+J16+J20+J21+J22+J25+J26</f>
        <v>79814711</v>
      </c>
      <c r="K10" s="137">
        <f>K11+K12+K16+K20+K21+K22+K25+K26</f>
        <v>39631374</v>
      </c>
      <c r="L10" s="137">
        <v>76999420</v>
      </c>
      <c r="M10" s="137">
        <f>M12+M16+M20+M21+M22+M25+M26</f>
        <v>100078166.60000001</v>
      </c>
      <c r="N10" s="137">
        <f t="shared" si="0"/>
        <v>23078746.60000001</v>
      </c>
      <c r="P10" s="146"/>
    </row>
    <row r="11" spans="1:14" ht="12.75">
      <c r="A11" s="323" t="s">
        <v>104</v>
      </c>
      <c r="B11" s="324"/>
      <c r="C11" s="324"/>
      <c r="D11" s="324"/>
      <c r="E11" s="324"/>
      <c r="F11" s="324"/>
      <c r="G11" s="324"/>
      <c r="H11" s="325"/>
      <c r="I11" s="135">
        <v>115</v>
      </c>
      <c r="J11" s="136">
        <v>0</v>
      </c>
      <c r="K11" s="136">
        <v>0</v>
      </c>
      <c r="L11" s="136">
        <v>0</v>
      </c>
      <c r="M11" s="136"/>
      <c r="N11" s="136">
        <f t="shared" si="0"/>
        <v>0</v>
      </c>
    </row>
    <row r="12" spans="1:14" ht="12.75">
      <c r="A12" s="323" t="s">
        <v>348</v>
      </c>
      <c r="B12" s="324"/>
      <c r="C12" s="324"/>
      <c r="D12" s="324"/>
      <c r="E12" s="324"/>
      <c r="F12" s="324"/>
      <c r="G12" s="324"/>
      <c r="H12" s="325"/>
      <c r="I12" s="135">
        <v>116</v>
      </c>
      <c r="J12" s="137">
        <f>SUM(J13:J15)</f>
        <v>36081009</v>
      </c>
      <c r="K12" s="137">
        <f>SUM(K13:K15)</f>
        <v>23185120</v>
      </c>
      <c r="L12" s="137">
        <v>31963376</v>
      </c>
      <c r="M12" s="137">
        <f>M13+M14+M15</f>
        <v>36402617.81</v>
      </c>
      <c r="N12" s="137">
        <f t="shared" si="0"/>
        <v>4439241.810000002</v>
      </c>
    </row>
    <row r="13" spans="1:14" ht="12.75">
      <c r="A13" s="341" t="s">
        <v>146</v>
      </c>
      <c r="B13" s="342"/>
      <c r="C13" s="342"/>
      <c r="D13" s="342"/>
      <c r="E13" s="342"/>
      <c r="F13" s="342"/>
      <c r="G13" s="342"/>
      <c r="H13" s="343"/>
      <c r="I13" s="135">
        <v>117</v>
      </c>
      <c r="J13" s="136">
        <v>21162603</v>
      </c>
      <c r="K13" s="136">
        <v>13460406</v>
      </c>
      <c r="L13" s="136">
        <v>18632491</v>
      </c>
      <c r="M13" s="136">
        <v>19910491.919999998</v>
      </c>
      <c r="N13" s="136">
        <f t="shared" si="0"/>
        <v>1278000.919999998</v>
      </c>
    </row>
    <row r="14" spans="1:14" ht="12.75">
      <c r="A14" s="341" t="s">
        <v>147</v>
      </c>
      <c r="B14" s="342"/>
      <c r="C14" s="342"/>
      <c r="D14" s="342"/>
      <c r="E14" s="342"/>
      <c r="F14" s="342"/>
      <c r="G14" s="342"/>
      <c r="H14" s="343"/>
      <c r="I14" s="135">
        <v>118</v>
      </c>
      <c r="J14" s="136">
        <v>124568</v>
      </c>
      <c r="K14" s="136">
        <v>104204</v>
      </c>
      <c r="L14" s="136">
        <v>110637</v>
      </c>
      <c r="M14" s="136">
        <v>112443.11</v>
      </c>
      <c r="N14" s="136">
        <f t="shared" si="0"/>
        <v>1806.1100000000006</v>
      </c>
    </row>
    <row r="15" spans="1:14" ht="12.75">
      <c r="A15" s="341" t="s">
        <v>61</v>
      </c>
      <c r="B15" s="342"/>
      <c r="C15" s="342"/>
      <c r="D15" s="342"/>
      <c r="E15" s="342"/>
      <c r="F15" s="342"/>
      <c r="G15" s="342"/>
      <c r="H15" s="343"/>
      <c r="I15" s="135">
        <v>119</v>
      </c>
      <c r="J15" s="136">
        <v>14793838</v>
      </c>
      <c r="K15" s="136">
        <v>9620510</v>
      </c>
      <c r="L15" s="136">
        <v>13220248</v>
      </c>
      <c r="M15" s="136">
        <v>16379682.780000001</v>
      </c>
      <c r="N15" s="136">
        <f t="shared" si="0"/>
        <v>3159434.780000001</v>
      </c>
    </row>
    <row r="16" spans="1:14" ht="12.75">
      <c r="A16" s="323" t="s">
        <v>349</v>
      </c>
      <c r="B16" s="324"/>
      <c r="C16" s="324"/>
      <c r="D16" s="324"/>
      <c r="E16" s="324"/>
      <c r="F16" s="324"/>
      <c r="G16" s="324"/>
      <c r="H16" s="325"/>
      <c r="I16" s="135">
        <v>120</v>
      </c>
      <c r="J16" s="137">
        <f>SUM(J17:J19)</f>
        <v>22220504</v>
      </c>
      <c r="K16" s="137">
        <f>SUM(K17:K19)</f>
        <v>8796176</v>
      </c>
      <c r="L16" s="137">
        <v>21382065</v>
      </c>
      <c r="M16" s="137">
        <f>M17+M18+M19</f>
        <v>28843495.1</v>
      </c>
      <c r="N16" s="137">
        <f t="shared" si="0"/>
        <v>7461430.1000000015</v>
      </c>
    </row>
    <row r="17" spans="1:14" ht="12.75">
      <c r="A17" s="341" t="s">
        <v>62</v>
      </c>
      <c r="B17" s="342"/>
      <c r="C17" s="342"/>
      <c r="D17" s="342"/>
      <c r="E17" s="342"/>
      <c r="F17" s="342"/>
      <c r="G17" s="342"/>
      <c r="H17" s="343"/>
      <c r="I17" s="135">
        <v>121</v>
      </c>
      <c r="J17" s="136">
        <v>14030967</v>
      </c>
      <c r="K17" s="136">
        <v>5581212</v>
      </c>
      <c r="L17" s="136">
        <v>13567736</v>
      </c>
      <c r="M17" s="136">
        <v>18220491.85</v>
      </c>
      <c r="N17" s="136">
        <f t="shared" si="0"/>
        <v>4652755.8500000015</v>
      </c>
    </row>
    <row r="18" spans="1:14" ht="12.75">
      <c r="A18" s="341" t="s">
        <v>63</v>
      </c>
      <c r="B18" s="342"/>
      <c r="C18" s="342"/>
      <c r="D18" s="342"/>
      <c r="E18" s="342"/>
      <c r="F18" s="342"/>
      <c r="G18" s="342"/>
      <c r="H18" s="343"/>
      <c r="I18" s="135">
        <v>122</v>
      </c>
      <c r="J18" s="136">
        <v>5143392</v>
      </c>
      <c r="K18" s="136">
        <v>2059743</v>
      </c>
      <c r="L18" s="136">
        <v>4997393</v>
      </c>
      <c r="M18" s="136">
        <v>6821701.79</v>
      </c>
      <c r="N18" s="136">
        <f t="shared" si="0"/>
        <v>1824308.79</v>
      </c>
    </row>
    <row r="19" spans="1:14" ht="12.75">
      <c r="A19" s="341" t="s">
        <v>64</v>
      </c>
      <c r="B19" s="342"/>
      <c r="C19" s="342"/>
      <c r="D19" s="342"/>
      <c r="E19" s="342"/>
      <c r="F19" s="342"/>
      <c r="G19" s="342"/>
      <c r="H19" s="343"/>
      <c r="I19" s="135">
        <v>123</v>
      </c>
      <c r="J19" s="136">
        <v>3046145</v>
      </c>
      <c r="K19" s="136">
        <v>1155221</v>
      </c>
      <c r="L19" s="136">
        <v>2816936</v>
      </c>
      <c r="M19" s="136">
        <v>3801301.46</v>
      </c>
      <c r="N19" s="136">
        <f t="shared" si="0"/>
        <v>984365.46</v>
      </c>
    </row>
    <row r="20" spans="1:14" ht="12.75">
      <c r="A20" s="323" t="s">
        <v>105</v>
      </c>
      <c r="B20" s="324"/>
      <c r="C20" s="324"/>
      <c r="D20" s="324"/>
      <c r="E20" s="324"/>
      <c r="F20" s="324"/>
      <c r="G20" s="324"/>
      <c r="H20" s="325"/>
      <c r="I20" s="135">
        <v>124</v>
      </c>
      <c r="J20" s="136">
        <v>16283648</v>
      </c>
      <c r="K20" s="136">
        <v>5422014</v>
      </c>
      <c r="L20" s="136">
        <v>18286759</v>
      </c>
      <c r="M20" s="136">
        <v>24742356.01</v>
      </c>
      <c r="N20" s="136">
        <f t="shared" si="0"/>
        <v>6455597.010000002</v>
      </c>
    </row>
    <row r="21" spans="1:14" ht="12.75">
      <c r="A21" s="323" t="s">
        <v>106</v>
      </c>
      <c r="B21" s="324"/>
      <c r="C21" s="324"/>
      <c r="D21" s="324"/>
      <c r="E21" s="324"/>
      <c r="F21" s="324"/>
      <c r="G21" s="324"/>
      <c r="H21" s="325"/>
      <c r="I21" s="135">
        <v>125</v>
      </c>
      <c r="J21" s="136">
        <v>5050517</v>
      </c>
      <c r="K21" s="136">
        <v>2118168</v>
      </c>
      <c r="L21" s="136">
        <v>5238376</v>
      </c>
      <c r="M21" s="136">
        <v>8061352.6099999985</v>
      </c>
      <c r="N21" s="136">
        <f t="shared" si="0"/>
        <v>2822976.6099999985</v>
      </c>
    </row>
    <row r="22" spans="1:14" ht="12.75">
      <c r="A22" s="323" t="s">
        <v>350</v>
      </c>
      <c r="B22" s="324"/>
      <c r="C22" s="324"/>
      <c r="D22" s="324"/>
      <c r="E22" s="324"/>
      <c r="F22" s="324"/>
      <c r="G22" s="324"/>
      <c r="H22" s="325"/>
      <c r="I22" s="135">
        <v>126</v>
      </c>
      <c r="J22" s="137">
        <f>SUM(J23:J24)</f>
        <v>0</v>
      </c>
      <c r="K22" s="137">
        <f>SUM(K23:K24)</f>
        <v>0</v>
      </c>
      <c r="L22" s="137">
        <v>493</v>
      </c>
      <c r="M22" s="137">
        <f>M23+M24</f>
        <v>493.16</v>
      </c>
      <c r="N22" s="137">
        <f t="shared" si="0"/>
        <v>0.160000000000025</v>
      </c>
    </row>
    <row r="23" spans="1:14" ht="12.75">
      <c r="A23" s="341" t="s">
        <v>137</v>
      </c>
      <c r="B23" s="342"/>
      <c r="C23" s="342"/>
      <c r="D23" s="342"/>
      <c r="E23" s="342"/>
      <c r="F23" s="342"/>
      <c r="G23" s="342"/>
      <c r="H23" s="343"/>
      <c r="I23" s="135">
        <v>127</v>
      </c>
      <c r="J23" s="136">
        <v>0</v>
      </c>
      <c r="K23" s="136">
        <v>0</v>
      </c>
      <c r="L23" s="136">
        <v>0</v>
      </c>
      <c r="M23" s="136"/>
      <c r="N23" s="136">
        <f t="shared" si="0"/>
        <v>0</v>
      </c>
    </row>
    <row r="24" spans="1:14" ht="12.75">
      <c r="A24" s="341" t="s">
        <v>138</v>
      </c>
      <c r="B24" s="342"/>
      <c r="C24" s="342"/>
      <c r="D24" s="342"/>
      <c r="E24" s="342"/>
      <c r="F24" s="342"/>
      <c r="G24" s="342"/>
      <c r="H24" s="343"/>
      <c r="I24" s="135">
        <v>128</v>
      </c>
      <c r="J24" s="136">
        <v>0</v>
      </c>
      <c r="K24" s="136">
        <v>0</v>
      </c>
      <c r="L24" s="136">
        <v>493</v>
      </c>
      <c r="M24" s="136">
        <v>493.16</v>
      </c>
      <c r="N24" s="136">
        <f t="shared" si="0"/>
        <v>0.160000000000025</v>
      </c>
    </row>
    <row r="25" spans="1:14" ht="12.75">
      <c r="A25" s="323" t="s">
        <v>107</v>
      </c>
      <c r="B25" s="324"/>
      <c r="C25" s="324"/>
      <c r="D25" s="324"/>
      <c r="E25" s="324"/>
      <c r="F25" s="324"/>
      <c r="G25" s="324"/>
      <c r="H25" s="325"/>
      <c r="I25" s="135">
        <v>129</v>
      </c>
      <c r="J25" s="136">
        <v>0</v>
      </c>
      <c r="K25" s="136">
        <v>0</v>
      </c>
      <c r="L25" s="136">
        <v>0</v>
      </c>
      <c r="M25" s="136">
        <v>1288648.01</v>
      </c>
      <c r="N25" s="136">
        <f t="shared" si="0"/>
        <v>1288648.01</v>
      </c>
    </row>
    <row r="26" spans="1:14" ht="12.75">
      <c r="A26" s="323" t="s">
        <v>50</v>
      </c>
      <c r="B26" s="324"/>
      <c r="C26" s="324"/>
      <c r="D26" s="324"/>
      <c r="E26" s="324"/>
      <c r="F26" s="324"/>
      <c r="G26" s="324"/>
      <c r="H26" s="325"/>
      <c r="I26" s="135">
        <v>130</v>
      </c>
      <c r="J26" s="136">
        <v>179033</v>
      </c>
      <c r="K26" s="136">
        <v>109896</v>
      </c>
      <c r="L26" s="136">
        <v>128351</v>
      </c>
      <c r="M26" s="136">
        <v>739203.9</v>
      </c>
      <c r="N26" s="136">
        <f t="shared" si="0"/>
        <v>610852.9</v>
      </c>
    </row>
    <row r="27" spans="1:14" ht="12.75">
      <c r="A27" s="323" t="s">
        <v>351</v>
      </c>
      <c r="B27" s="324"/>
      <c r="C27" s="324"/>
      <c r="D27" s="324"/>
      <c r="E27" s="324"/>
      <c r="F27" s="324"/>
      <c r="G27" s="324"/>
      <c r="H27" s="325"/>
      <c r="I27" s="135">
        <v>131</v>
      </c>
      <c r="J27" s="137">
        <f>SUM(J28:J32)</f>
        <v>364065</v>
      </c>
      <c r="K27" s="137">
        <f>SUM(K28:K32)</f>
        <v>107121</v>
      </c>
      <c r="L27" s="137">
        <v>580087</v>
      </c>
      <c r="M27" s="137">
        <f>M28+M29+M30+M31+M32</f>
        <v>988495</v>
      </c>
      <c r="N27" s="137">
        <f t="shared" si="0"/>
        <v>408408</v>
      </c>
    </row>
    <row r="28" spans="1:16" ht="12.75">
      <c r="A28" s="323" t="s">
        <v>227</v>
      </c>
      <c r="B28" s="324"/>
      <c r="C28" s="324"/>
      <c r="D28" s="324"/>
      <c r="E28" s="324"/>
      <c r="F28" s="324"/>
      <c r="G28" s="324"/>
      <c r="H28" s="325"/>
      <c r="I28" s="135">
        <v>132</v>
      </c>
      <c r="J28" s="136">
        <v>0</v>
      </c>
      <c r="K28" s="136">
        <v>0</v>
      </c>
      <c r="L28" s="136">
        <v>0</v>
      </c>
      <c r="M28" s="136"/>
      <c r="N28" s="136">
        <f t="shared" si="0"/>
        <v>0</v>
      </c>
      <c r="P28" s="146">
        <f>M7+M27</f>
        <v>122560762.39</v>
      </c>
    </row>
    <row r="29" spans="1:14" ht="12.75">
      <c r="A29" s="323" t="s">
        <v>155</v>
      </c>
      <c r="B29" s="324"/>
      <c r="C29" s="324"/>
      <c r="D29" s="324"/>
      <c r="E29" s="324"/>
      <c r="F29" s="324"/>
      <c r="G29" s="324"/>
      <c r="H29" s="325"/>
      <c r="I29" s="135">
        <v>133</v>
      </c>
      <c r="J29" s="136">
        <v>364065</v>
      </c>
      <c r="K29" s="136">
        <v>107121</v>
      </c>
      <c r="L29" s="136">
        <v>580087</v>
      </c>
      <c r="M29" s="136">
        <v>988495</v>
      </c>
      <c r="N29" s="136">
        <f t="shared" si="0"/>
        <v>408408</v>
      </c>
    </row>
    <row r="30" spans="1:14" ht="12.75">
      <c r="A30" s="323" t="s">
        <v>139</v>
      </c>
      <c r="B30" s="324"/>
      <c r="C30" s="324"/>
      <c r="D30" s="324"/>
      <c r="E30" s="324"/>
      <c r="F30" s="324"/>
      <c r="G30" s="324"/>
      <c r="H30" s="325"/>
      <c r="I30" s="135">
        <v>134</v>
      </c>
      <c r="J30" s="136">
        <v>0</v>
      </c>
      <c r="K30" s="136">
        <v>0</v>
      </c>
      <c r="L30" s="136">
        <v>0</v>
      </c>
      <c r="M30" s="136"/>
      <c r="N30" s="136">
        <f t="shared" si="0"/>
        <v>0</v>
      </c>
    </row>
    <row r="31" spans="1:14" ht="12.75">
      <c r="A31" s="323" t="s">
        <v>223</v>
      </c>
      <c r="B31" s="324"/>
      <c r="C31" s="324"/>
      <c r="D31" s="324"/>
      <c r="E31" s="324"/>
      <c r="F31" s="324"/>
      <c r="G31" s="324"/>
      <c r="H31" s="325"/>
      <c r="I31" s="135">
        <v>135</v>
      </c>
      <c r="J31" s="136">
        <v>0</v>
      </c>
      <c r="K31" s="136">
        <v>0</v>
      </c>
      <c r="L31" s="136">
        <v>0</v>
      </c>
      <c r="M31" s="136"/>
      <c r="N31" s="136">
        <f t="shared" si="0"/>
        <v>0</v>
      </c>
    </row>
    <row r="32" spans="1:14" ht="12.75">
      <c r="A32" s="323" t="s">
        <v>140</v>
      </c>
      <c r="B32" s="324"/>
      <c r="C32" s="324"/>
      <c r="D32" s="324"/>
      <c r="E32" s="324"/>
      <c r="F32" s="324"/>
      <c r="G32" s="324"/>
      <c r="H32" s="325"/>
      <c r="I32" s="135">
        <v>136</v>
      </c>
      <c r="J32" s="136">
        <v>0</v>
      </c>
      <c r="K32" s="136">
        <v>0</v>
      </c>
      <c r="L32" s="136">
        <v>0</v>
      </c>
      <c r="M32" s="136"/>
      <c r="N32" s="136">
        <f t="shared" si="0"/>
        <v>0</v>
      </c>
    </row>
    <row r="33" spans="1:14" ht="12.75">
      <c r="A33" s="323" t="s">
        <v>352</v>
      </c>
      <c r="B33" s="324"/>
      <c r="C33" s="324"/>
      <c r="D33" s="324"/>
      <c r="E33" s="324"/>
      <c r="F33" s="324"/>
      <c r="G33" s="324"/>
      <c r="H33" s="325"/>
      <c r="I33" s="135">
        <v>137</v>
      </c>
      <c r="J33" s="137">
        <f>SUM(J34:J37)</f>
        <v>5834809</v>
      </c>
      <c r="K33" s="137">
        <f>SUM(K34:K37)</f>
        <v>2081184</v>
      </c>
      <c r="L33" s="137">
        <v>5130202</v>
      </c>
      <c r="M33" s="137">
        <f>M34+M35+M36+M37</f>
        <v>7700052.9</v>
      </c>
      <c r="N33" s="137">
        <f t="shared" si="0"/>
        <v>2569850.9000000004</v>
      </c>
    </row>
    <row r="34" spans="1:14" ht="12.75">
      <c r="A34" s="323" t="s">
        <v>66</v>
      </c>
      <c r="B34" s="324"/>
      <c r="C34" s="324"/>
      <c r="D34" s="324"/>
      <c r="E34" s="324"/>
      <c r="F34" s="324"/>
      <c r="G34" s="324"/>
      <c r="H34" s="325"/>
      <c r="I34" s="135">
        <v>138</v>
      </c>
      <c r="J34" s="136">
        <v>0</v>
      </c>
      <c r="K34" s="136">
        <v>0</v>
      </c>
      <c r="L34" s="136">
        <v>0</v>
      </c>
      <c r="M34" s="136"/>
      <c r="N34" s="136">
        <f t="shared" si="0"/>
        <v>0</v>
      </c>
    </row>
    <row r="35" spans="1:14" ht="12.75">
      <c r="A35" s="323" t="s">
        <v>65</v>
      </c>
      <c r="B35" s="324"/>
      <c r="C35" s="324"/>
      <c r="D35" s="324"/>
      <c r="E35" s="324"/>
      <c r="F35" s="324"/>
      <c r="G35" s="324"/>
      <c r="H35" s="325"/>
      <c r="I35" s="135">
        <v>139</v>
      </c>
      <c r="J35" s="136">
        <v>5834809</v>
      </c>
      <c r="K35" s="136">
        <v>2081184</v>
      </c>
      <c r="L35" s="136">
        <v>5130202</v>
      </c>
      <c r="M35" s="136">
        <v>7700052.9</v>
      </c>
      <c r="N35" s="136">
        <f t="shared" si="0"/>
        <v>2569850.9000000004</v>
      </c>
    </row>
    <row r="36" spans="1:14" ht="12.75">
      <c r="A36" s="323" t="s">
        <v>224</v>
      </c>
      <c r="B36" s="324"/>
      <c r="C36" s="324"/>
      <c r="D36" s="324"/>
      <c r="E36" s="324"/>
      <c r="F36" s="324"/>
      <c r="G36" s="324"/>
      <c r="H36" s="325"/>
      <c r="I36" s="135">
        <v>140</v>
      </c>
      <c r="J36" s="136">
        <v>0</v>
      </c>
      <c r="K36" s="136">
        <v>0</v>
      </c>
      <c r="L36" s="136">
        <v>0</v>
      </c>
      <c r="M36" s="136"/>
      <c r="N36" s="136">
        <f t="shared" si="0"/>
        <v>0</v>
      </c>
    </row>
    <row r="37" spans="1:14" ht="12.75">
      <c r="A37" s="323" t="s">
        <v>67</v>
      </c>
      <c r="B37" s="324"/>
      <c r="C37" s="324"/>
      <c r="D37" s="324"/>
      <c r="E37" s="324"/>
      <c r="F37" s="324"/>
      <c r="G37" s="324"/>
      <c r="H37" s="325"/>
      <c r="I37" s="135">
        <v>141</v>
      </c>
      <c r="J37" s="136">
        <v>0</v>
      </c>
      <c r="K37" s="136">
        <v>0</v>
      </c>
      <c r="L37" s="136">
        <v>0</v>
      </c>
      <c r="M37" s="136"/>
      <c r="N37" s="136">
        <f t="shared" si="0"/>
        <v>0</v>
      </c>
    </row>
    <row r="38" spans="1:14" ht="12.75">
      <c r="A38" s="323" t="s">
        <v>195</v>
      </c>
      <c r="B38" s="324"/>
      <c r="C38" s="324"/>
      <c r="D38" s="324"/>
      <c r="E38" s="324"/>
      <c r="F38" s="324"/>
      <c r="G38" s="324"/>
      <c r="H38" s="325"/>
      <c r="I38" s="135">
        <v>142</v>
      </c>
      <c r="J38" s="136">
        <v>0</v>
      </c>
      <c r="K38" s="136">
        <v>0</v>
      </c>
      <c r="L38" s="136">
        <v>0</v>
      </c>
      <c r="M38" s="136"/>
      <c r="N38" s="136">
        <f t="shared" si="0"/>
        <v>0</v>
      </c>
    </row>
    <row r="39" spans="1:22" ht="12.75">
      <c r="A39" s="323" t="s">
        <v>196</v>
      </c>
      <c r="B39" s="324"/>
      <c r="C39" s="324"/>
      <c r="D39" s="324"/>
      <c r="E39" s="324"/>
      <c r="F39" s="324"/>
      <c r="G39" s="324"/>
      <c r="H39" s="325"/>
      <c r="I39" s="135">
        <v>143</v>
      </c>
      <c r="J39" s="136">
        <v>0</v>
      </c>
      <c r="K39" s="136">
        <v>0</v>
      </c>
      <c r="L39" s="136">
        <v>0</v>
      </c>
      <c r="M39" s="136"/>
      <c r="N39" s="136">
        <f t="shared" si="0"/>
        <v>0</v>
      </c>
      <c r="Q39" s="138"/>
      <c r="R39" s="138"/>
      <c r="S39" s="138"/>
      <c r="T39" s="138"/>
      <c r="U39" s="138"/>
      <c r="V39" s="138"/>
    </row>
    <row r="40" spans="1:22" ht="12.75">
      <c r="A40" s="323" t="s">
        <v>225</v>
      </c>
      <c r="B40" s="324"/>
      <c r="C40" s="324"/>
      <c r="D40" s="324"/>
      <c r="E40" s="324"/>
      <c r="F40" s="324"/>
      <c r="G40" s="324"/>
      <c r="H40" s="325"/>
      <c r="I40" s="135">
        <v>144</v>
      </c>
      <c r="J40" s="136">
        <v>0</v>
      </c>
      <c r="K40" s="136">
        <v>0</v>
      </c>
      <c r="L40" s="136">
        <v>0</v>
      </c>
      <c r="M40" s="136"/>
      <c r="N40" s="136">
        <f t="shared" si="0"/>
        <v>0</v>
      </c>
      <c r="Q40" s="138"/>
      <c r="R40" s="138"/>
      <c r="S40" s="138"/>
      <c r="T40" s="138"/>
      <c r="U40" s="138"/>
      <c r="V40" s="138"/>
    </row>
    <row r="41" spans="1:22" ht="12.75">
      <c r="A41" s="323" t="s">
        <v>226</v>
      </c>
      <c r="B41" s="324"/>
      <c r="C41" s="324"/>
      <c r="D41" s="324"/>
      <c r="E41" s="324"/>
      <c r="F41" s="324"/>
      <c r="G41" s="324"/>
      <c r="H41" s="325"/>
      <c r="I41" s="135">
        <v>145</v>
      </c>
      <c r="J41" s="136">
        <v>0</v>
      </c>
      <c r="K41" s="136">
        <v>0</v>
      </c>
      <c r="L41" s="136">
        <v>0</v>
      </c>
      <c r="M41" s="136"/>
      <c r="N41" s="136">
        <f t="shared" si="0"/>
        <v>0</v>
      </c>
      <c r="Q41" s="138"/>
      <c r="R41" s="138"/>
      <c r="S41" s="138"/>
      <c r="T41" s="138"/>
      <c r="U41" s="138"/>
      <c r="V41" s="138"/>
    </row>
    <row r="42" spans="1:22" ht="12.75">
      <c r="A42" s="323" t="s">
        <v>353</v>
      </c>
      <c r="B42" s="324"/>
      <c r="C42" s="324"/>
      <c r="D42" s="324"/>
      <c r="E42" s="324"/>
      <c r="F42" s="324"/>
      <c r="G42" s="324"/>
      <c r="H42" s="325"/>
      <c r="I42" s="135">
        <v>146</v>
      </c>
      <c r="J42" s="137">
        <f>J7+J27+J38+J40</f>
        <v>114735406</v>
      </c>
      <c r="K42" s="137">
        <f>K7+K27+K38+K40</f>
        <v>85640706</v>
      </c>
      <c r="L42" s="137">
        <v>118189934</v>
      </c>
      <c r="M42" s="137">
        <f>M7+M27+M40</f>
        <v>122560762.39</v>
      </c>
      <c r="N42" s="137">
        <f t="shared" si="0"/>
        <v>4370828.390000001</v>
      </c>
      <c r="Q42" s="138"/>
      <c r="R42" s="138"/>
      <c r="S42" s="138"/>
      <c r="T42" s="138"/>
      <c r="U42" s="138"/>
      <c r="V42" s="138"/>
    </row>
    <row r="43" spans="1:22" ht="12.75">
      <c r="A43" s="323" t="s">
        <v>354</v>
      </c>
      <c r="B43" s="324"/>
      <c r="C43" s="324"/>
      <c r="D43" s="324"/>
      <c r="E43" s="324"/>
      <c r="F43" s="324"/>
      <c r="G43" s="324"/>
      <c r="H43" s="325"/>
      <c r="I43" s="135">
        <v>147</v>
      </c>
      <c r="J43" s="137">
        <f>J10+J33+J39+J41</f>
        <v>85649520</v>
      </c>
      <c r="K43" s="137">
        <f>K10+K33+K39+K41</f>
        <v>41712558</v>
      </c>
      <c r="L43" s="137">
        <v>82129622</v>
      </c>
      <c r="M43" s="137">
        <f>M10+M33+M41</f>
        <v>107778219.50000001</v>
      </c>
      <c r="N43" s="137">
        <f t="shared" si="0"/>
        <v>25648597.500000015</v>
      </c>
      <c r="Q43" s="138"/>
      <c r="R43" s="138"/>
      <c r="S43" s="138"/>
      <c r="T43" s="138"/>
      <c r="U43" s="138"/>
      <c r="V43" s="138"/>
    </row>
    <row r="44" spans="1:22" ht="12.75">
      <c r="A44" s="323" t="s">
        <v>355</v>
      </c>
      <c r="B44" s="324"/>
      <c r="C44" s="324"/>
      <c r="D44" s="324"/>
      <c r="E44" s="324"/>
      <c r="F44" s="324"/>
      <c r="G44" s="324"/>
      <c r="H44" s="325"/>
      <c r="I44" s="135">
        <v>148</v>
      </c>
      <c r="J44" s="137">
        <f>J42-J43</f>
        <v>29085886</v>
      </c>
      <c r="K44" s="137">
        <f>K42-K43</f>
        <v>43928148</v>
      </c>
      <c r="L44" s="137">
        <v>36060312</v>
      </c>
      <c r="M44" s="137">
        <f>M45-M46</f>
        <v>14782542</v>
      </c>
      <c r="N44" s="137">
        <f t="shared" si="0"/>
        <v>-21277770</v>
      </c>
      <c r="Q44" s="138">
        <f>M42-M43</f>
        <v>14782542.889999986</v>
      </c>
      <c r="R44" s="138"/>
      <c r="S44" s="138"/>
      <c r="T44" s="138"/>
      <c r="U44" s="138"/>
      <c r="V44" s="138"/>
    </row>
    <row r="45" spans="1:22" ht="12.75">
      <c r="A45" s="335" t="s">
        <v>218</v>
      </c>
      <c r="B45" s="336"/>
      <c r="C45" s="336"/>
      <c r="D45" s="336"/>
      <c r="E45" s="336"/>
      <c r="F45" s="336"/>
      <c r="G45" s="336"/>
      <c r="H45" s="337"/>
      <c r="I45" s="135">
        <v>149</v>
      </c>
      <c r="J45" s="137">
        <f>IF(J42&gt;J43,J42-J43,0)</f>
        <v>29085886</v>
      </c>
      <c r="K45" s="137">
        <f>IF(K42&gt;K43,K42-K43,0)</f>
        <v>43928148</v>
      </c>
      <c r="L45" s="137">
        <v>36060312</v>
      </c>
      <c r="M45" s="137">
        <v>14782542</v>
      </c>
      <c r="N45" s="137">
        <f t="shared" si="0"/>
        <v>-21277770</v>
      </c>
      <c r="Q45" s="138"/>
      <c r="R45" s="138"/>
      <c r="S45" s="138"/>
      <c r="T45" s="138"/>
      <c r="U45" s="138"/>
      <c r="V45" s="138"/>
    </row>
    <row r="46" spans="1:22" ht="12.75">
      <c r="A46" s="335" t="s">
        <v>219</v>
      </c>
      <c r="B46" s="336"/>
      <c r="C46" s="336"/>
      <c r="D46" s="336"/>
      <c r="E46" s="336"/>
      <c r="F46" s="336"/>
      <c r="G46" s="336"/>
      <c r="H46" s="337"/>
      <c r="I46" s="135">
        <v>150</v>
      </c>
      <c r="J46" s="137">
        <f>IF(J43&gt;J42,J43-J42,0)</f>
        <v>0</v>
      </c>
      <c r="K46" s="137">
        <f>IF(K43&gt;K42,K43-K42,0)</f>
        <v>0</v>
      </c>
      <c r="L46" s="137">
        <v>0</v>
      </c>
      <c r="M46" s="137"/>
      <c r="N46" s="137">
        <f t="shared" si="0"/>
        <v>0</v>
      </c>
      <c r="Q46" s="138"/>
      <c r="R46" s="138"/>
      <c r="S46" s="138"/>
      <c r="T46" s="138"/>
      <c r="U46" s="138"/>
      <c r="V46" s="138"/>
    </row>
    <row r="47" spans="1:14" ht="12.75">
      <c r="A47" s="323" t="s">
        <v>217</v>
      </c>
      <c r="B47" s="324"/>
      <c r="C47" s="324"/>
      <c r="D47" s="324"/>
      <c r="E47" s="324"/>
      <c r="F47" s="324"/>
      <c r="G47" s="324"/>
      <c r="H47" s="325"/>
      <c r="I47" s="135">
        <v>151</v>
      </c>
      <c r="J47" s="136">
        <v>0</v>
      </c>
      <c r="K47" s="136">
        <v>0</v>
      </c>
      <c r="L47" s="136">
        <v>0</v>
      </c>
      <c r="M47" s="136">
        <v>2976955</v>
      </c>
      <c r="N47" s="136">
        <f t="shared" si="0"/>
        <v>2976955</v>
      </c>
    </row>
    <row r="48" spans="1:18" ht="12.75">
      <c r="A48" s="323" t="s">
        <v>356</v>
      </c>
      <c r="B48" s="324"/>
      <c r="C48" s="324"/>
      <c r="D48" s="324"/>
      <c r="E48" s="324"/>
      <c r="F48" s="324"/>
      <c r="G48" s="324"/>
      <c r="H48" s="325"/>
      <c r="I48" s="135">
        <v>152</v>
      </c>
      <c r="J48" s="137">
        <f>J44-J47</f>
        <v>29085886</v>
      </c>
      <c r="K48" s="137">
        <f>K44-K47</f>
        <v>43928148</v>
      </c>
      <c r="L48" s="137">
        <v>36060312</v>
      </c>
      <c r="M48" s="137">
        <v>11805587</v>
      </c>
      <c r="N48" s="137">
        <f t="shared" si="0"/>
        <v>-24254725</v>
      </c>
      <c r="R48" s="146">
        <f>M44-L44</f>
        <v>-21277770</v>
      </c>
    </row>
    <row r="49" spans="1:14" ht="12.75">
      <c r="A49" s="335" t="s">
        <v>192</v>
      </c>
      <c r="B49" s="336"/>
      <c r="C49" s="336"/>
      <c r="D49" s="336"/>
      <c r="E49" s="336"/>
      <c r="F49" s="336"/>
      <c r="G49" s="336"/>
      <c r="H49" s="337"/>
      <c r="I49" s="135">
        <v>153</v>
      </c>
      <c r="J49" s="137">
        <f>IF(J48&gt;0,J48,0)</f>
        <v>29085886</v>
      </c>
      <c r="K49" s="137">
        <f>IF(K48&gt;0,K48,0)</f>
        <v>43928148</v>
      </c>
      <c r="L49" s="137">
        <v>36060312</v>
      </c>
      <c r="M49" s="137">
        <f>M45-M47</f>
        <v>11805587</v>
      </c>
      <c r="N49" s="137">
        <f t="shared" si="0"/>
        <v>-24254725</v>
      </c>
    </row>
    <row r="50" spans="1:14" ht="12.75">
      <c r="A50" s="338" t="s">
        <v>220</v>
      </c>
      <c r="B50" s="339"/>
      <c r="C50" s="339"/>
      <c r="D50" s="339"/>
      <c r="E50" s="339"/>
      <c r="F50" s="339"/>
      <c r="G50" s="339"/>
      <c r="H50" s="340"/>
      <c r="I50" s="139">
        <v>154</v>
      </c>
      <c r="J50" s="140">
        <f>IF(J48&lt;0,-J48,0)</f>
        <v>0</v>
      </c>
      <c r="K50" s="140">
        <f>IF(K48&lt;0,-K48,0)</f>
        <v>0</v>
      </c>
      <c r="L50" s="140">
        <v>0</v>
      </c>
      <c r="M50" s="140"/>
      <c r="N50" s="140">
        <f t="shared" si="0"/>
        <v>0</v>
      </c>
    </row>
    <row r="51" spans="1:14" ht="12.75">
      <c r="A51" s="329" t="s">
        <v>312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1"/>
    </row>
    <row r="52" spans="1:14" ht="12.75">
      <c r="A52" s="332" t="s">
        <v>187</v>
      </c>
      <c r="B52" s="333"/>
      <c r="C52" s="333"/>
      <c r="D52" s="333"/>
      <c r="E52" s="333"/>
      <c r="F52" s="333"/>
      <c r="G52" s="333"/>
      <c r="H52" s="333"/>
      <c r="I52" s="141"/>
      <c r="J52" s="141"/>
      <c r="K52" s="141"/>
      <c r="L52" s="141"/>
      <c r="M52" s="141"/>
      <c r="N52" s="142"/>
    </row>
    <row r="53" spans="1:14" ht="12.75">
      <c r="A53" s="317" t="s">
        <v>234</v>
      </c>
      <c r="B53" s="318"/>
      <c r="C53" s="318"/>
      <c r="D53" s="318"/>
      <c r="E53" s="318"/>
      <c r="F53" s="318"/>
      <c r="G53" s="318"/>
      <c r="H53" s="319"/>
      <c r="I53" s="135">
        <v>155</v>
      </c>
      <c r="J53" s="136"/>
      <c r="K53" s="136"/>
      <c r="L53" s="136"/>
      <c r="M53" s="136"/>
      <c r="N53" s="136"/>
    </row>
    <row r="54" spans="1:14" ht="12.75">
      <c r="A54" s="317" t="s">
        <v>235</v>
      </c>
      <c r="B54" s="318"/>
      <c r="C54" s="318"/>
      <c r="D54" s="318"/>
      <c r="E54" s="318"/>
      <c r="F54" s="318"/>
      <c r="G54" s="318"/>
      <c r="H54" s="319"/>
      <c r="I54" s="135">
        <v>156</v>
      </c>
      <c r="J54" s="143"/>
      <c r="K54" s="143"/>
      <c r="L54" s="143"/>
      <c r="M54" s="143"/>
      <c r="N54" s="143"/>
    </row>
    <row r="55" spans="1:14" ht="12.75">
      <c r="A55" s="329" t="s">
        <v>189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1"/>
    </row>
    <row r="56" spans="1:14" ht="12.75">
      <c r="A56" s="332" t="s">
        <v>204</v>
      </c>
      <c r="B56" s="333"/>
      <c r="C56" s="333"/>
      <c r="D56" s="333"/>
      <c r="E56" s="333"/>
      <c r="F56" s="333"/>
      <c r="G56" s="333"/>
      <c r="H56" s="334"/>
      <c r="I56" s="144">
        <v>157</v>
      </c>
      <c r="J56" s="145">
        <v>29085886</v>
      </c>
      <c r="K56" s="145">
        <v>43928148</v>
      </c>
      <c r="L56" s="145">
        <v>36060312</v>
      </c>
      <c r="M56" s="145">
        <v>11805587</v>
      </c>
      <c r="N56" s="145">
        <f>M56-L56</f>
        <v>-24254725</v>
      </c>
    </row>
    <row r="57" spans="1:14" ht="12.75">
      <c r="A57" s="323" t="s">
        <v>357</v>
      </c>
      <c r="B57" s="324"/>
      <c r="C57" s="324"/>
      <c r="D57" s="324"/>
      <c r="E57" s="324"/>
      <c r="F57" s="324"/>
      <c r="G57" s="324"/>
      <c r="H57" s="325"/>
      <c r="I57" s="135">
        <v>158</v>
      </c>
      <c r="J57" s="137">
        <f>SUM(J58:J64)</f>
        <v>0</v>
      </c>
      <c r="K57" s="137">
        <f>SUM(K58:K64)</f>
        <v>0</v>
      </c>
      <c r="L57" s="137">
        <f>SUM(L58:L64)</f>
        <v>0</v>
      </c>
      <c r="M57" s="137">
        <v>0</v>
      </c>
      <c r="N57" s="145">
        <f aca="true" t="shared" si="1" ref="N57:N66">L57-M57</f>
        <v>0</v>
      </c>
    </row>
    <row r="58" spans="1:14" ht="12.75">
      <c r="A58" s="323" t="s">
        <v>228</v>
      </c>
      <c r="B58" s="324"/>
      <c r="C58" s="324"/>
      <c r="D58" s="324"/>
      <c r="E58" s="324"/>
      <c r="F58" s="324"/>
      <c r="G58" s="324"/>
      <c r="H58" s="325"/>
      <c r="I58" s="135">
        <v>159</v>
      </c>
      <c r="J58" s="136"/>
      <c r="K58" s="136"/>
      <c r="L58" s="136"/>
      <c r="M58" s="136"/>
      <c r="N58" s="145">
        <f t="shared" si="1"/>
        <v>0</v>
      </c>
    </row>
    <row r="59" spans="1:14" ht="12.75">
      <c r="A59" s="323" t="s">
        <v>229</v>
      </c>
      <c r="B59" s="324"/>
      <c r="C59" s="324"/>
      <c r="D59" s="324"/>
      <c r="E59" s="324"/>
      <c r="F59" s="324"/>
      <c r="G59" s="324"/>
      <c r="H59" s="325"/>
      <c r="I59" s="135">
        <v>160</v>
      </c>
      <c r="J59" s="136"/>
      <c r="K59" s="136"/>
      <c r="L59" s="136"/>
      <c r="M59" s="136"/>
      <c r="N59" s="145">
        <f t="shared" si="1"/>
        <v>0</v>
      </c>
    </row>
    <row r="60" spans="1:14" ht="12.75">
      <c r="A60" s="323" t="s">
        <v>45</v>
      </c>
      <c r="B60" s="324"/>
      <c r="C60" s="324"/>
      <c r="D60" s="324"/>
      <c r="E60" s="324"/>
      <c r="F60" s="324"/>
      <c r="G60" s="324"/>
      <c r="H60" s="325"/>
      <c r="I60" s="135">
        <v>161</v>
      </c>
      <c r="J60" s="136"/>
      <c r="K60" s="136"/>
      <c r="L60" s="136"/>
      <c r="M60" s="136"/>
      <c r="N60" s="145">
        <f t="shared" si="1"/>
        <v>0</v>
      </c>
    </row>
    <row r="61" spans="1:14" ht="12.75">
      <c r="A61" s="323" t="s">
        <v>230</v>
      </c>
      <c r="B61" s="324"/>
      <c r="C61" s="324"/>
      <c r="D61" s="324"/>
      <c r="E61" s="324"/>
      <c r="F61" s="324"/>
      <c r="G61" s="324"/>
      <c r="H61" s="325"/>
      <c r="I61" s="135">
        <v>162</v>
      </c>
      <c r="J61" s="136"/>
      <c r="K61" s="136"/>
      <c r="L61" s="136"/>
      <c r="M61" s="136"/>
      <c r="N61" s="145">
        <f t="shared" si="1"/>
        <v>0</v>
      </c>
    </row>
    <row r="62" spans="1:14" ht="12.75">
      <c r="A62" s="323" t="s">
        <v>231</v>
      </c>
      <c r="B62" s="324"/>
      <c r="C62" s="324"/>
      <c r="D62" s="324"/>
      <c r="E62" s="324"/>
      <c r="F62" s="324"/>
      <c r="G62" s="324"/>
      <c r="H62" s="325"/>
      <c r="I62" s="135">
        <v>163</v>
      </c>
      <c r="J62" s="136"/>
      <c r="K62" s="136"/>
      <c r="L62" s="136"/>
      <c r="M62" s="136"/>
      <c r="N62" s="145">
        <f t="shared" si="1"/>
        <v>0</v>
      </c>
    </row>
    <row r="63" spans="1:14" ht="12.75">
      <c r="A63" s="323" t="s">
        <v>232</v>
      </c>
      <c r="B63" s="324"/>
      <c r="C63" s="324"/>
      <c r="D63" s="324"/>
      <c r="E63" s="324"/>
      <c r="F63" s="324"/>
      <c r="G63" s="324"/>
      <c r="H63" s="325"/>
      <c r="I63" s="135">
        <v>164</v>
      </c>
      <c r="J63" s="136"/>
      <c r="K63" s="136"/>
      <c r="L63" s="136"/>
      <c r="M63" s="136"/>
      <c r="N63" s="145">
        <f t="shared" si="1"/>
        <v>0</v>
      </c>
    </row>
    <row r="64" spans="1:14" ht="12.75">
      <c r="A64" s="323" t="s">
        <v>233</v>
      </c>
      <c r="B64" s="324"/>
      <c r="C64" s="324"/>
      <c r="D64" s="324"/>
      <c r="E64" s="324"/>
      <c r="F64" s="324"/>
      <c r="G64" s="324"/>
      <c r="H64" s="325"/>
      <c r="I64" s="135">
        <v>165</v>
      </c>
      <c r="J64" s="136"/>
      <c r="K64" s="136"/>
      <c r="L64" s="136"/>
      <c r="M64" s="136"/>
      <c r="N64" s="145">
        <f t="shared" si="1"/>
        <v>0</v>
      </c>
    </row>
    <row r="65" spans="1:14" ht="12.75">
      <c r="A65" s="323" t="s">
        <v>222</v>
      </c>
      <c r="B65" s="324"/>
      <c r="C65" s="324"/>
      <c r="D65" s="324"/>
      <c r="E65" s="324"/>
      <c r="F65" s="324"/>
      <c r="G65" s="324"/>
      <c r="H65" s="325"/>
      <c r="I65" s="135">
        <v>166</v>
      </c>
      <c r="J65" s="136"/>
      <c r="K65" s="136"/>
      <c r="L65" s="136"/>
      <c r="M65" s="136"/>
      <c r="N65" s="145">
        <f t="shared" si="1"/>
        <v>0</v>
      </c>
    </row>
    <row r="66" spans="1:14" ht="12.75">
      <c r="A66" s="323" t="s">
        <v>358</v>
      </c>
      <c r="B66" s="324"/>
      <c r="C66" s="324"/>
      <c r="D66" s="324"/>
      <c r="E66" s="324"/>
      <c r="F66" s="324"/>
      <c r="G66" s="324"/>
      <c r="H66" s="325"/>
      <c r="I66" s="135">
        <v>167</v>
      </c>
      <c r="J66" s="137">
        <f>J57-J65</f>
        <v>0</v>
      </c>
      <c r="K66" s="137">
        <f>K57-K65</f>
        <v>0</v>
      </c>
      <c r="L66" s="137">
        <f>L57-L65</f>
        <v>0</v>
      </c>
      <c r="M66" s="137">
        <v>0</v>
      </c>
      <c r="N66" s="145">
        <f t="shared" si="1"/>
        <v>0</v>
      </c>
    </row>
    <row r="67" spans="1:14" ht="12.75">
      <c r="A67" s="323" t="s">
        <v>194</v>
      </c>
      <c r="B67" s="324"/>
      <c r="C67" s="324"/>
      <c r="D67" s="324"/>
      <c r="E67" s="324"/>
      <c r="F67" s="324"/>
      <c r="G67" s="324"/>
      <c r="H67" s="325"/>
      <c r="I67" s="135">
        <v>168</v>
      </c>
      <c r="J67" s="140">
        <f>J56+J66</f>
        <v>29085886</v>
      </c>
      <c r="K67" s="140">
        <f>K56+K66</f>
        <v>43928148</v>
      </c>
      <c r="L67" s="140">
        <f>L56+L66</f>
        <v>36060312</v>
      </c>
      <c r="M67" s="140"/>
      <c r="N67" s="145">
        <v>-24254725</v>
      </c>
    </row>
    <row r="68" spans="1:14" ht="12.75">
      <c r="A68" s="326" t="s">
        <v>313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8"/>
    </row>
    <row r="69" spans="1:14" ht="12.75">
      <c r="A69" s="314" t="s">
        <v>188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6"/>
    </row>
    <row r="70" spans="1:14" ht="12.75">
      <c r="A70" s="317" t="s">
        <v>234</v>
      </c>
      <c r="B70" s="318"/>
      <c r="C70" s="318"/>
      <c r="D70" s="318"/>
      <c r="E70" s="318"/>
      <c r="F70" s="318"/>
      <c r="G70" s="318"/>
      <c r="H70" s="319"/>
      <c r="I70" s="135">
        <v>169</v>
      </c>
      <c r="J70" s="136"/>
      <c r="K70" s="136"/>
      <c r="L70" s="136"/>
      <c r="M70" s="136"/>
      <c r="N70" s="136"/>
    </row>
    <row r="71" spans="1:14" ht="12.75">
      <c r="A71" s="320" t="s">
        <v>235</v>
      </c>
      <c r="B71" s="321"/>
      <c r="C71" s="321"/>
      <c r="D71" s="321"/>
      <c r="E71" s="321"/>
      <c r="F71" s="321"/>
      <c r="G71" s="321"/>
      <c r="H71" s="322"/>
      <c r="I71" s="139">
        <v>170</v>
      </c>
      <c r="J71" s="143"/>
      <c r="K71" s="143"/>
      <c r="L71" s="143"/>
      <c r="M71" s="143"/>
      <c r="N71" s="143"/>
    </row>
  </sheetData>
  <mergeCells count="73">
    <mergeCell ref="A1:N1"/>
    <mergeCell ref="A2:N2"/>
    <mergeCell ref="A3:N3"/>
    <mergeCell ref="A4:H4"/>
    <mergeCell ref="J4:K4"/>
    <mergeCell ref="L4:N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N51"/>
    <mergeCell ref="A52:H52"/>
    <mergeCell ref="A53:H53"/>
    <mergeCell ref="A54:H54"/>
    <mergeCell ref="A55:N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N69"/>
    <mergeCell ref="A70:H70"/>
    <mergeCell ref="A71:H71"/>
    <mergeCell ref="A65:H65"/>
    <mergeCell ref="A66:H66"/>
    <mergeCell ref="A67:H67"/>
    <mergeCell ref="A68:N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2014-02-13T13:13:30Z</cp:lastPrinted>
  <dcterms:created xsi:type="dcterms:W3CDTF">2008-10-17T11:51:54Z</dcterms:created>
  <dcterms:modified xsi:type="dcterms:W3CDTF">2014-02-13T13:14:05Z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76389670</vt:i4>
  </property>
  <property fmtid="{D5CDD505-2E9C-101B-9397-08002B2CF9AE}" pid="3" name="_EmailSubject">
    <vt:lpwstr>hanfa</vt:lpwstr>
  </property>
  <property fmtid="{D5CDD505-2E9C-101B-9397-08002B2CF9AE}" pid="4" name="_AuthorEmail">
    <vt:lpwstr>biserka.novotni@imperial.hr</vt:lpwstr>
  </property>
  <property fmtid="{D5CDD505-2E9C-101B-9397-08002B2CF9AE}" pid="5" name="_AuthorEmailDisplayName">
    <vt:lpwstr>Biserka Novotny</vt:lpwstr>
  </property>
</Properties>
</file>