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<sst xmlns="http://schemas.openxmlformats.org/spreadsheetml/2006/main" count="394" uniqueCount="343">
  <si>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</si>
  <si>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</si>
  <si>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</si>
  <si>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</si>
  <si>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</si>
  <si>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</si>
  <si>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</si>
  <si>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</si>
  <si>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</si>
  <si>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</si>
  <si>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</si>
  <si>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</si>
  <si>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</si>
  <si>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</si>
  <si>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</si>
  <si>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</si>
  <si>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</si>
  <si>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</si>
  <si>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</si>
  <si>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</si>
  <si>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</si>
  <si>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</si>
  <si>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</si>
  <si>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</si>
  <si>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</si>
  <si>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</si>
  <si>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</si>
  <si>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</si>
  <si>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</si>
  <si>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</si>
  <si>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</si>
  <si>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</si>
  <si>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</si>
  <si>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</si>
  <si>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</si>
  <si>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</si>
  <si>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</si>
  <si>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</si>
  <si>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</si>
  <si>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</si>
  <si>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</si>
  <si>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</si>
  <si>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</si>
  <si>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</si>
  <si>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</si>
  <si>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</si>
  <si>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</si>
  <si>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</si>
  <si>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</si>
  <si>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</si>
  <si>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</si>
  <si>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</si>
  <si>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</si>
  <si>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</si>
  <si>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</si>
  <si>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</si>
  <si>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</si>
  <si>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</si>
  <si>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</si>
  <si>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</si>
  <si>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</si>
  <si>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</si>
  <si>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</si>
  <si>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</si>
  <si>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</si>
  <si>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</si>
  <si>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</si>
  <si>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</si>
  <si>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</si>
  <si>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</si>
  <si>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</si>
  <si>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</si>
  <si>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</si>
  <si>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</si>
  <si>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</si>
  <si>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</si>
  <si>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</si>
  <si>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</si>
  <si>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</si>
  <si>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</si>
  <si>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</si>
  <si>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</si>
  <si>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</si>
  <si>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</si>
  <si>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</si>
  <si>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</si>
  <si>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</si>
  <si>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</si>
  <si>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</si>
  <si>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</si>
  <si>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</si>
  <si>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</si>
  <si>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</si>
  <si>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</si>
  <si>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</si>
  <si>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</si>
  <si>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</si>
  <si>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</si>
  <si>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</si>
  <si>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</si>
  <si>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</si>
  <si>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</si>
  <si>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</si>
  <si>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</si>
  <si>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</si>
  <si>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</si>
  <si>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</si>
  <si>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</si>
  <si>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</si>
  <si>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</si>
  <si>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</si>
  <si>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</si>
  <si>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</si>
  <si>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</si>
  <si>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</si>
  <si>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</si>
  <si>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</si>
  <si>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</si>
  <si>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</si>
  <si>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</si>
  <si>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</si>
  <si>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</si>
  <si>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</si>
  <si>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</si>
  <si>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</si>
  <si>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</si>
  <si>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</si>
  <si>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</si>
  <si>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</si>
  <si>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</si>
  <si>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</si>
  <si>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</si>
  <si>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</si>
  <si>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</si>
  <si>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</si>
  <si>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</si>
  <si>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</si>
  <si>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</si>
  <si>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</si>
  <si>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</si>
  <si>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</si>
  <si>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</si>
  <si>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</si>
  <si>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</si>
  <si>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</si>
  <si>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</si>
  <si>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</si>
  <si>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</si>
  <si>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</si>
  <si>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</si>
  <si>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</si>
  <si>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</si>
  <si>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</si>
  <si>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</si>
  <si>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</si>
  <si>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</si>
  <si>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</si>
  <si>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</si>
  <si>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</si>
  <si>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</si>
  <si>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</si>
  <si>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</si>
  <si>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</si>
  <si>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</si>
  <si>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</si>
  <si>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</si>
  <si>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</si>
  <si>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</si>
  <si>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</si>
  <si>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</si>
  <si>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</si>
  <si>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</si>
  <si>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</si>
  <si>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</si>
  <si>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</si>
  <si>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</si>
  <si>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</si>
  <si>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</si>
  <si>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</si>
  <si>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</si>
  <si>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</si>
  <si>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</si>
  <si>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</si>
  <si>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</si>
  <si>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</si>
  <si>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</si>
  <si>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</si>
  <si>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</si>
  <si>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</si>
  <si>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</si>
  <si>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</si>
  <si>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</si>
  <si>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</si>
  <si>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</si>
  <si>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</si>
  <si>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</si>
  <si>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</si>
  <si>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</si>
  <si>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</si>
  <si>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</si>
  <si>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</si>
  <si>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</si>
  <si>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</si>
  <si>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</si>
  <si>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</si>
  <si>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</si>
  <si>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</si>
  <si>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</si>
  <si>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</si>
  <si>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</si>
  <si>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</si>
  <si>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</si>
  <si>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</si>
  <si>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</si>
  <si>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</si>
  <si>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</si>
  <si>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</si>
  <si>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</si>
  <si>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</si>
  <si>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</si>
  <si>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</si>
  <si>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</si>
  <si>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</si>
  <si>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</si>
  <si>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</si>
  <si>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</si>
  <si>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</si>
  <si>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</si>
  <si>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</si>
  <si>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</si>
  <si>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</si>
  <si>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</si>
  <si>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</si>
  <si>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</si>
  <si>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</si>
  <si>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</si>
  <si>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</si>
  <si>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</si>
  <si>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</si>
  <si>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</si>
  <si>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</si>
  <si>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</si>
  <si>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</si>
  <si>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</si>
  <si>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</si>
  <si>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</si>
  <si>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</si>
  <si>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</si>
  <si>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</si>
  <si>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</si>
  <si>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</si>
  <si>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</si>
  <si>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</si>
  <si>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</si>
  <si>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</si>
  <si>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</si>
  <si>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</si>
  <si>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</si>
  <si>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</si>
  <si>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</si>
  <si>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</si>
  <si>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</si>
  <si>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</si>
  <si>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</si>
  <si>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</si>
  <si>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</si>
  <si>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</si>
  <si>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</si>
  <si>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</si>
  <si>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</si>
  <si>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</si>
  <si>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</si>
  <si>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</si>
  <si>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</si>
  <si>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</si>
  <si>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</si>
  <si>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</si>
  <si>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</si>
  <si>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</si>
  <si>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</si>
  <si>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</si>
  <si>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</si>
  <si>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</si>
  <si>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</si>
  <si>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</si>
  <si>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</si>
  <si>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</si>
  <si>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</si>
  <si>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</si>
  <si>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</si>
  <si>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</si>
  <si>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</si>
  <si>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</si>
  <si>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</si>
  <si>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</si>
  <si>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</si>
  <si>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</si>
  <si>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</si>
  <si>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</si>
  <si>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</si>
  <si>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</si>
  <si>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</si>
  <si>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</si>
  <si>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</si>
  <si>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</si>
  <si>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</si>
  <si>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</si>
  <si>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</si>
  <si>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</si>
  <si>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</si>
  <si>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</si>
  <si>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</si>
  <si>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</si>
  <si>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</si>
  <si>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</si>
  <si>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</si>
  <si>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</si>
  <si>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</si>
  <si>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</si>
  <si>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</si>
  <si>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</si>
  <si>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</si>
  <si>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</si>
  <si>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</si>
  <si>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</si>
  <si>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</si>
  <si>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</si>
  <si>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</si>
  <si>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</si>
  <si>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</si>
  <si>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</si>
  <si>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</si>
  <si>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NE</t>
  </si>
  <si>
    <t>5510</t>
  </si>
  <si>
    <t>VLADO MIŠ</t>
  </si>
  <si>
    <t>Obveznik: Imperial d.d. Rab</t>
  </si>
  <si>
    <t>PRIMORSKO-GORANSKA ŽUPANIJA</t>
  </si>
  <si>
    <t>KRISTINA DUMIČIĆ ALEKSIJE SOVIĆ-PADOVAN</t>
  </si>
  <si>
    <t>051 667 731</t>
  </si>
  <si>
    <t>051 777 117</t>
  </si>
  <si>
    <t>kristina.dumicic@imperial.hr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</si>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</sst>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16" fillId="0" borderId="0" xfId="52" applyFont="1" applyBorder="1" applyAlignment="1" applyProtection="1">
      <alignment horizontal="left" vertical="center"/>
      <protection hidden="1"/>
    </xf>
    <xf numFmtId="0" fontId="13" fillId="0" borderId="0" xfId="53" applyFont="1" applyAlignment="1">
      <alignment/>
      <protection/>
    </xf>
    <xf numFmtId="49" fontId="2" fillId="24" borderId="26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2" fillId="24" borderId="26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7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8" xfId="53" applyFont="1" applyBorder="1" applyAlignment="1" applyProtection="1">
      <alignment horizontal="center" vertical="top"/>
      <protection hidden="1"/>
    </xf>
    <xf numFmtId="0" fontId="3" fillId="0" borderId="28" xfId="53" applyFont="1" applyBorder="1" applyAlignment="1">
      <alignment horizont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4" fillId="24" borderId="26" xfId="48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7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49" fontId="2" fillId="24" borderId="26" xfId="53" applyNumberFormat="1" applyFont="1" applyFill="1" applyBorder="1" applyAlignment="1" applyProtection="1">
      <alignment horizontal="left" vertical="center"/>
      <protection hidden="1" locked="0"/>
    </xf>
    <xf numFmtId="0" fontId="3" fillId="0" borderId="27" xfId="53" applyFont="1" applyBorder="1" applyAlignment="1">
      <alignment horizontal="left" vertical="center"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7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6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7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6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8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6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vertical="center"/>
    </xf>
    <xf numFmtId="0" fontId="0" fillId="2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9" fillId="20" borderId="36" xfId="0" applyFont="1" applyFill="1" applyBorder="1" applyAlignment="1">
      <alignment vertical="center" wrapText="1"/>
    </xf>
    <xf numFmtId="0" fontId="9" fillId="20" borderId="3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0" fillId="26" borderId="36" xfId="0" applyFont="1" applyFill="1" applyBorder="1" applyAlignment="1">
      <alignment vertical="center" wrapText="1"/>
    </xf>
    <xf numFmtId="0" fontId="0" fillId="26" borderId="37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2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hyperlink" Target="mailto:kristina.dumicic@imperia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9" t="s">
        <v>256</v>
      </c>
      <c r="B1" s="119"/>
      <c r="C1" s="11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20" t="s">
        <v>324</v>
      </c>
      <c r="D6" s="121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20" t="s">
        <v>325</v>
      </c>
      <c r="D8" s="121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20" t="s">
        <v>326</v>
      </c>
      <c r="D10" s="12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22" t="s">
        <v>327</v>
      </c>
      <c r="D12" s="162"/>
      <c r="E12" s="162"/>
      <c r="F12" s="162"/>
      <c r="G12" s="162"/>
      <c r="H12" s="162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63">
        <v>51280</v>
      </c>
      <c r="D14" s="164"/>
      <c r="E14" s="31"/>
      <c r="F14" s="122" t="s">
        <v>328</v>
      </c>
      <c r="G14" s="162"/>
      <c r="H14" s="162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22" t="s">
        <v>329</v>
      </c>
      <c r="D16" s="162"/>
      <c r="E16" s="162"/>
      <c r="F16" s="162"/>
      <c r="G16" s="162"/>
      <c r="H16" s="162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57" t="s">
        <v>330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57" t="s">
        <v>331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363</v>
      </c>
      <c r="D22" s="122" t="s">
        <v>328</v>
      </c>
      <c r="E22" s="149"/>
      <c r="F22" s="150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8</v>
      </c>
      <c r="D24" s="122" t="s">
        <v>336</v>
      </c>
      <c r="E24" s="149"/>
      <c r="F24" s="149"/>
      <c r="G24" s="150"/>
      <c r="H24" s="38" t="s">
        <v>270</v>
      </c>
      <c r="I24" s="48">
        <v>260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9" t="s">
        <v>332</v>
      </c>
      <c r="D26" s="50"/>
      <c r="E26" s="22"/>
      <c r="F26" s="51"/>
      <c r="G26" s="138" t="s">
        <v>273</v>
      </c>
      <c r="H26" s="139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23"/>
      <c r="C30" s="123"/>
      <c r="D30" s="124"/>
      <c r="E30" s="146"/>
      <c r="F30" s="123"/>
      <c r="G30" s="123"/>
      <c r="H30" s="120"/>
      <c r="I30" s="121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23"/>
      <c r="C32" s="123"/>
      <c r="D32" s="124"/>
      <c r="E32" s="146"/>
      <c r="F32" s="123"/>
      <c r="G32" s="123"/>
      <c r="H32" s="120"/>
      <c r="I32" s="121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3"/>
      <c r="C34" s="123"/>
      <c r="D34" s="124"/>
      <c r="E34" s="146"/>
      <c r="F34" s="123"/>
      <c r="G34" s="123"/>
      <c r="H34" s="120"/>
      <c r="I34" s="121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3"/>
      <c r="C36" s="123"/>
      <c r="D36" s="124"/>
      <c r="E36" s="146"/>
      <c r="F36" s="123"/>
      <c r="G36" s="123"/>
      <c r="H36" s="120"/>
      <c r="I36" s="121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23"/>
      <c r="C38" s="123"/>
      <c r="D38" s="124"/>
      <c r="E38" s="146"/>
      <c r="F38" s="123"/>
      <c r="G38" s="123"/>
      <c r="H38" s="120"/>
      <c r="I38" s="121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3"/>
      <c r="C40" s="123"/>
      <c r="D40" s="124"/>
      <c r="E40" s="146"/>
      <c r="F40" s="123"/>
      <c r="G40" s="123"/>
      <c r="H40" s="120"/>
      <c r="I40" s="121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20"/>
      <c r="D44" s="121"/>
      <c r="E44" s="32"/>
      <c r="F44" s="122"/>
      <c r="G44" s="123"/>
      <c r="H44" s="123"/>
      <c r="I44" s="124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33" t="s">
        <v>278</v>
      </c>
      <c r="B46" s="134"/>
      <c r="C46" s="122" t="s">
        <v>337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338</v>
      </c>
      <c r="D48" s="136"/>
      <c r="E48" s="137"/>
      <c r="F48" s="32"/>
      <c r="G48" s="38" t="s">
        <v>281</v>
      </c>
      <c r="H48" s="140" t="s">
        <v>339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340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334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26" t="s">
        <v>283</v>
      </c>
      <c r="D53" s="126"/>
      <c r="E53" s="126"/>
      <c r="F53" s="126"/>
      <c r="G53" s="126"/>
      <c r="H53" s="126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1"/>
      <c r="G55" s="111"/>
      <c r="H55" s="112"/>
      <c r="I55" s="112"/>
      <c r="J55" s="22"/>
      <c r="K55" s="22"/>
      <c r="L55" s="22"/>
    </row>
    <row r="56" spans="1:12" ht="12.75">
      <c r="A56" s="69"/>
      <c r="B56" s="113" t="s">
        <v>323</v>
      </c>
      <c r="C56" s="114"/>
      <c r="D56" s="114"/>
      <c r="E56" s="114"/>
      <c r="F56" s="114"/>
      <c r="G56" s="114"/>
      <c r="H56" s="118" t="s">
        <v>317</v>
      </c>
      <c r="I56" s="118"/>
      <c r="J56" s="22"/>
      <c r="K56" s="22"/>
      <c r="L56" s="22"/>
    </row>
    <row r="57" spans="1:12" ht="12.75">
      <c r="A57" s="69"/>
      <c r="B57" s="113" t="s">
        <v>318</v>
      </c>
      <c r="C57" s="114"/>
      <c r="D57" s="114"/>
      <c r="E57" s="114"/>
      <c r="F57" s="114"/>
      <c r="G57" s="114"/>
      <c r="H57" s="118"/>
      <c r="I57" s="118"/>
      <c r="J57" s="22"/>
      <c r="K57" s="22"/>
      <c r="L57" s="22"/>
    </row>
    <row r="58" spans="1:12" ht="12.75">
      <c r="A58" s="69"/>
      <c r="B58" s="113" t="s">
        <v>319</v>
      </c>
      <c r="C58" s="114"/>
      <c r="D58" s="114"/>
      <c r="E58" s="114"/>
      <c r="F58" s="114"/>
      <c r="G58" s="114"/>
      <c r="H58" s="118"/>
      <c r="I58" s="118"/>
      <c r="J58" s="22"/>
      <c r="K58" s="22"/>
      <c r="L58" s="22"/>
    </row>
    <row r="59" spans="1:12" ht="12.75">
      <c r="A59" s="69"/>
      <c r="B59" s="113" t="s">
        <v>320</v>
      </c>
      <c r="C59" s="115"/>
      <c r="D59" s="115"/>
      <c r="E59" s="115"/>
      <c r="F59" s="115"/>
      <c r="G59" s="115"/>
      <c r="H59" s="118"/>
      <c r="I59" s="118"/>
      <c r="J59" s="22"/>
      <c r="K59" s="22"/>
      <c r="L59" s="22"/>
    </row>
    <row r="60" spans="1:12" ht="12.75">
      <c r="A60" s="69"/>
      <c r="B60" s="113" t="s">
        <v>321</v>
      </c>
      <c r="C60" s="115"/>
      <c r="D60" s="115"/>
      <c r="E60" s="115"/>
      <c r="F60" s="115"/>
      <c r="G60" s="115"/>
      <c r="H60" s="118"/>
      <c r="I60" s="118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7" t="s">
        <v>287</v>
      </c>
      <c r="H63" s="128"/>
      <c r="I63" s="12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imperial.hr"/>
    <hyperlink ref="C20" r:id="rId2" display="www.imperial.hr"/>
    <hyperlink ref="C50" r:id="rId3" display="kristina.dumicic@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94">
      <selection activeCell="M103" sqref="M10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341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335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468691710</v>
      </c>
      <c r="K9" s="12">
        <f>K10+K17+K27+K36+K40</f>
        <v>488006404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137461</v>
      </c>
      <c r="K10" s="12">
        <f>SUM(K11:K16)</f>
        <v>114778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137461</v>
      </c>
      <c r="K12" s="13">
        <v>114778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465886258</v>
      </c>
      <c r="K17" s="12">
        <f>SUM(K18:K26)</f>
        <v>485223635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136105577</v>
      </c>
      <c r="K18" s="13">
        <v>136359347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306419530</v>
      </c>
      <c r="K19" s="13">
        <v>311839575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10357451</v>
      </c>
      <c r="K20" s="13">
        <v>10992073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10138560</v>
      </c>
      <c r="K21" s="13">
        <v>11041499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2454465</v>
      </c>
      <c r="K23" s="13">
        <v>3456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410675</v>
      </c>
      <c r="K24" s="13">
        <v>14956935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>
        <v>30750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30000</v>
      </c>
      <c r="K27" s="12">
        <f>SUM(K28:K35)</f>
        <v>30000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/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30000</v>
      </c>
      <c r="K30" s="13">
        <v>30000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2637991</v>
      </c>
      <c r="K36" s="12">
        <f>SUM(K37:K39)</f>
        <v>2637991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2637991</v>
      </c>
      <c r="K39" s="13">
        <v>2637991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13504847</v>
      </c>
      <c r="K41" s="12">
        <f>K42+K50+K57+K65</f>
        <v>9799971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779803</v>
      </c>
      <c r="K42" s="12">
        <f>SUM(K43:K49)</f>
        <v>738211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710373</v>
      </c>
      <c r="K43" s="13">
        <v>659566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38116</v>
      </c>
      <c r="K46" s="13">
        <v>39017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31314</v>
      </c>
      <c r="K47" s="13">
        <v>39628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2500673</v>
      </c>
      <c r="K50" s="12">
        <f>SUM(K51:K56)</f>
        <v>3099969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1408445</v>
      </c>
      <c r="K52" s="13">
        <v>904990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8946</v>
      </c>
      <c r="K54" s="13">
        <v>6340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1052025</v>
      </c>
      <c r="K55" s="13">
        <v>2169542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31257</v>
      </c>
      <c r="K56" s="13">
        <v>19097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9573476</v>
      </c>
      <c r="K57" s="12">
        <f>SUM(K58:K64)</f>
        <v>5326464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>
        <v>35166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9573476</v>
      </c>
      <c r="K63" s="13">
        <v>5291298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650895</v>
      </c>
      <c r="K65" s="13">
        <v>635327</v>
      </c>
    </row>
    <row r="66" spans="1:11" ht="12.75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>
        <v>98828</v>
      </c>
      <c r="K66" s="13">
        <v>50301</v>
      </c>
    </row>
    <row r="67" spans="1:11" ht="12.75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482295385</v>
      </c>
      <c r="K67" s="12">
        <f>K8+K9+K41+K66</f>
        <v>497856676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7">
        <v>61</v>
      </c>
      <c r="J68" s="14"/>
      <c r="K68" s="14"/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293501950</v>
      </c>
      <c r="K70" s="20">
        <f>K71+K72+K73+K79+K80+K83+K86</f>
        <v>298216971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254342000</v>
      </c>
      <c r="K71" s="13">
        <v>254342000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26953189</v>
      </c>
      <c r="K73" s="12">
        <f>K74+K75-K76+K77+K78</f>
        <v>26953189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26953189</v>
      </c>
      <c r="K74" s="13">
        <v>26953189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9594520</v>
      </c>
      <c r="K80" s="12">
        <f>K81-K82</f>
        <v>10935051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9594520</v>
      </c>
      <c r="K81" s="13">
        <v>10935051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2612241</v>
      </c>
      <c r="K83" s="12">
        <f>K84-K85</f>
        <v>5986731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2612241</v>
      </c>
      <c r="K84" s="13">
        <v>5986731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583709</v>
      </c>
      <c r="K87" s="12">
        <f>SUM(K88:K90)</f>
        <v>1156757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260000</v>
      </c>
      <c r="K88" s="13">
        <v>100000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323709</v>
      </c>
      <c r="K90" s="13">
        <v>1056757</v>
      </c>
    </row>
    <row r="91" spans="1:11" ht="12.75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151385620</v>
      </c>
      <c r="K91" s="12">
        <f>SUM(K92:K100)</f>
        <v>157875772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12843553</v>
      </c>
      <c r="K93" s="13">
        <v>12840000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126113518</v>
      </c>
      <c r="K94" s="13">
        <v>132607223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12428549</v>
      </c>
      <c r="K96" s="13">
        <v>12428549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36170393</v>
      </c>
      <c r="K101" s="12">
        <f>SUM(K102:K113)</f>
        <v>40144438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160791</v>
      </c>
      <c r="K103" s="13">
        <v>68323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26575619</v>
      </c>
      <c r="K104" s="13">
        <v>25152024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298603</v>
      </c>
      <c r="K105" s="13">
        <v>228758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5015726</v>
      </c>
      <c r="K106" s="13">
        <v>9411966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1707047</v>
      </c>
      <c r="K109" s="13">
        <v>2118911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1221167</v>
      </c>
      <c r="K110" s="13">
        <v>1732755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>
        <v>216035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1191440</v>
      </c>
      <c r="K113" s="13">
        <v>1215666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>
        <v>653713</v>
      </c>
      <c r="K114" s="13">
        <v>462738</v>
      </c>
    </row>
    <row r="115" spans="1:11" ht="12.75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482295385</v>
      </c>
      <c r="K115" s="12">
        <f>K70+K87+K91+K101+K114</f>
        <v>497856676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/>
      <c r="K116" s="14"/>
    </row>
    <row r="117" spans="1:11" ht="12.75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28">
      <selection activeCell="K43" sqref="K43"/>
    </sheetView>
  </sheetViews>
  <sheetFormatPr defaultColWidth="9.140625" defaultRowHeight="12.75"/>
  <cols>
    <col min="9" max="9" width="8.00390625" style="0" customWidth="1"/>
    <col min="10" max="11" width="9.8515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342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335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2" t="s">
        <v>61</v>
      </c>
      <c r="B5" s="222"/>
      <c r="C5" s="222"/>
      <c r="D5" s="222"/>
      <c r="E5" s="222"/>
      <c r="F5" s="222"/>
      <c r="G5" s="222"/>
      <c r="H5" s="222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109746614</v>
      </c>
      <c r="K7" s="20">
        <f>SUM(K8:K9)</f>
        <v>118751948</v>
      </c>
    </row>
    <row r="8" spans="1:11" ht="12.75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104850730</v>
      </c>
      <c r="K8" s="13">
        <v>112731015</v>
      </c>
    </row>
    <row r="9" spans="1:11" ht="12.75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4895884</v>
      </c>
      <c r="K9" s="13">
        <v>6020933</v>
      </c>
    </row>
    <row r="10" spans="1:11" ht="12.75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96068315</v>
      </c>
      <c r="K10" s="12">
        <f>K11+K12+K16+K20+K21+K22+K25+K26</f>
        <v>104695237</v>
      </c>
    </row>
    <row r="11" spans="1:11" ht="12.75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/>
      <c r="K11" s="13"/>
    </row>
    <row r="12" spans="1:11" ht="12.75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35591148</v>
      </c>
      <c r="K12" s="12">
        <f>SUM(K13:K15)</f>
        <v>40819983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20658984</v>
      </c>
      <c r="K13" s="13">
        <v>23021231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84716</v>
      </c>
      <c r="K14" s="13">
        <v>129834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14847448</v>
      </c>
      <c r="K15" s="13">
        <v>17668918</v>
      </c>
    </row>
    <row r="16" spans="1:11" ht="12.75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29030922</v>
      </c>
      <c r="K16" s="12">
        <f>SUM(K17:K19)</f>
        <v>29223822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18140857</v>
      </c>
      <c r="K17" s="13">
        <v>18425841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6636095</v>
      </c>
      <c r="K18" s="13">
        <v>6827785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4253970</v>
      </c>
      <c r="K19" s="13">
        <v>3970196</v>
      </c>
    </row>
    <row r="20" spans="1:11" ht="12.75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21559359</v>
      </c>
      <c r="K20" s="13">
        <v>23840527</v>
      </c>
    </row>
    <row r="21" spans="1:11" ht="12.75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7859519</v>
      </c>
      <c r="K21" s="13">
        <v>9452950</v>
      </c>
    </row>
    <row r="22" spans="1:11" ht="12.75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592066</v>
      </c>
      <c r="K22" s="12">
        <f>SUM(K23:K24)</f>
        <v>144528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592066</v>
      </c>
      <c r="K24" s="13">
        <v>144528</v>
      </c>
    </row>
    <row r="25" spans="1:11" ht="12.75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>
        <v>583709</v>
      </c>
      <c r="K25" s="13">
        <v>833048</v>
      </c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851592</v>
      </c>
      <c r="K26" s="13">
        <v>380379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619364</v>
      </c>
      <c r="K27" s="12">
        <f>SUM(K28:K32)</f>
        <v>810367</v>
      </c>
    </row>
    <row r="28" spans="1:11" ht="12.75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/>
      <c r="K28" s="13"/>
    </row>
    <row r="29" spans="1:11" ht="12.75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619364</v>
      </c>
      <c r="K29" s="13">
        <v>810367</v>
      </c>
    </row>
    <row r="30" spans="1:11" ht="12.75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/>
      <c r="K30" s="13"/>
    </row>
    <row r="31" spans="1:11" ht="12.75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/>
      <c r="K31" s="13"/>
    </row>
    <row r="32" spans="1:11" ht="12.75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/>
      <c r="K32" s="13"/>
    </row>
    <row r="33" spans="1:11" ht="12.75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10825963</v>
      </c>
      <c r="K33" s="12">
        <f>SUM(K34:K37)</f>
        <v>7341110</v>
      </c>
    </row>
    <row r="34" spans="1:11" ht="12.75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/>
      <c r="K34" s="13"/>
    </row>
    <row r="35" spans="1:11" ht="12.75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10825963</v>
      </c>
      <c r="K35" s="13">
        <v>7341110</v>
      </c>
    </row>
    <row r="36" spans="1:11" ht="12.75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/>
      <c r="K36" s="13"/>
    </row>
    <row r="37" spans="1:11" ht="12.75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/>
      <c r="K37" s="13"/>
    </row>
    <row r="38" spans="1:11" ht="12.75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/>
      <c r="K38" s="13"/>
    </row>
    <row r="39" spans="1:11" ht="12.75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/>
      <c r="K39" s="13"/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/>
      <c r="K40" s="13"/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/>
      <c r="K41" s="13"/>
    </row>
    <row r="42" spans="1:11" ht="12.75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110365978</v>
      </c>
      <c r="K42" s="12">
        <f>K7+K27+K38+K40</f>
        <v>119562315</v>
      </c>
    </row>
    <row r="43" spans="1:11" ht="12.75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106894278</v>
      </c>
      <c r="K43" s="12">
        <f>K10+K33+K39+K41</f>
        <v>112036347</v>
      </c>
    </row>
    <row r="44" spans="1:11" ht="12.75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3471700</v>
      </c>
      <c r="K44" s="12">
        <f>K42-K43</f>
        <v>7525968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3471700</v>
      </c>
      <c r="K45" s="12">
        <f>IF(K42&gt;K43,K42-K43,0)</f>
        <v>7525968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>
        <v>859459</v>
      </c>
      <c r="K47" s="13">
        <v>1539237</v>
      </c>
    </row>
    <row r="48" spans="1:11" ht="12.75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2612241</v>
      </c>
      <c r="K48" s="12">
        <f>K44-K47</f>
        <v>5986731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2612241</v>
      </c>
      <c r="K49" s="12">
        <f>IF(K48&gt;0,K48,0)</f>
        <v>5986731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2612241</v>
      </c>
      <c r="K56" s="11">
        <v>5896731</v>
      </c>
    </row>
    <row r="57" spans="1:11" ht="12.75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/>
    </row>
    <row r="59" spans="1:11" ht="12.75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/>
    </row>
    <row r="60" spans="1:11" ht="12.75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/>
      <c r="K60" s="13"/>
    </row>
    <row r="61" spans="1:11" ht="12.75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/>
    </row>
    <row r="62" spans="1:11" ht="12.75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/>
    </row>
    <row r="63" spans="1:11" ht="12.75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/>
    </row>
    <row r="64" spans="1:11" ht="12.75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/>
    </row>
    <row r="65" spans="1:11" ht="12.75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/>
      <c r="K65" s="13"/>
    </row>
    <row r="66" spans="1:11" ht="12.75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2612241</v>
      </c>
      <c r="K67" s="18">
        <f>K56+K66</f>
        <v>5896731</v>
      </c>
    </row>
    <row r="68" spans="1:11" ht="12.75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25">
      <selection activeCell="J39" sqref="J39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342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335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3471700</v>
      </c>
      <c r="K8" s="13">
        <v>7525968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21559359</v>
      </c>
      <c r="K9" s="13">
        <v>23840527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1281342</v>
      </c>
      <c r="K10" s="13">
        <v>1383217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762555</v>
      </c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>
        <v>41592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247203</v>
      </c>
      <c r="K13" s="13">
        <v>591490</v>
      </c>
    </row>
    <row r="14" spans="1:11" ht="12.75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27322159</v>
      </c>
      <c r="K14" s="12">
        <f>SUM(K8:K13)</f>
        <v>33382794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>
        <v>599296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42797</v>
      </c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42797</v>
      </c>
      <c r="K19" s="12">
        <f>SUM(K15:K18)</f>
        <v>599296</v>
      </c>
    </row>
    <row r="20" spans="1:11" ht="12.75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27279362</v>
      </c>
      <c r="K20" s="12">
        <f>IF(K14&gt;K19,K14-K19,0)</f>
        <v>32783498</v>
      </c>
    </row>
    <row r="21" spans="1:11" ht="12.75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12635176</v>
      </c>
      <c r="K29" s="13">
        <v>41217052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12635176</v>
      </c>
      <c r="K32" s="12">
        <f>SUM(K29:K31)</f>
        <v>41217052</v>
      </c>
    </row>
    <row r="33" spans="1:11" ht="12.75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12635176</v>
      </c>
      <c r="K34" s="12">
        <f>IF(K32&gt;K28,K32-K28,0)</f>
        <v>41217052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34620972.03</v>
      </c>
      <c r="K37" s="13">
        <v>30000788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>
        <v>1006</v>
      </c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34620972.03</v>
      </c>
      <c r="K39" s="12">
        <f>SUM(K36:K38)</f>
        <v>30001794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40948969</v>
      </c>
      <c r="K40" s="13">
        <v>24720507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>
        <v>1055675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86678</v>
      </c>
      <c r="K42" s="13">
        <v>54157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5000</v>
      </c>
      <c r="K44" s="13"/>
    </row>
    <row r="45" spans="1:11" ht="12.75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41040647</v>
      </c>
      <c r="K45" s="12">
        <f>SUM(K40:K44)</f>
        <v>25830339</v>
      </c>
    </row>
    <row r="46" spans="1:11" ht="12.75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0</v>
      </c>
      <c r="K46" s="12">
        <f>IF(K39&gt;K45,K39-K45,0)</f>
        <v>4171455</v>
      </c>
    </row>
    <row r="47" spans="1:11" ht="12.75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6419674.969999999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8224511.030000001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4262099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1990017</v>
      </c>
      <c r="K50" s="13">
        <v>10214528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8224511</v>
      </c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4262099</v>
      </c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10214528</v>
      </c>
      <c r="K53" s="18">
        <f>K50+K51-K52</f>
        <v>5952429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8:K13 J36:K38 J29:K31 J23:K27 J15:K18 J40:J44 K41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35" sqref="A35:H35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L22" sqref="L22"/>
    </sheetView>
  </sheetViews>
  <sheetFormatPr defaultColWidth="9.140625" defaultRowHeight="12.75"/>
  <cols>
    <col min="1" max="1" width="9.140625" style="98" customWidth="1"/>
    <col min="2" max="2" width="3.8515625" style="98" customWidth="1"/>
    <col min="3" max="3" width="10.57421875" style="98" customWidth="1"/>
    <col min="4" max="4" width="4.140625" style="98" customWidth="1"/>
    <col min="5" max="5" width="10.140625" style="98" bestFit="1" customWidth="1"/>
    <col min="6" max="6" width="5.421875" style="98" customWidth="1"/>
    <col min="7" max="7" width="9.140625" style="98" customWidth="1"/>
    <col min="8" max="8" width="5.140625" style="98" customWidth="1"/>
    <col min="9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5" t="s">
        <v>293</v>
      </c>
      <c r="D2" s="275"/>
      <c r="E2" s="100">
        <v>40909</v>
      </c>
      <c r="F2" s="99" t="s">
        <v>258</v>
      </c>
      <c r="G2" s="276">
        <v>41274</v>
      </c>
      <c r="H2" s="277"/>
      <c r="I2" s="96"/>
      <c r="J2" s="96"/>
      <c r="K2" s="96"/>
      <c r="L2" s="101"/>
    </row>
    <row r="3" spans="1:11" ht="24" thickBot="1">
      <c r="A3" s="278" t="s">
        <v>61</v>
      </c>
      <c r="B3" s="278"/>
      <c r="C3" s="278"/>
      <c r="D3" s="278"/>
      <c r="E3" s="278"/>
      <c r="F3" s="278"/>
      <c r="G3" s="278"/>
      <c r="H3" s="278"/>
      <c r="I3" s="116" t="s">
        <v>316</v>
      </c>
      <c r="J3" s="117" t="s">
        <v>156</v>
      </c>
      <c r="K3" s="117" t="s">
        <v>157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03">
        <v>2</v>
      </c>
      <c r="J4" s="102" t="s">
        <v>294</v>
      </c>
      <c r="K4" s="102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4">
        <v>1</v>
      </c>
      <c r="J5" s="105">
        <v>254342000</v>
      </c>
      <c r="K5" s="105">
        <v>254342000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4">
        <v>2</v>
      </c>
      <c r="J6" s="106"/>
      <c r="K6" s="106"/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4">
        <v>3</v>
      </c>
      <c r="J7" s="106">
        <v>26953189</v>
      </c>
      <c r="K7" s="106">
        <v>26953189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4">
        <v>4</v>
      </c>
      <c r="J8" s="106">
        <v>9594520</v>
      </c>
      <c r="K8" s="106">
        <v>10935051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4">
        <v>5</v>
      </c>
      <c r="J9" s="106">
        <v>2612241</v>
      </c>
      <c r="K9" s="106">
        <v>5986731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4">
        <v>6</v>
      </c>
      <c r="J10" s="106"/>
      <c r="K10" s="106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4">
        <v>7</v>
      </c>
      <c r="J11" s="106"/>
      <c r="K11" s="106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4">
        <v>8</v>
      </c>
      <c r="J12" s="106"/>
      <c r="K12" s="106"/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4">
        <v>9</v>
      </c>
      <c r="J13" s="106"/>
      <c r="K13" s="106"/>
    </row>
    <row r="14" spans="1:11" ht="12.75">
      <c r="A14" s="273" t="s">
        <v>305</v>
      </c>
      <c r="B14" s="274"/>
      <c r="C14" s="274"/>
      <c r="D14" s="274"/>
      <c r="E14" s="274"/>
      <c r="F14" s="274"/>
      <c r="G14" s="274"/>
      <c r="H14" s="274"/>
      <c r="I14" s="104">
        <v>10</v>
      </c>
      <c r="J14" s="107">
        <f>SUM(J5:J13)</f>
        <v>293501950</v>
      </c>
      <c r="K14" s="107">
        <f>SUM(K5:K13)</f>
        <v>298216971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4">
        <v>11</v>
      </c>
      <c r="J15" s="106"/>
      <c r="K15" s="106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4">
        <v>12</v>
      </c>
      <c r="J16" s="106"/>
      <c r="K16" s="106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4">
        <v>13</v>
      </c>
      <c r="J17" s="106"/>
      <c r="K17" s="106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4">
        <v>14</v>
      </c>
      <c r="J18" s="106"/>
      <c r="K18" s="106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4">
        <v>15</v>
      </c>
      <c r="J19" s="106"/>
      <c r="K19" s="106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4">
        <v>16</v>
      </c>
      <c r="J20" s="106">
        <v>2612241</v>
      </c>
      <c r="K20" s="106">
        <v>4715021</v>
      </c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10">
        <v>17</v>
      </c>
      <c r="J21" s="108">
        <f>SUM(J15:J20)</f>
        <v>2612241</v>
      </c>
      <c r="K21" s="108">
        <f>SUM(K15:K20)</f>
        <v>4715021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313</v>
      </c>
      <c r="B23" s="258"/>
      <c r="C23" s="258"/>
      <c r="D23" s="258"/>
      <c r="E23" s="258"/>
      <c r="F23" s="258"/>
      <c r="G23" s="258"/>
      <c r="H23" s="258"/>
      <c r="I23" s="109">
        <v>18</v>
      </c>
      <c r="J23" s="105"/>
      <c r="K23" s="105"/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0">
        <v>19</v>
      </c>
      <c r="J24" s="108"/>
      <c r="K24" s="108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Aleksije</cp:lastModifiedBy>
  <cp:lastPrinted>2013-04-19T07:52:34Z</cp:lastPrinted>
  <dcterms:created xsi:type="dcterms:W3CDTF">2008-10-17T11:51:54Z</dcterms:created>
  <dcterms:modified xsi:type="dcterms:W3CDTF">2013-04-19T07:55:44Z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-720809253</vt:i4>
  </property>
  <property fmtid="{D5CDD505-2E9C-101B-9397-08002B2CF9AE}" pid="3" name="_EmailSubject">
    <vt:lpwstr/>
  </property>
  <property fmtid="{D5CDD505-2E9C-101B-9397-08002B2CF9AE}" pid="4" name="_AuthorEmail">
    <vt:lpwstr>biserka.novotni@imperial.hr</vt:lpwstr>
  </property>
  <property fmtid="{D5CDD505-2E9C-101B-9397-08002B2CF9AE}" pid="5" name="_AuthorEmailDisplayName">
    <vt:lpwstr>Biserka Novotny</vt:lpwstr>
  </property>
</Properties>
</file>