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<sst xmlns="http://schemas.openxmlformats.org/spreadsheetml/2006/main" count="393" uniqueCount="341">
  <si>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</si>
  <si>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</si>
  <si>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</si>
  <si>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</si>
  <si>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</si>
  <si>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</si>
  <si>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</si>
  <si>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</si>
  <si>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</si>
  <si>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</si>
  <si>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</si>
  <si>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</si>
  <si>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</si>
  <si>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</si>
  <si>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</si>
  <si>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</si>
  <si>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</si>
  <si>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</si>
  <si>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</si>
  <si>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</si>
  <si>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</si>
  <si>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</si>
  <si>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</si>
  <si>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</si>
  <si>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</si>
  <si>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</si>
  <si>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</si>
  <si>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</si>
  <si>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</si>
  <si>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</si>
  <si>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</si>
  <si>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</si>
  <si>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</si>
  <si>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</si>
  <si>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</si>
  <si>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</si>
  <si>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</si>
  <si>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</si>
  <si>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</si>
  <si>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</si>
  <si>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</si>
  <si>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</si>
  <si>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</si>
  <si>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</si>
  <si>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</si>
  <si>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</si>
  <si>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</si>
  <si>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</si>
  <si>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</si>
  <si>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</si>
  <si>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</si>
  <si>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</si>
  <si>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</si>
  <si>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</si>
  <si>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</si>
  <si>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</si>
  <si>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</si>
  <si>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</si>
  <si>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</si>
  <si>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</si>
  <si>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</si>
  <si>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</si>
  <si>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</si>
  <si>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</si>
  <si>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</si>
  <si>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</si>
  <si>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</si>
  <si>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</si>
  <si>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</si>
  <si>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</si>
  <si>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</si>
  <si>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</si>
  <si>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</si>
  <si>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</si>
  <si>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</si>
  <si>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</si>
  <si>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</si>
  <si>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</si>
  <si>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</si>
  <si>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</si>
  <si>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</si>
  <si>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</si>
  <si>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</si>
  <si>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</si>
  <si>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</si>
  <si>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</si>
  <si>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</si>
  <si>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</si>
  <si>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</si>
  <si>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</si>
  <si>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</si>
  <si>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</si>
  <si>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</si>
  <si>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</si>
  <si>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</si>
  <si>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</si>
  <si>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</si>
  <si>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</si>
  <si>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</si>
  <si>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</si>
  <si>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</si>
  <si>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</si>
  <si>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</si>
  <si>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</si>
  <si>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</si>
  <si>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</si>
  <si>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</si>
  <si>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</si>
  <si>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</si>
  <si>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</si>
  <si>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</si>
  <si>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</si>
  <si>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</si>
  <si>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</si>
  <si>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</si>
  <si>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</si>
  <si>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</si>
  <si>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</si>
  <si>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</si>
  <si>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</si>
  <si>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</si>
  <si>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</si>
  <si>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</si>
  <si>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</si>
  <si>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</si>
  <si>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</si>
  <si>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</si>
  <si>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</si>
  <si>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</si>
  <si>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</si>
  <si>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</si>
  <si>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</si>
  <si>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</si>
  <si>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</si>
  <si>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</si>
  <si>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</si>
  <si>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</si>
  <si>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</si>
  <si>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</si>
  <si>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</si>
  <si>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</si>
  <si>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</si>
  <si>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</si>
  <si>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</si>
  <si>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</si>
  <si>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</si>
  <si>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</si>
  <si>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</si>
  <si>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</si>
  <si>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</si>
  <si>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</si>
  <si>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</si>
  <si>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</si>
  <si>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</si>
  <si>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</si>
  <si>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</si>
  <si>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</si>
  <si>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</si>
  <si>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</si>
  <si>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</si>
  <si>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</si>
  <si>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</si>
  <si>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</si>
  <si>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</si>
  <si>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</si>
  <si>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</si>
  <si>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</si>
  <si>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</si>
  <si>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</si>
  <si>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</si>
  <si>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</si>
  <si>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</si>
  <si>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</si>
  <si>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</si>
  <si>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</si>
  <si>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</si>
  <si>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</si>
  <si>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</si>
  <si>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</si>
  <si>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</si>
  <si>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</si>
  <si>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</si>
  <si>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</si>
  <si>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</si>
  <si>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</si>
  <si>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</si>
  <si>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</si>
  <si>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</si>
  <si>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</si>
  <si>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</si>
  <si>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</si>
  <si>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</si>
  <si>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</si>
  <si>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</si>
  <si>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</si>
  <si>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</si>
  <si>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</si>
  <si>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</si>
  <si>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</si>
  <si>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</si>
  <si>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</si>
  <si>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</si>
  <si>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</si>
  <si>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</si>
  <si>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</si>
  <si>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</si>
  <si>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</si>
  <si>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</si>
  <si>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</si>
  <si>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</si>
  <si>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</si>
  <si>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</si>
  <si>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</si>
  <si>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</si>
  <si>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</si>
  <si>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</si>
  <si>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</si>
  <si>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</si>
  <si>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</si>
  <si>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</si>
  <si>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</si>
  <si>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</si>
  <si>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</si>
  <si>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</si>
  <si>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</si>
  <si>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</si>
  <si>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</si>
  <si>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</si>
  <si>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</si>
  <si>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</si>
  <si>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</si>
  <si>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</si>
  <si>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</si>
  <si>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</si>
  <si>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</si>
  <si>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</si>
  <si>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</si>
  <si>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</si>
  <si>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</si>
  <si>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</si>
  <si>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</si>
  <si>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</si>
  <si>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</si>
  <si>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</si>
  <si>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</si>
  <si>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</si>
  <si>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</si>
  <si>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</si>
  <si>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</si>
  <si>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</si>
  <si>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</si>
  <si>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</si>
  <si>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</si>
  <si>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</si>
  <si>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</si>
  <si>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</si>
  <si>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</si>
  <si>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</si>
  <si>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</si>
  <si>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</si>
  <si>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</si>
  <si>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</si>
  <si>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</si>
  <si>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</si>
  <si>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</si>
  <si>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</si>
  <si>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</si>
  <si>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</si>
  <si>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</si>
  <si>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</si>
  <si>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</si>
  <si>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</si>
  <si>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</si>
  <si>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</si>
  <si>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</si>
  <si>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</si>
  <si>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</si>
  <si>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</si>
  <si>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</si>
  <si>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</si>
  <si>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</si>
  <si>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</si>
  <si>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</si>
  <si>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</si>
  <si>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</si>
  <si>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</si>
  <si>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</si>
  <si>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</si>
  <si>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</si>
  <si>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</si>
  <si>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</si>
  <si>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</si>
  <si>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</si>
  <si>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</si>
  <si>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</si>
  <si>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</si>
  <si>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</si>
  <si>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</si>
  <si>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</si>
  <si>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</si>
  <si>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</si>
  <si>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</si>
  <si>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</si>
  <si>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</si>
  <si>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</si>
  <si>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</si>
  <si>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</si>
  <si>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</si>
  <si>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</si>
  <si>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</si>
  <si>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</si>
  <si>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</si>
  <si>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</si>
  <si>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</si>
  <si>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</si>
  <si>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</si>
  <si>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</si>
  <si>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</si>
  <si>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</si>
  <si>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</si>
  <si>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</si>
  <si>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</si>
  <si>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</si>
  <si>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</si>
  <si>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</si>
  <si>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</si>
  <si>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</si>
  <si>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</si>
  <si>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</si>
  <si>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</si>
  <si>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</si>
  <si>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</si>
  <si>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5510</t>
  </si>
  <si>
    <t>ALEKSIJE SOVIĆ-PADOVAN</t>
  </si>
  <si>
    <t>051 667 724</t>
  </si>
  <si>
    <t>051 724 728</t>
  </si>
  <si>
    <t>aleksije.padovan@imperial.hr</t>
  </si>
  <si>
    <t>VLADO MIŠ</t>
  </si>
  <si>
    <t>stanje na dan 30.06.2011.</t>
  </si>
  <si>
    <t>Obveznik: Imperial d.d. Rab</t>
  </si>
  <si>
    <t>u razdoblju 01.01.2011. do 30.06.2011.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</si>
</sst>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aleksije.padovan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40724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323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324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325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326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51280</v>
      </c>
      <c r="D14" s="173"/>
      <c r="E14" s="16"/>
      <c r="F14" s="169" t="s">
        <v>327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328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363</v>
      </c>
      <c r="D22" s="169"/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8</v>
      </c>
      <c r="D24" s="169"/>
      <c r="E24" s="177"/>
      <c r="F24" s="177"/>
      <c r="G24" s="178"/>
      <c r="H24" s="52" t="s">
        <v>261</v>
      </c>
      <c r="I24" s="125">
        <v>370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331</v>
      </c>
      <c r="D26" s="26"/>
      <c r="E26" s="100"/>
      <c r="F26" s="101"/>
      <c r="G26" s="180" t="s">
        <v>263</v>
      </c>
      <c r="H26" s="166"/>
      <c r="I26" s="127" t="s">
        <v>332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82"/>
      <c r="C28" s="148"/>
      <c r="D28" s="148"/>
      <c r="E28" s="149" t="s">
        <v>265</v>
      </c>
      <c r="F28" s="150"/>
      <c r="G28" s="150"/>
      <c r="H28" s="151" t="s">
        <v>266</v>
      </c>
      <c r="I28" s="152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53"/>
      <c r="B30" s="143"/>
      <c r="C30" s="143"/>
      <c r="D30" s="144"/>
      <c r="E30" s="153"/>
      <c r="F30" s="143"/>
      <c r="G30" s="143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5"/>
      <c r="E31" s="145"/>
      <c r="F31" s="145"/>
      <c r="G31" s="146"/>
      <c r="H31" s="16"/>
      <c r="I31" s="104"/>
      <c r="J31" s="10"/>
      <c r="K31" s="10"/>
      <c r="L31" s="10"/>
    </row>
    <row r="32" spans="1:12" ht="12.75">
      <c r="A32" s="153"/>
      <c r="B32" s="143"/>
      <c r="C32" s="143"/>
      <c r="D32" s="144"/>
      <c r="E32" s="153"/>
      <c r="F32" s="143"/>
      <c r="G32" s="143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53"/>
      <c r="B34" s="143"/>
      <c r="C34" s="143"/>
      <c r="D34" s="144"/>
      <c r="E34" s="153"/>
      <c r="F34" s="143"/>
      <c r="G34" s="143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53"/>
      <c r="B36" s="143"/>
      <c r="C36" s="143"/>
      <c r="D36" s="144"/>
      <c r="E36" s="153"/>
      <c r="F36" s="143"/>
      <c r="G36" s="143"/>
      <c r="H36" s="157"/>
      <c r="I36" s="158"/>
      <c r="J36" s="10"/>
      <c r="K36" s="10"/>
      <c r="L36" s="10"/>
    </row>
    <row r="37" spans="1:12" ht="12.75">
      <c r="A37" s="106"/>
      <c r="B37" s="31"/>
      <c r="C37" s="147"/>
      <c r="D37" s="140"/>
      <c r="E37" s="16"/>
      <c r="F37" s="147"/>
      <c r="G37" s="140"/>
      <c r="H37" s="16"/>
      <c r="I37" s="96"/>
      <c r="J37" s="10"/>
      <c r="K37" s="10"/>
      <c r="L37" s="10"/>
    </row>
    <row r="38" spans="1:12" ht="12.75">
      <c r="A38" s="153"/>
      <c r="B38" s="143"/>
      <c r="C38" s="143"/>
      <c r="D38" s="144"/>
      <c r="E38" s="153"/>
      <c r="F38" s="143"/>
      <c r="G38" s="143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53"/>
      <c r="B40" s="143"/>
      <c r="C40" s="143"/>
      <c r="D40" s="144"/>
      <c r="E40" s="153"/>
      <c r="F40" s="143"/>
      <c r="G40" s="143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1"/>
      <c r="C44" s="157"/>
      <c r="D44" s="158"/>
      <c r="E44" s="27"/>
      <c r="F44" s="169"/>
      <c r="G44" s="143"/>
      <c r="H44" s="143"/>
      <c r="I44" s="144"/>
      <c r="J44" s="10"/>
      <c r="K44" s="10"/>
      <c r="L44" s="10"/>
    </row>
    <row r="45" spans="1:12" ht="12.75">
      <c r="A45" s="106"/>
      <c r="B45" s="31"/>
      <c r="C45" s="147"/>
      <c r="D45" s="140"/>
      <c r="E45" s="16"/>
      <c r="F45" s="147"/>
      <c r="G45" s="142"/>
      <c r="H45" s="36"/>
      <c r="I45" s="110"/>
      <c r="J45" s="10"/>
      <c r="K45" s="10"/>
      <c r="L45" s="10"/>
    </row>
    <row r="46" spans="1:12" ht="12.75">
      <c r="A46" s="154" t="s">
        <v>268</v>
      </c>
      <c r="B46" s="141"/>
      <c r="C46" s="169" t="s">
        <v>333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1"/>
      <c r="C48" s="133" t="s">
        <v>334</v>
      </c>
      <c r="D48" s="134"/>
      <c r="E48" s="135"/>
      <c r="F48" s="16"/>
      <c r="G48" s="52" t="s">
        <v>271</v>
      </c>
      <c r="H48" s="133" t="s">
        <v>335</v>
      </c>
      <c r="I48" s="135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1"/>
      <c r="C50" s="187" t="s">
        <v>336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3" t="s">
        <v>337</v>
      </c>
      <c r="D52" s="134"/>
      <c r="E52" s="134"/>
      <c r="F52" s="134"/>
      <c r="G52" s="134"/>
      <c r="H52" s="134"/>
      <c r="I52" s="171"/>
      <c r="J52" s="10"/>
      <c r="K52" s="10"/>
      <c r="L52" s="10"/>
    </row>
    <row r="53" spans="1:12" ht="12.75">
      <c r="A53" s="111"/>
      <c r="B53" s="21"/>
      <c r="C53" s="138" t="s">
        <v>273</v>
      </c>
      <c r="D53" s="138"/>
      <c r="E53" s="138"/>
      <c r="F53" s="138"/>
      <c r="G53" s="138"/>
      <c r="H53" s="138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39" t="s">
        <v>277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aleksije.padovan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K86" sqref="K86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338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339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475661158</v>
      </c>
      <c r="K8" s="54">
        <f>K9+K16+K26+K35+K39</f>
        <v>476141240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183276</v>
      </c>
      <c r="K9" s="54">
        <f>SUM(K10:K15)</f>
        <v>160369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0</v>
      </c>
      <c r="K10" s="7">
        <v>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183276</v>
      </c>
      <c r="K11" s="7">
        <v>160369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0</v>
      </c>
      <c r="K12" s="7">
        <v>0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0</v>
      </c>
      <c r="K13" s="7">
        <v>0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0</v>
      </c>
      <c r="K14" s="7">
        <v>0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0</v>
      </c>
      <c r="K15" s="7">
        <v>0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472370290</v>
      </c>
      <c r="K16" s="54">
        <f>SUM(K17:K25)</f>
        <v>473312880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136105577</v>
      </c>
      <c r="K17" s="7">
        <v>136105577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311426778</v>
      </c>
      <c r="K18" s="7">
        <v>307434197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12153728</v>
      </c>
      <c r="K19" s="7">
        <v>11140448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12434685</v>
      </c>
      <c r="K20" s="7">
        <v>11477200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0</v>
      </c>
      <c r="K21" s="7">
        <v>0</v>
      </c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0</v>
      </c>
      <c r="K22" s="7">
        <v>9131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249522</v>
      </c>
      <c r="K23" s="7">
        <v>7146327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0</v>
      </c>
      <c r="K24" s="7">
        <v>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0</v>
      </c>
      <c r="K25" s="7">
        <v>0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30000</v>
      </c>
      <c r="K26" s="54">
        <f>SUM(K27:K34)</f>
        <v>30000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0</v>
      </c>
      <c r="K27" s="7">
        <v>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>
        <v>0</v>
      </c>
      <c r="K28" s="7">
        <v>0</v>
      </c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30000</v>
      </c>
      <c r="K29" s="7">
        <v>30000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>
        <v>0</v>
      </c>
      <c r="K30" s="7">
        <v>0</v>
      </c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0</v>
      </c>
      <c r="K31" s="7">
        <v>0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0</v>
      </c>
      <c r="K32" s="7">
        <v>0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>
        <v>0</v>
      </c>
      <c r="K33" s="7">
        <v>0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>
        <v>0</v>
      </c>
      <c r="K34" s="7">
        <v>0</v>
      </c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3077592</v>
      </c>
      <c r="K35" s="54">
        <f>SUM(K36:K38)</f>
        <v>2637991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>
        <v>0</v>
      </c>
      <c r="K36" s="7">
        <v>0</v>
      </c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0</v>
      </c>
      <c r="K37" s="7">
        <v>0</v>
      </c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3077592</v>
      </c>
      <c r="K38" s="7">
        <v>2637991</v>
      </c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0</v>
      </c>
      <c r="K39" s="7">
        <v>0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6000903</v>
      </c>
      <c r="K40" s="54">
        <f>K41+K49+K56+K64</f>
        <v>17560078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737006</v>
      </c>
      <c r="K41" s="54">
        <f>SUM(K42:K48)</f>
        <v>2049757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687817</v>
      </c>
      <c r="K42" s="7">
        <v>1680232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0</v>
      </c>
      <c r="K43" s="7">
        <v>0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0</v>
      </c>
      <c r="K44" s="7">
        <v>0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40173</v>
      </c>
      <c r="K45" s="7">
        <v>43332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9016</v>
      </c>
      <c r="K46" s="7">
        <v>326193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0</v>
      </c>
      <c r="K47" s="7">
        <v>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>
        <v>0</v>
      </c>
      <c r="K48" s="7">
        <v>0</v>
      </c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3263228</v>
      </c>
      <c r="K49" s="54">
        <f>SUM(K50:K55)</f>
        <v>12233896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0</v>
      </c>
      <c r="K50" s="7">
        <v>0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2751106</v>
      </c>
      <c r="K51" s="7">
        <v>10013066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0</v>
      </c>
      <c r="K52" s="7">
        <v>0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10700</v>
      </c>
      <c r="K53" s="7">
        <v>63268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482251</v>
      </c>
      <c r="K54" s="7">
        <v>1810939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19171</v>
      </c>
      <c r="K55" s="7">
        <v>346623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10652</v>
      </c>
      <c r="K56" s="54">
        <f>SUM(K57:K63)</f>
        <v>71870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>
        <v>0</v>
      </c>
      <c r="K57" s="7">
        <v>0</v>
      </c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0</v>
      </c>
      <c r="K58" s="7">
        <v>0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>
        <v>0</v>
      </c>
      <c r="K59" s="7">
        <v>0</v>
      </c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0</v>
      </c>
      <c r="K60" s="7">
        <v>0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0</v>
      </c>
      <c r="K61" s="7">
        <v>57142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10652</v>
      </c>
      <c r="K62" s="7">
        <v>14728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0</v>
      </c>
      <c r="K63" s="7">
        <v>0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1990017</v>
      </c>
      <c r="K64" s="7">
        <v>3204555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88490</v>
      </c>
      <c r="K65" s="7">
        <v>994842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481750551</v>
      </c>
      <c r="K66" s="54">
        <f>K7+K8+K40+K65</f>
        <v>494696160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290889709</v>
      </c>
      <c r="K69" s="55">
        <f>K70+K71+K72+K78+K79+K82+K85</f>
        <v>273804108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254342000</v>
      </c>
      <c r="K70" s="7">
        <v>254342000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0</v>
      </c>
      <c r="K71" s="7">
        <v>0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26953189</v>
      </c>
      <c r="K72" s="54">
        <f>K73+K74-K75+K76+K77</f>
        <v>26953189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26953189</v>
      </c>
      <c r="K73" s="7">
        <v>26953189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0</v>
      </c>
      <c r="K74" s="7">
        <v>0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0</v>
      </c>
      <c r="K75" s="7">
        <v>0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>
        <v>0</v>
      </c>
      <c r="K76" s="7">
        <v>0</v>
      </c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0</v>
      </c>
      <c r="K77" s="7">
        <v>0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0</v>
      </c>
      <c r="K78" s="7">
        <v>0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7275151</v>
      </c>
      <c r="K79" s="54">
        <f>K80-K81</f>
        <v>9594519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7275151</v>
      </c>
      <c r="K80" s="7">
        <v>9594519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0</v>
      </c>
      <c r="K81" s="7">
        <v>0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2319369</v>
      </c>
      <c r="K82" s="54">
        <f>K83-K84</f>
        <v>-17085600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2319369</v>
      </c>
      <c r="K83" s="7">
        <v>0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0</v>
      </c>
      <c r="K84" s="7">
        <v>17085600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188000</v>
      </c>
      <c r="K86" s="54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188000</v>
      </c>
      <c r="K87" s="7">
        <v>0</v>
      </c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0</v>
      </c>
      <c r="K88" s="7">
        <v>0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0</v>
      </c>
      <c r="K89" s="7">
        <v>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141208901</v>
      </c>
      <c r="K90" s="54">
        <f>SUM(K91:K99)</f>
        <v>155411475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0</v>
      </c>
      <c r="K91" s="7">
        <v>0</v>
      </c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56254</v>
      </c>
      <c r="K92" s="7">
        <v>56254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128681877</v>
      </c>
      <c r="K93" s="7">
        <v>142884451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>
        <v>0</v>
      </c>
      <c r="K94" s="7">
        <v>0</v>
      </c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12470770</v>
      </c>
      <c r="K95" s="7">
        <v>12470770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>
        <v>0</v>
      </c>
      <c r="K96" s="7">
        <v>0</v>
      </c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>
        <v>0</v>
      </c>
      <c r="K97" s="7">
        <v>0</v>
      </c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0</v>
      </c>
      <c r="K98" s="7">
        <v>0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0</v>
      </c>
      <c r="K99" s="7">
        <v>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48688852</v>
      </c>
      <c r="K100" s="54">
        <f>SUM(K101:K112)</f>
        <v>62355180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0</v>
      </c>
      <c r="K101" s="7">
        <v>0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13033058</v>
      </c>
      <c r="K102" s="7">
        <v>13242041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27107444</v>
      </c>
      <c r="K103" s="7">
        <v>20463113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288647</v>
      </c>
      <c r="K104" s="7">
        <v>11628748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5092262</v>
      </c>
      <c r="K105" s="7">
        <v>10472080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>
        <v>0</v>
      </c>
      <c r="K106" s="7">
        <v>0</v>
      </c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0</v>
      </c>
      <c r="K107" s="7">
        <v>0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1842645</v>
      </c>
      <c r="K108" s="7">
        <v>2053837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1061406</v>
      </c>
      <c r="K109" s="7">
        <v>3126358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0</v>
      </c>
      <c r="K110" s="7">
        <v>0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>
        <v>0</v>
      </c>
      <c r="K111" s="7">
        <v>0</v>
      </c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263390</v>
      </c>
      <c r="K112" s="7">
        <v>1369003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775089</v>
      </c>
      <c r="K113" s="7">
        <v>3125397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481750551</v>
      </c>
      <c r="K114" s="54">
        <f>K69+K86+K90+K100+K113</f>
        <v>494696160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7">
      <selection activeCell="P51" sqref="P51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339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22567672</v>
      </c>
      <c r="K7" s="55">
        <f>SUM(K8:K9)</f>
        <v>20073771</v>
      </c>
      <c r="L7" s="55">
        <f>SUM(L8:L9)</f>
        <v>24953983</v>
      </c>
      <c r="M7" s="55">
        <f>SUM(M8:M9)</f>
        <v>22905763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20003780</v>
      </c>
      <c r="K8" s="7">
        <v>19540255</v>
      </c>
      <c r="L8" s="7">
        <v>22350607</v>
      </c>
      <c r="M8" s="7">
        <v>22196812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2563892</v>
      </c>
      <c r="K9" s="7">
        <v>533516</v>
      </c>
      <c r="L9" s="7">
        <v>2603376</v>
      </c>
      <c r="M9" s="7">
        <v>708951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36634228</v>
      </c>
      <c r="K10" s="54">
        <f>K11+K12+K16+K20+K21+K22+K25+K26</f>
        <v>21926744</v>
      </c>
      <c r="L10" s="54">
        <f>L11+L12+L16+L20+L21+L22+L25+L26</f>
        <v>37934852</v>
      </c>
      <c r="M10" s="54">
        <f>M11+M12+M16+M20+M21+M22+M25+M26</f>
        <v>23440608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9907654</v>
      </c>
      <c r="K12" s="54">
        <f>SUM(K13:K15)</f>
        <v>8050217</v>
      </c>
      <c r="L12" s="54">
        <f>SUM(L13:L15)</f>
        <v>10973183</v>
      </c>
      <c r="M12" s="54">
        <f>SUM(M13:M15)</f>
        <v>9352744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5871730</v>
      </c>
      <c r="K13" s="7">
        <v>5224693</v>
      </c>
      <c r="L13" s="7">
        <v>6607156</v>
      </c>
      <c r="M13" s="7">
        <v>5968827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2570</v>
      </c>
      <c r="K14" s="7">
        <v>2570</v>
      </c>
      <c r="L14" s="7">
        <v>3871</v>
      </c>
      <c r="M14" s="7">
        <v>3871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4033354</v>
      </c>
      <c r="K15" s="7">
        <v>2822954</v>
      </c>
      <c r="L15" s="7">
        <v>4362156</v>
      </c>
      <c r="M15" s="7">
        <v>3380046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13151165</v>
      </c>
      <c r="K16" s="54">
        <f>SUM(K17:K19)</f>
        <v>6969012</v>
      </c>
      <c r="L16" s="54">
        <f>SUM(L17:L19)</f>
        <v>12937481</v>
      </c>
      <c r="M16" s="54">
        <f>SUM(M17:M19)</f>
        <v>7059852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7984851</v>
      </c>
      <c r="K17" s="7">
        <v>4273368</v>
      </c>
      <c r="L17" s="7">
        <v>8117744</v>
      </c>
      <c r="M17" s="7">
        <v>4408335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3237527</v>
      </c>
      <c r="K18" s="7">
        <v>1674521</v>
      </c>
      <c r="L18" s="7">
        <v>2919403</v>
      </c>
      <c r="M18" s="7">
        <v>1613469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1928787</v>
      </c>
      <c r="K19" s="7">
        <v>1021123</v>
      </c>
      <c r="L19" s="7">
        <v>1900334</v>
      </c>
      <c r="M19" s="7">
        <v>1038048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10536603</v>
      </c>
      <c r="K20" s="7">
        <v>5263889</v>
      </c>
      <c r="L20" s="7">
        <v>10817779</v>
      </c>
      <c r="M20" s="7">
        <v>5377314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2953968</v>
      </c>
      <c r="K21" s="7">
        <v>1574119</v>
      </c>
      <c r="L21" s="7">
        <v>2915262</v>
      </c>
      <c r="M21" s="7">
        <v>1579243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28926</v>
      </c>
      <c r="K22" s="54">
        <f>SUM(K23:K24)</f>
        <v>28926</v>
      </c>
      <c r="L22" s="54">
        <f>SUM(L23:L24)</f>
        <v>0</v>
      </c>
      <c r="M22" s="54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28926</v>
      </c>
      <c r="K24" s="7">
        <v>28926</v>
      </c>
      <c r="L24" s="7">
        <v>0</v>
      </c>
      <c r="M24" s="7">
        <v>0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55912</v>
      </c>
      <c r="K26" s="7">
        <v>40581</v>
      </c>
      <c r="L26" s="7">
        <v>291147</v>
      </c>
      <c r="M26" s="7">
        <v>71455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15718</v>
      </c>
      <c r="K27" s="54">
        <f>SUM(K28:K32)</f>
        <v>8880</v>
      </c>
      <c r="L27" s="54">
        <f>SUM(L28:L32)</f>
        <v>23508</v>
      </c>
      <c r="M27" s="54">
        <f>SUM(M28:M32)</f>
        <v>17784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15718</v>
      </c>
      <c r="K29" s="7">
        <v>8880</v>
      </c>
      <c r="L29" s="7">
        <v>23508</v>
      </c>
      <c r="M29" s="7">
        <v>17784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4209454</v>
      </c>
      <c r="K33" s="54">
        <f>SUM(K34:K37)</f>
        <v>2061009</v>
      </c>
      <c r="L33" s="54">
        <f>SUM(L34:L37)</f>
        <v>4128239</v>
      </c>
      <c r="M33" s="54">
        <f>SUM(M34:M37)</f>
        <v>2071993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4209454</v>
      </c>
      <c r="K35" s="7">
        <v>2061009</v>
      </c>
      <c r="L35" s="7">
        <v>4128239</v>
      </c>
      <c r="M35" s="7">
        <v>2071993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1243720</v>
      </c>
      <c r="K40" s="7">
        <v>1243720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819374</v>
      </c>
      <c r="K41" s="7">
        <v>819374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23827110</v>
      </c>
      <c r="K42" s="54">
        <f>K7+K27+K38+K40</f>
        <v>21326371</v>
      </c>
      <c r="L42" s="54">
        <f>L7+L27+L38+L40</f>
        <v>24977491</v>
      </c>
      <c r="M42" s="54">
        <f>M7+M27+M38+M40</f>
        <v>22923547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41663056</v>
      </c>
      <c r="K43" s="54">
        <f>K10+K33+K39+K41</f>
        <v>24807127</v>
      </c>
      <c r="L43" s="54">
        <f>L10+L33+L39+L41</f>
        <v>42063091</v>
      </c>
      <c r="M43" s="54">
        <f>M10+M33+M39+M41</f>
        <v>25512601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-17835946</v>
      </c>
      <c r="K44" s="54">
        <f>K42-K43</f>
        <v>-3480756</v>
      </c>
      <c r="L44" s="54">
        <f>L42-L43</f>
        <v>-17085600</v>
      </c>
      <c r="M44" s="54">
        <f>M42-M43</f>
        <v>-2589054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17835946</v>
      </c>
      <c r="K46" s="54">
        <f>IF(K43&gt;K42,K43-K42,0)</f>
        <v>3480756</v>
      </c>
      <c r="L46" s="54">
        <f>IF(L43&gt;L42,L43-L42,0)</f>
        <v>17085600</v>
      </c>
      <c r="M46" s="54">
        <f>IF(M43&gt;M42,M43-M42,0)</f>
        <v>2589054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-17835946</v>
      </c>
      <c r="K48" s="54">
        <f>K44-K47</f>
        <v>-3480756</v>
      </c>
      <c r="L48" s="54">
        <f>L44-L47</f>
        <v>-17085600</v>
      </c>
      <c r="M48" s="54">
        <f>M44-M47</f>
        <v>-2589054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17835946</v>
      </c>
      <c r="K50" s="62">
        <f>IF(K48&lt;0,-K48,0)</f>
        <v>3480756</v>
      </c>
      <c r="L50" s="62">
        <f>IF(L48&lt;0,-L48,0)</f>
        <v>17085600</v>
      </c>
      <c r="M50" s="62">
        <f>IF(M48&lt;0,-M48,0)</f>
        <v>2589054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-17835946</v>
      </c>
      <c r="K56" s="6">
        <v>-3480756</v>
      </c>
      <c r="L56" s="6">
        <v>-17085600</v>
      </c>
      <c r="M56" s="6">
        <v>-2589054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-17835946</v>
      </c>
      <c r="K67" s="62">
        <f>K56+K66</f>
        <v>-3480756</v>
      </c>
      <c r="L67" s="62">
        <f>L56+L66</f>
        <v>-17085600</v>
      </c>
      <c r="M67" s="62">
        <f>M56+M66</f>
        <v>-2589054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49" sqref="J49:K50"/>
    </sheetView>
  </sheetViews>
  <sheetFormatPr defaultColWidth="9.140625" defaultRowHeight="12.75"/>
  <cols>
    <col min="1" max="9" width="9.140625" style="53" customWidth="1"/>
    <col min="10" max="11" width="9.421875" style="53" bestFit="1" customWidth="1"/>
    <col min="12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339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-17835946</v>
      </c>
      <c r="K7" s="7">
        <v>-17085600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10536603</v>
      </c>
      <c r="K8" s="7">
        <v>10817779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12745237</v>
      </c>
      <c r="K9" s="7">
        <v>19913676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0</v>
      </c>
      <c r="K10" s="7">
        <v>0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0</v>
      </c>
      <c r="K11" s="7">
        <v>0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0</v>
      </c>
      <c r="K12" s="7">
        <v>933961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5445894</v>
      </c>
      <c r="K13" s="54">
        <f>SUM(K7:K12)</f>
        <v>14579816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0</v>
      </c>
      <c r="K14" s="7">
        <v>0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5314732</v>
      </c>
      <c r="K15" s="7">
        <v>8970668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1118256</v>
      </c>
      <c r="K16" s="7">
        <v>1312751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10475566</v>
      </c>
      <c r="K17" s="7">
        <v>0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16908554</v>
      </c>
      <c r="K18" s="54">
        <f>SUM(K14:K17)</f>
        <v>10283419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0</v>
      </c>
      <c r="K19" s="54">
        <f>IF(K13&gt;K18,K13-K18,0)</f>
        <v>4296397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11462660</v>
      </c>
      <c r="K20" s="54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1239309</v>
      </c>
      <c r="K22" s="7">
        <v>0</v>
      </c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0</v>
      </c>
      <c r="K23" s="7">
        <v>0</v>
      </c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0</v>
      </c>
      <c r="K24" s="7">
        <v>0</v>
      </c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0</v>
      </c>
      <c r="K25" s="7">
        <v>0</v>
      </c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0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1239309</v>
      </c>
      <c r="K27" s="54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0</v>
      </c>
      <c r="K28" s="7">
        <v>11745405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0</v>
      </c>
      <c r="K29" s="7">
        <v>0</v>
      </c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13294255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13294255</v>
      </c>
      <c r="K31" s="54">
        <f>SUM(K28:K30)</f>
        <v>11745405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12054946</v>
      </c>
      <c r="K33" s="54">
        <f>IF(K31&gt;K27,K31-K27,0)</f>
        <v>11745405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>
        <v>0</v>
      </c>
      <c r="K35" s="7">
        <v>0</v>
      </c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28988271</v>
      </c>
      <c r="K36" s="7">
        <v>29525958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>
        <v>109693</v>
      </c>
      <c r="K37" s="7">
        <v>0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29097964</v>
      </c>
      <c r="K38" s="54">
        <f>SUM(K35:K37)</f>
        <v>29525958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4366597</v>
      </c>
      <c r="K39" s="7">
        <v>20813616</v>
      </c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0</v>
      </c>
      <c r="K40" s="7">
        <v>0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74628</v>
      </c>
      <c r="K41" s="7">
        <v>48796</v>
      </c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0</v>
      </c>
      <c r="K42" s="7">
        <v>0</v>
      </c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0</v>
      </c>
      <c r="K43" s="7">
        <v>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4441225</v>
      </c>
      <c r="K44" s="54">
        <f>SUM(K39:K43)</f>
        <v>20862412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24656739</v>
      </c>
      <c r="K45" s="54">
        <f>IF(K38&gt;K44,K38-K44,0)</f>
        <v>8663546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1139133</v>
      </c>
      <c r="K47" s="54">
        <f>IF(K19-K20+K32-K33+K45-K46&gt;0,K19-K20+K32-K33+K45-K46,0)</f>
        <v>1214538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432828</v>
      </c>
      <c r="K49" s="7">
        <v>1990017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1139133</v>
      </c>
      <c r="K50" s="7">
        <v>1214538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1571961</v>
      </c>
      <c r="K52" s="62">
        <f>K49+K50-K51</f>
        <v>3204555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C2" sqref="C2:D2"/>
    </sheetView>
  </sheetViews>
  <sheetFormatPr defaultColWidth="9.140625" defaultRowHeight="12.75"/>
  <cols>
    <col min="1" max="1" width="9.140625" style="77" customWidth="1"/>
    <col min="2" max="3" width="5.7109375" style="77" customWidth="1"/>
    <col min="4" max="4" width="7.8515625" style="77" customWidth="1"/>
    <col min="5" max="5" width="8.421875" style="77" bestFit="1" customWidth="1"/>
    <col min="6" max="8" width="5.7109375" style="77" customWidth="1"/>
    <col min="9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282</v>
      </c>
      <c r="D2" s="271"/>
      <c r="E2" s="78">
        <v>40544</v>
      </c>
      <c r="F2" s="44" t="s">
        <v>250</v>
      </c>
      <c r="G2" s="272">
        <v>40724</v>
      </c>
      <c r="H2" s="273"/>
      <c r="I2" s="75"/>
      <c r="J2" s="75"/>
      <c r="K2" s="75"/>
      <c r="L2" s="79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2" t="s">
        <v>305</v>
      </c>
      <c r="J3" s="83" t="s">
        <v>150</v>
      </c>
      <c r="K3" s="83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283</v>
      </c>
      <c r="K4" s="84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254342000</v>
      </c>
      <c r="K5" s="46">
        <v>254342000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>
        <v>0</v>
      </c>
      <c r="K6" s="47">
        <v>0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26953189</v>
      </c>
      <c r="K7" s="47">
        <v>26953189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7275151</v>
      </c>
      <c r="K8" s="47">
        <v>9594519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-17835946</v>
      </c>
      <c r="K9" s="47">
        <v>-17085600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>
        <v>0</v>
      </c>
      <c r="K10" s="47">
        <v>0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>
        <v>0</v>
      </c>
      <c r="K11" s="47">
        <v>0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>
        <v>0</v>
      </c>
      <c r="K12" s="47">
        <v>0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>
        <v>0</v>
      </c>
      <c r="K13" s="47">
        <v>0</v>
      </c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270734394</v>
      </c>
      <c r="K14" s="80">
        <f>SUM(K5:K13)</f>
        <v>273804108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>
        <v>0</v>
      </c>
      <c r="K15" s="47">
        <v>0</v>
      </c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>
        <v>0</v>
      </c>
      <c r="K16" s="47">
        <v>0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>
        <v>0</v>
      </c>
      <c r="K17" s="47">
        <v>0</v>
      </c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>
        <v>0</v>
      </c>
      <c r="K18" s="47">
        <v>0</v>
      </c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>
        <v>0</v>
      </c>
      <c r="K19" s="47">
        <v>0</v>
      </c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>
        <v>0</v>
      </c>
      <c r="K20" s="47">
        <v>0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Default</cp:lastModifiedBy>
  <cp:lastPrinted>2011-07-26T09:48:16Z</cp:lastPrinted>
  <dcterms:created xsi:type="dcterms:W3CDTF">2008-10-17T11:51:54Z</dcterms:created>
  <dcterms:modified xsi:type="dcterms:W3CDTF">2011-07-27T11:35:44Z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