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'Bilješke'!$A$12:$BB$12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<sst xmlns="http://schemas.openxmlformats.org/spreadsheetml/2006/main" count="396" uniqueCount="345">
  <si>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</si>
  <si>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</si>
  <si>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</si>
  <si>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</si>
  <si>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</si>
  <si>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</si>
  <si>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</si>
  <si>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</si>
  <si>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</si>
  <si>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</si>
  <si>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</si>
  <si>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</si>
  <si>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</si>
  <si>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</si>
  <si>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</si>
  <si>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</si>
  <si>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</si>
  <si>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</si>
  <si>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</si>
  <si>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</si>
  <si>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</si>
  <si>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</si>
  <si>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</si>
  <si>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</si>
  <si>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</si>
  <si>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</si>
  <si>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</si>
  <si>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</si>
  <si>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</si>
  <si>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</si>
  <si>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</si>
  <si>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</si>
  <si>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</si>
  <si>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</si>
  <si>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</si>
  <si>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</si>
  <si>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</si>
  <si>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</si>
  <si>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</si>
  <si>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</si>
  <si>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</si>
  <si>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</si>
  <si>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</si>
  <si>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</si>
  <si>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</si>
  <si>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</si>
  <si>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</si>
  <si>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</si>
  <si>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</si>
  <si>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</si>
  <si>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</si>
  <si>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</si>
  <si>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</si>
  <si>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</si>
  <si>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</si>
  <si>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</si>
  <si>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</si>
  <si>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</si>
  <si>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</si>
  <si>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</si>
  <si>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</si>
  <si>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</si>
  <si>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</si>
  <si>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</si>
  <si>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</si>
  <si>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</si>
  <si>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</si>
  <si>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</si>
  <si>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</si>
  <si>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</si>
  <si>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</si>
  <si>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</si>
  <si>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</si>
  <si>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</si>
  <si>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</si>
  <si>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</si>
  <si>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</si>
  <si>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</si>
  <si>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</si>
  <si>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</si>
  <si>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</si>
  <si>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</si>
  <si>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</si>
  <si>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</si>
  <si>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</si>
  <si>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</si>
  <si>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</si>
  <si>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</si>
  <si>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</si>
  <si>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</si>
  <si>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</si>
  <si>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</si>
  <si>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</si>
  <si>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</si>
  <si>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</si>
  <si>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</si>
  <si>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</si>
  <si>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</si>
  <si>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</si>
  <si>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</si>
  <si>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</si>
  <si>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</si>
  <si>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</si>
  <si>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</si>
  <si>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</si>
  <si>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</si>
  <si>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</si>
  <si>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</si>
  <si>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</si>
  <si>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</si>
  <si>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</si>
  <si>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</si>
  <si>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</si>
  <si>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</si>
  <si>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</si>
  <si>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</si>
  <si>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</si>
  <si>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</si>
  <si>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</si>
  <si>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</si>
  <si>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</si>
  <si>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</si>
  <si>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</si>
  <si>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</si>
  <si>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</si>
  <si>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</si>
  <si>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</si>
  <si>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</si>
  <si>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</si>
  <si>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</si>
  <si>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</si>
  <si>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</si>
  <si>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</si>
  <si>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</si>
  <si>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</si>
  <si>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</si>
  <si>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</si>
  <si>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</si>
  <si>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</si>
  <si>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</si>
  <si>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</si>
  <si>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</si>
  <si>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</si>
  <si>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</si>
  <si>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</si>
  <si>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</si>
  <si>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</si>
  <si>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</si>
  <si>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</si>
  <si>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</si>
  <si>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</si>
  <si>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</si>
  <si>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</si>
  <si>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</si>
  <si>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</si>
  <si>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</si>
  <si>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</si>
  <si>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</si>
  <si>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</si>
  <si>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</si>
  <si>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</si>
  <si>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</si>
  <si>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</si>
  <si>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</si>
  <si>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</si>
  <si>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</si>
  <si>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</si>
  <si>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</si>
  <si>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</si>
  <si>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</si>
  <si>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</si>
  <si>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</si>
  <si>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</si>
  <si>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</si>
  <si>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</si>
  <si>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</si>
  <si>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</si>
  <si>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</si>
  <si>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</si>
  <si>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</si>
  <si>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</si>
  <si>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</si>
  <si>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</si>
  <si>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</si>
  <si>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</si>
  <si>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</si>
  <si>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</si>
  <si>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</si>
  <si>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</si>
  <si>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</si>
  <si>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</si>
  <si>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</si>
  <si>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</si>
  <si>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</si>
  <si>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</si>
  <si>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</si>
  <si>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</si>
  <si>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</si>
  <si>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</si>
  <si>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</si>
  <si>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</si>
  <si>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</si>
  <si>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</si>
  <si>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</si>
  <si>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</si>
  <si>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</si>
  <si>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</si>
  <si>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</si>
  <si>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</si>
  <si>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</si>
  <si>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</si>
  <si>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</si>
  <si>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</si>
  <si>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</si>
  <si>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</si>
  <si>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</si>
  <si>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</si>
  <si>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</si>
  <si>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</si>
  <si>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</si>
  <si>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</si>
  <si>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</si>
  <si>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</si>
  <si>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</si>
  <si>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</si>
  <si>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</si>
  <si>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</si>
  <si>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</si>
  <si>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</si>
  <si>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</si>
  <si>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</si>
  <si>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</si>
  <si>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</si>
  <si>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</si>
  <si>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</si>
  <si>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</si>
  <si>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</si>
  <si>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</si>
  <si>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</si>
  <si>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</si>
  <si>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</si>
  <si>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</si>
  <si>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</si>
  <si>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</si>
  <si>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</si>
  <si>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</si>
  <si>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</si>
  <si>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</si>
  <si>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</si>
  <si>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</si>
  <si>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</si>
  <si>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</si>
  <si>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</si>
  <si>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</si>
  <si>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</si>
  <si>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</si>
  <si>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</si>
  <si>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</si>
  <si>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</si>
  <si>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</si>
  <si>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</si>
  <si>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</si>
  <si>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</si>
  <si>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</si>
  <si>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</si>
  <si>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</si>
  <si>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</si>
  <si>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</si>
  <si>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</si>
  <si>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</si>
  <si>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</si>
  <si>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</si>
  <si>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</si>
  <si>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</si>
  <si>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</si>
  <si>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</si>
  <si>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</si>
  <si>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</si>
  <si>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</si>
  <si>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</si>
  <si>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</si>
  <si>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</si>
  <si>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</si>
  <si>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</si>
  <si>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</si>
  <si>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</si>
  <si>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</si>
  <si>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</si>
  <si>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</si>
  <si>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</si>
  <si>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</si>
  <si>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</si>
  <si>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</si>
  <si>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</si>
  <si>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</si>
  <si>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</si>
  <si>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</si>
  <si>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</si>
  <si>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</si>
  <si>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</si>
  <si>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</si>
  <si>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</si>
  <si>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</si>
  <si>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</si>
  <si>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</si>
  <si>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</si>
  <si>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</si>
  <si>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</si>
  <si>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</si>
  <si>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</si>
  <si>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</si>
  <si>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</si>
  <si>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</si>
  <si>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</si>
  <si>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</si>
  <si>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</si>
  <si>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</si>
  <si>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</si>
  <si>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</si>
  <si>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</si>
  <si>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</si>
  <si>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03636356</t>
  </si>
  <si>
    <t>040000190</t>
  </si>
  <si>
    <t>20989435611</t>
  </si>
  <si>
    <t>Hoteli Haludovo Malinska d.d.</t>
  </si>
  <si>
    <t>Malinska</t>
  </si>
  <si>
    <t>Put Haludova 1</t>
  </si>
  <si>
    <t>haludovo@ri.t-com.hr</t>
  </si>
  <si>
    <t>www.haludovo.hr</t>
  </si>
  <si>
    <t>Malinska-Dubašnica</t>
  </si>
  <si>
    <t>Primorsko-Goranska</t>
  </si>
  <si>
    <t>ne</t>
  </si>
  <si>
    <t>5510</t>
  </si>
  <si>
    <t>Škarpa Marina</t>
  </si>
  <si>
    <t>051859211</t>
  </si>
  <si>
    <t>051859354</t>
  </si>
  <si>
    <t>financije@haludovo.htnet.hr</t>
  </si>
  <si>
    <t>Plantarić Darko</t>
  </si>
  <si>
    <t>stanje na dan 31.12.2011.</t>
  </si>
  <si>
    <t>Obveznik: Hoteli Haludovo Malinska d.d.</t>
  </si>
  <si>
    <t>u razdoblju 01.01.2011. do 31.12.2011.</t>
  </si>
  <si>
    <t>u razdoblju 01.01.2011.do 31.12.2011.</t>
  </si>
  <si>
    <t>Obveznik:Hoteli Haludovo Malinska d.d.</t>
  </si>
  <si>
    <t>u razdoblju01.01.2011. do 31.12.2011.</t>
  </si>
  <si>
    <t xml:space="preserve">Hoteli Haludovo Malinska d.d. u četvrtom tromjesječju 2011.godine poslovali su sa gubitkom koji je manji u odnosu na isto razdoblje u 2010.godini.Prihodi od prodaje su veći,a ostali poslovni prihodi manji.Materijalni troškovi su se povećali,troškovi osoblja smanjili,rezerviranja su se povečala,a ostali poslovni rashodi su se smanjuli,kao i financijski rashodi..Objekti su bili zatvoreni,te se je ostvarivao prihod samo od najma poslovnog prostora.Za održavanje likvidnosti društvo se je dugoročno kreditno zaduživalo.Društvo ima u odnosu na prošlu godimu manje zaposlena četiri radnika. 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</si>
</sst>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9" fillId="0" borderId="0" xfId="62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t-com.hr" TargetMode="External" /><Relationship Id="rId2" Type="http://schemas.openxmlformats.org/officeDocument/2006/relationships/hyperlink" Target="http://www.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2" t="s">
        <v>246</v>
      </c>
      <c r="B1" s="133"/>
      <c r="C1" s="13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247</v>
      </c>
      <c r="B2" s="156"/>
      <c r="C2" s="156"/>
      <c r="D2" s="157"/>
      <c r="E2" s="120">
        <v>40544</v>
      </c>
      <c r="F2" s="12"/>
      <c r="G2" s="13" t="s">
        <v>248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8" t="s">
        <v>315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249</v>
      </c>
      <c r="B6" s="162"/>
      <c r="C6" s="153" t="s">
        <v>321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250</v>
      </c>
      <c r="B8" s="164"/>
      <c r="C8" s="153" t="s">
        <v>322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251</v>
      </c>
      <c r="B10" s="151"/>
      <c r="C10" s="153" t="s">
        <v>323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252</v>
      </c>
      <c r="B12" s="162"/>
      <c r="C12" s="165" t="s">
        <v>324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253</v>
      </c>
      <c r="B14" s="162"/>
      <c r="C14" s="168">
        <v>51511</v>
      </c>
      <c r="D14" s="169"/>
      <c r="E14" s="16"/>
      <c r="F14" s="165" t="s">
        <v>325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254</v>
      </c>
      <c r="B16" s="162"/>
      <c r="C16" s="165" t="s">
        <v>326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255</v>
      </c>
      <c r="B18" s="162"/>
      <c r="C18" s="170" t="s">
        <v>327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256</v>
      </c>
      <c r="B20" s="162"/>
      <c r="C20" s="170" t="s">
        <v>328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257</v>
      </c>
      <c r="B22" s="162"/>
      <c r="C22" s="121">
        <v>253</v>
      </c>
      <c r="D22" s="165" t="s">
        <v>329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258</v>
      </c>
      <c r="B24" s="162"/>
      <c r="C24" s="121">
        <v>8</v>
      </c>
      <c r="D24" s="165" t="s">
        <v>330</v>
      </c>
      <c r="E24" s="173"/>
      <c r="F24" s="173"/>
      <c r="G24" s="174"/>
      <c r="H24" s="51" t="s">
        <v>259</v>
      </c>
      <c r="I24" s="122">
        <v>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61" t="s">
        <v>260</v>
      </c>
      <c r="B26" s="162"/>
      <c r="C26" s="123" t="s">
        <v>331</v>
      </c>
      <c r="D26" s="25"/>
      <c r="E26" s="33"/>
      <c r="F26" s="24"/>
      <c r="G26" s="176" t="s">
        <v>261</v>
      </c>
      <c r="H26" s="162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262</v>
      </c>
      <c r="B28" s="178"/>
      <c r="C28" s="143"/>
      <c r="D28" s="143"/>
      <c r="E28" s="144" t="s">
        <v>263</v>
      </c>
      <c r="F28" s="145"/>
      <c r="G28" s="145"/>
      <c r="H28" s="146" t="s">
        <v>264</v>
      </c>
      <c r="I28" s="14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40"/>
      <c r="C30" s="140"/>
      <c r="D30" s="141"/>
      <c r="E30" s="148"/>
      <c r="F30" s="140"/>
      <c r="G30" s="140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2"/>
      <c r="E31" s="142"/>
      <c r="F31" s="142"/>
      <c r="G31" s="139"/>
      <c r="H31" s="16"/>
      <c r="I31" s="101"/>
      <c r="J31" s="10"/>
      <c r="K31" s="10"/>
      <c r="L31" s="10"/>
    </row>
    <row r="32" spans="1:12" ht="12.75">
      <c r="A32" s="148"/>
      <c r="B32" s="140"/>
      <c r="C32" s="140"/>
      <c r="D32" s="141"/>
      <c r="E32" s="148"/>
      <c r="F32" s="140"/>
      <c r="G32" s="140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40"/>
      <c r="C34" s="140"/>
      <c r="D34" s="141"/>
      <c r="E34" s="148"/>
      <c r="F34" s="140"/>
      <c r="G34" s="140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40"/>
      <c r="C36" s="140"/>
      <c r="D36" s="141"/>
      <c r="E36" s="148"/>
      <c r="F36" s="140"/>
      <c r="G36" s="140"/>
      <c r="H36" s="153"/>
      <c r="I36" s="154"/>
      <c r="J36" s="10"/>
      <c r="K36" s="10"/>
      <c r="L36" s="10"/>
    </row>
    <row r="37" spans="1:12" ht="12.75">
      <c r="A37" s="103"/>
      <c r="B37" s="30"/>
      <c r="C37" s="134"/>
      <c r="D37" s="135"/>
      <c r="E37" s="16"/>
      <c r="F37" s="134"/>
      <c r="G37" s="135"/>
      <c r="H37" s="16"/>
      <c r="I37" s="95"/>
      <c r="J37" s="10"/>
      <c r="K37" s="10"/>
      <c r="L37" s="10"/>
    </row>
    <row r="38" spans="1:12" ht="12.75">
      <c r="A38" s="148"/>
      <c r="B38" s="140"/>
      <c r="C38" s="140"/>
      <c r="D38" s="141"/>
      <c r="E38" s="148"/>
      <c r="F38" s="140"/>
      <c r="G38" s="140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40"/>
      <c r="C40" s="140"/>
      <c r="D40" s="141"/>
      <c r="E40" s="148"/>
      <c r="F40" s="140"/>
      <c r="G40" s="140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265</v>
      </c>
      <c r="B44" s="179"/>
      <c r="C44" s="153"/>
      <c r="D44" s="154"/>
      <c r="E44" s="26"/>
      <c r="F44" s="165"/>
      <c r="G44" s="140"/>
      <c r="H44" s="140"/>
      <c r="I44" s="141"/>
      <c r="J44" s="10"/>
      <c r="K44" s="10"/>
      <c r="L44" s="10"/>
    </row>
    <row r="45" spans="1:12" ht="12.75">
      <c r="A45" s="103"/>
      <c r="B45" s="30"/>
      <c r="C45" s="134"/>
      <c r="D45" s="135"/>
      <c r="E45" s="16"/>
      <c r="F45" s="134"/>
      <c r="G45" s="136"/>
      <c r="H45" s="35"/>
      <c r="I45" s="107"/>
      <c r="J45" s="10"/>
      <c r="K45" s="10"/>
      <c r="L45" s="10"/>
    </row>
    <row r="46" spans="1:12" ht="12.75">
      <c r="A46" s="150" t="s">
        <v>266</v>
      </c>
      <c r="B46" s="179"/>
      <c r="C46" s="165" t="s">
        <v>333</v>
      </c>
      <c r="D46" s="137"/>
      <c r="E46" s="137"/>
      <c r="F46" s="137"/>
      <c r="G46" s="137"/>
      <c r="H46" s="137"/>
      <c r="I46" s="138"/>
      <c r="J46" s="10"/>
      <c r="K46" s="10"/>
      <c r="L46" s="10"/>
    </row>
    <row r="47" spans="1:12" ht="12.75">
      <c r="A47" s="94"/>
      <c r="B47" s="22"/>
      <c r="C47" s="21" t="s">
        <v>267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268</v>
      </c>
      <c r="B48" s="179"/>
      <c r="C48" s="180" t="s">
        <v>334</v>
      </c>
      <c r="D48" s="181"/>
      <c r="E48" s="182"/>
      <c r="F48" s="16"/>
      <c r="G48" s="51" t="s">
        <v>269</v>
      </c>
      <c r="H48" s="180" t="s">
        <v>335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255</v>
      </c>
      <c r="B50" s="179"/>
      <c r="C50" s="185" t="s">
        <v>336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270</v>
      </c>
      <c r="B52" s="162"/>
      <c r="C52" s="180" t="s">
        <v>337</v>
      </c>
      <c r="D52" s="181"/>
      <c r="E52" s="181"/>
      <c r="F52" s="181"/>
      <c r="G52" s="181"/>
      <c r="H52" s="181"/>
      <c r="I52" s="167"/>
      <c r="J52" s="10"/>
      <c r="K52" s="10"/>
      <c r="L52" s="10"/>
    </row>
    <row r="53" spans="1:12" ht="12.75">
      <c r="A53" s="108"/>
      <c r="B53" s="20"/>
      <c r="C53" s="128" t="s">
        <v>271</v>
      </c>
      <c r="D53" s="128"/>
      <c r="E53" s="128"/>
      <c r="F53" s="128"/>
      <c r="G53" s="128"/>
      <c r="H53" s="12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272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304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305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306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307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29" t="s">
        <v>275</v>
      </c>
      <c r="H62" s="130"/>
      <c r="I62" s="13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aludovo@ri.t-com.hr"/>
    <hyperlink ref="C20" r:id="rId2" display="www.haludovo.hr"/>
    <hyperlink ref="C50" r:id="rId3" display="financije@haludovo.htn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24" sqref="J12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8" t="s">
        <v>151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339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57</v>
      </c>
      <c r="B4" s="234"/>
      <c r="C4" s="234"/>
      <c r="D4" s="234"/>
      <c r="E4" s="234"/>
      <c r="F4" s="234"/>
      <c r="G4" s="234"/>
      <c r="H4" s="235"/>
      <c r="I4" s="58" t="s">
        <v>276</v>
      </c>
      <c r="J4" s="59" t="s">
        <v>317</v>
      </c>
      <c r="K4" s="60" t="s">
        <v>318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58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11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221965307</v>
      </c>
      <c r="K8" s="53">
        <f>K9+K16+K26+K35+K39</f>
        <v>219507971</v>
      </c>
    </row>
    <row r="9" spans="1:11" ht="12.75">
      <c r="A9" s="204" t="s">
        <v>203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1590</v>
      </c>
      <c r="K9" s="53">
        <f>SUM(K10:K15)</f>
        <v>3111</v>
      </c>
    </row>
    <row r="10" spans="1:11" ht="12.75">
      <c r="A10" s="204" t="s">
        <v>110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12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1590</v>
      </c>
      <c r="K11" s="7">
        <v>3111</v>
      </c>
    </row>
    <row r="12" spans="1:11" ht="12.75">
      <c r="A12" s="204" t="s">
        <v>111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206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207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208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204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221963717</v>
      </c>
      <c r="K16" s="53">
        <f>SUM(K17:K25)</f>
        <v>219504860</v>
      </c>
    </row>
    <row r="17" spans="1:11" ht="12.75">
      <c r="A17" s="204" t="s">
        <v>209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148263047</v>
      </c>
      <c r="K17" s="7">
        <v>148263047</v>
      </c>
    </row>
    <row r="18" spans="1:11" ht="12.75">
      <c r="A18" s="204" t="s">
        <v>245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70419578</v>
      </c>
      <c r="K18" s="7">
        <v>68110523</v>
      </c>
    </row>
    <row r="19" spans="1:11" ht="12.75">
      <c r="A19" s="204" t="s">
        <v>210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115791</v>
      </c>
      <c r="K19" s="7">
        <v>72920</v>
      </c>
    </row>
    <row r="20" spans="1:11" ht="12.75">
      <c r="A20" s="204" t="s">
        <v>25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460078</v>
      </c>
      <c r="K20" s="7">
        <v>353147</v>
      </c>
    </row>
    <row r="21" spans="1:11" ht="12.75">
      <c r="A21" s="204" t="s">
        <v>26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70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71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2705223</v>
      </c>
      <c r="K23" s="7">
        <v>2705223</v>
      </c>
    </row>
    <row r="24" spans="1:11" ht="12.75">
      <c r="A24" s="204" t="s">
        <v>72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73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188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4" t="s">
        <v>74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75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76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81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82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83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77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181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182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78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79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80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183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238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456996</v>
      </c>
      <c r="K40" s="53">
        <f>K41+K49+K56+K64</f>
        <v>495013</v>
      </c>
    </row>
    <row r="41" spans="1:11" ht="12.75">
      <c r="A41" s="204" t="s">
        <v>98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v>43051</v>
      </c>
      <c r="K41" s="53">
        <f>SUM(K42:K48)</f>
        <v>68224</v>
      </c>
    </row>
    <row r="42" spans="1:11" ht="12.75">
      <c r="A42" s="204" t="s">
        <v>115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43051</v>
      </c>
      <c r="K42" s="7">
        <v>68224</v>
      </c>
    </row>
    <row r="43" spans="1:11" ht="12.75">
      <c r="A43" s="204" t="s">
        <v>116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84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85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86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87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88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99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322327</v>
      </c>
      <c r="K49" s="53">
        <f>SUM(K50:K55)</f>
        <v>148521</v>
      </c>
    </row>
    <row r="50" spans="1:11" ht="12.75">
      <c r="A50" s="204" t="s">
        <v>198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199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68501</v>
      </c>
      <c r="K51" s="7">
        <v>28908</v>
      </c>
    </row>
    <row r="52" spans="1:11" ht="12.75">
      <c r="A52" s="204" t="s">
        <v>200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201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11101</v>
      </c>
      <c r="K53" s="7">
        <v>3392</v>
      </c>
    </row>
    <row r="54" spans="1:11" ht="12.75">
      <c r="A54" s="204" t="s">
        <v>8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179740</v>
      </c>
      <c r="K54" s="7">
        <v>50319</v>
      </c>
    </row>
    <row r="55" spans="1:11" ht="12.75">
      <c r="A55" s="204" t="s">
        <v>9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62985</v>
      </c>
      <c r="K55" s="7">
        <v>65902</v>
      </c>
    </row>
    <row r="56" spans="1:11" ht="12.75">
      <c r="A56" s="204" t="s">
        <v>100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0</v>
      </c>
      <c r="K56" s="53">
        <f>SUM(K57:K63)</f>
        <v>30917</v>
      </c>
    </row>
    <row r="57" spans="1:11" ht="12.75">
      <c r="A57" s="204" t="s">
        <v>74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75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240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81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82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83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/>
      <c r="K62" s="7">
        <v>30917</v>
      </c>
    </row>
    <row r="63" spans="1:11" ht="12.75">
      <c r="A63" s="204" t="s">
        <v>44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205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91618</v>
      </c>
      <c r="K64" s="7">
        <v>247351</v>
      </c>
    </row>
    <row r="65" spans="1:11" ht="12.75">
      <c r="A65" s="207" t="s">
        <v>54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/>
    </row>
    <row r="66" spans="1:11" ht="12.75">
      <c r="A66" s="207" t="s">
        <v>239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222422303</v>
      </c>
      <c r="K66" s="53">
        <f>K7+K8+K40+K65</f>
        <v>220002984</v>
      </c>
    </row>
    <row r="67" spans="1:11" ht="12.75">
      <c r="A67" s="219" t="s">
        <v>89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711970107</v>
      </c>
      <c r="K67" s="8">
        <v>707981882</v>
      </c>
    </row>
    <row r="68" spans="1:11" ht="12.75">
      <c r="A68" s="196" t="s">
        <v>56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189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191124322</v>
      </c>
      <c r="K69" s="54">
        <f>K70+K71+K72+K78+K79+K82+K85</f>
        <v>184067321</v>
      </c>
    </row>
    <row r="70" spans="1:11" ht="12.75">
      <c r="A70" s="204" t="s">
        <v>139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214658160</v>
      </c>
      <c r="K70" s="7">
        <v>214658160</v>
      </c>
    </row>
    <row r="71" spans="1:11" ht="12.75">
      <c r="A71" s="204" t="s">
        <v>140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141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v>49646</v>
      </c>
      <c r="K72" s="53">
        <f>K73+K74-K75+K76+K77</f>
        <v>49646</v>
      </c>
    </row>
    <row r="73" spans="1:11" ht="12.75">
      <c r="A73" s="204" t="s">
        <v>142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49646</v>
      </c>
      <c r="K73" s="7">
        <v>49646</v>
      </c>
    </row>
    <row r="74" spans="1:11" ht="12.75">
      <c r="A74" s="204" t="s">
        <v>143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131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132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133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134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236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-15912804</v>
      </c>
      <c r="K79" s="53">
        <f>K80-K81</f>
        <v>-23583483</v>
      </c>
    </row>
    <row r="80" spans="1:11" ht="12.75">
      <c r="A80" s="215" t="s">
        <v>167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168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15912804</v>
      </c>
      <c r="K81" s="7">
        <v>23583483</v>
      </c>
    </row>
    <row r="82" spans="1:11" ht="12.75">
      <c r="A82" s="204" t="s">
        <v>237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v>-7670680</v>
      </c>
      <c r="K82" s="53">
        <f>K83-K84</f>
        <v>-7057002</v>
      </c>
    </row>
    <row r="83" spans="1:11" ht="12.75">
      <c r="A83" s="215" t="s">
        <v>169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170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-7670680</v>
      </c>
      <c r="K84" s="7">
        <v>7057002</v>
      </c>
    </row>
    <row r="85" spans="1:11" ht="12.75">
      <c r="A85" s="204" t="s">
        <v>171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17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v>1513825</v>
      </c>
      <c r="K86" s="53">
        <f>SUM(K87:K89)</f>
        <v>1517459</v>
      </c>
    </row>
    <row r="87" spans="1:11" ht="12.75">
      <c r="A87" s="204" t="s">
        <v>127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128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129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1513825</v>
      </c>
      <c r="K89" s="7">
        <v>1517459</v>
      </c>
    </row>
    <row r="90" spans="1:11" ht="12.75">
      <c r="A90" s="207" t="s">
        <v>18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26816411</v>
      </c>
      <c r="K90" s="53">
        <f>SUM(K91:K99)</f>
        <v>30646989</v>
      </c>
    </row>
    <row r="91" spans="1:11" ht="12.75">
      <c r="A91" s="204" t="s">
        <v>130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214615</v>
      </c>
      <c r="K91" s="7">
        <v>111571</v>
      </c>
    </row>
    <row r="92" spans="1:11" ht="12.75">
      <c r="A92" s="204" t="s">
        <v>241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26601796</v>
      </c>
      <c r="K92" s="7">
        <v>30535418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242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243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244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92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90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91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19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2748344</v>
      </c>
      <c r="K100" s="53">
        <f>SUM(K101:K112)</f>
        <v>3496058</v>
      </c>
    </row>
    <row r="101" spans="1:11" ht="12.75">
      <c r="A101" s="204" t="s">
        <v>130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286367</v>
      </c>
      <c r="K101" s="7"/>
    </row>
    <row r="102" spans="1:11" ht="12.75">
      <c r="A102" s="204" t="s">
        <v>241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1872545</v>
      </c>
      <c r="K102" s="7">
        <v>2526362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/>
    </row>
    <row r="104" spans="1:11" ht="12.75">
      <c r="A104" s="204" t="s">
        <v>242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9109</v>
      </c>
      <c r="K104" s="7">
        <v>9109</v>
      </c>
    </row>
    <row r="105" spans="1:11" ht="12.75">
      <c r="A105" s="204" t="s">
        <v>243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248519</v>
      </c>
      <c r="K105" s="7">
        <v>304231</v>
      </c>
    </row>
    <row r="106" spans="1:11" ht="12.75">
      <c r="A106" s="204" t="s">
        <v>244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92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93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146907</v>
      </c>
      <c r="K108" s="7">
        <v>411501</v>
      </c>
    </row>
    <row r="109" spans="1:11" ht="12.75">
      <c r="A109" s="204" t="s">
        <v>94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82780</v>
      </c>
      <c r="K109" s="7">
        <v>185259</v>
      </c>
    </row>
    <row r="110" spans="1:11" ht="12.75">
      <c r="A110" s="204" t="s">
        <v>97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95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96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102117</v>
      </c>
      <c r="K112" s="7">
        <v>59596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219401</v>
      </c>
      <c r="K113" s="7">
        <v>275157</v>
      </c>
    </row>
    <row r="114" spans="1:11" ht="12.75">
      <c r="A114" s="207" t="s">
        <v>23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222422303</v>
      </c>
      <c r="K114" s="53">
        <f>K69+K86+K90+K100+K113</f>
        <v>220002984</v>
      </c>
    </row>
    <row r="115" spans="1:11" ht="12.75">
      <c r="A115" s="193" t="s">
        <v>55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704337053</v>
      </c>
      <c r="K115" s="8">
        <v>707981882</v>
      </c>
    </row>
    <row r="116" spans="1:11" ht="12.75">
      <c r="A116" s="196" t="s">
        <v>308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184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6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7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309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K72" sqref="K7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324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57</v>
      </c>
      <c r="B4" s="251"/>
      <c r="C4" s="251"/>
      <c r="D4" s="251"/>
      <c r="E4" s="251"/>
      <c r="F4" s="251"/>
      <c r="G4" s="251"/>
      <c r="H4" s="251"/>
      <c r="I4" s="58" t="s">
        <v>277</v>
      </c>
      <c r="J4" s="252" t="s">
        <v>317</v>
      </c>
      <c r="K4" s="252"/>
      <c r="L4" s="252" t="s">
        <v>318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24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3141435</v>
      </c>
      <c r="K7" s="54">
        <f>SUM(K8:K9)</f>
        <v>1430154</v>
      </c>
      <c r="L7" s="54">
        <f>SUM(L8:L9)</f>
        <v>2617793</v>
      </c>
      <c r="M7" s="54">
        <f>SUM(M8:M9)</f>
        <v>58797</v>
      </c>
    </row>
    <row r="8" spans="1:13" ht="12.75">
      <c r="A8" s="207" t="s">
        <v>150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1666989</v>
      </c>
      <c r="K8" s="7">
        <v>186108</v>
      </c>
      <c r="L8" s="7">
        <v>1809147</v>
      </c>
      <c r="M8" s="7">
        <v>193997</v>
      </c>
    </row>
    <row r="9" spans="1:13" ht="12.75">
      <c r="A9" s="207" t="s">
        <v>101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1474446</v>
      </c>
      <c r="K9" s="7">
        <v>1244046</v>
      </c>
      <c r="L9" s="7">
        <v>808646</v>
      </c>
      <c r="M9" s="7">
        <v>-135200</v>
      </c>
    </row>
    <row r="10" spans="1:13" ht="12.75">
      <c r="A10" s="207" t="s">
        <v>10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9531134</v>
      </c>
      <c r="K10" s="53">
        <f>K11+K12+K16+K20+K21+K22+K25+K26</f>
        <v>3686668</v>
      </c>
      <c r="L10" s="53">
        <f>L11+L12+L16+L20+L21+L22+L25+L26</f>
        <v>8953168</v>
      </c>
      <c r="M10" s="53">
        <f>M11+M12+M16+M20+M21+M22+M25+M26</f>
        <v>1922822</v>
      </c>
    </row>
    <row r="11" spans="1:13" ht="12.75">
      <c r="A11" s="207" t="s">
        <v>102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20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1345774</v>
      </c>
      <c r="K12" s="53">
        <f>SUM(K13:K15)</f>
        <v>170638</v>
      </c>
      <c r="L12" s="53">
        <f>SUM(L13:L15)</f>
        <v>1545727</v>
      </c>
      <c r="M12" s="53">
        <f>SUM(M13:M15)</f>
        <v>265479</v>
      </c>
    </row>
    <row r="13" spans="1:13" ht="12.75">
      <c r="A13" s="204" t="s">
        <v>144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574318</v>
      </c>
      <c r="K13" s="7">
        <v>73208</v>
      </c>
      <c r="L13" s="7">
        <v>606657</v>
      </c>
      <c r="M13" s="7">
        <v>43188</v>
      </c>
    </row>
    <row r="14" spans="1:13" ht="12.75">
      <c r="A14" s="204" t="s">
        <v>145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113616</v>
      </c>
      <c r="K14" s="7">
        <v>0</v>
      </c>
      <c r="L14" s="7">
        <v>106405</v>
      </c>
      <c r="M14" s="7">
        <v>0</v>
      </c>
    </row>
    <row r="15" spans="1:13" ht="12.75">
      <c r="A15" s="204" t="s">
        <v>59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657840</v>
      </c>
      <c r="K15" s="7">
        <v>97430</v>
      </c>
      <c r="L15" s="7">
        <v>832665</v>
      </c>
      <c r="M15" s="7">
        <v>222291</v>
      </c>
    </row>
    <row r="16" spans="1:13" ht="12.75">
      <c r="A16" s="207" t="s">
        <v>21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3229065</v>
      </c>
      <c r="K16" s="53">
        <f>SUM(K17:K19)</f>
        <v>707296</v>
      </c>
      <c r="L16" s="53">
        <f>SUM(L17:L19)</f>
        <v>2885448</v>
      </c>
      <c r="M16" s="53">
        <f>SUM(M17:M19)</f>
        <v>655199</v>
      </c>
    </row>
    <row r="17" spans="1:13" ht="12.75">
      <c r="A17" s="204" t="s">
        <v>60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1999063</v>
      </c>
      <c r="K17" s="7">
        <v>480367</v>
      </c>
      <c r="L17" s="7">
        <v>1788677</v>
      </c>
      <c r="M17" s="7">
        <v>421485</v>
      </c>
    </row>
    <row r="18" spans="1:13" ht="12.75">
      <c r="A18" s="204" t="s">
        <v>61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756112</v>
      </c>
      <c r="K18" s="7">
        <v>123128</v>
      </c>
      <c r="L18" s="7">
        <v>673093</v>
      </c>
      <c r="M18" s="7">
        <v>137558</v>
      </c>
    </row>
    <row r="19" spans="1:13" ht="12.75">
      <c r="A19" s="204" t="s">
        <v>62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473890</v>
      </c>
      <c r="K19" s="7">
        <v>103801</v>
      </c>
      <c r="L19" s="7">
        <v>423678</v>
      </c>
      <c r="M19" s="7">
        <v>96156</v>
      </c>
    </row>
    <row r="20" spans="1:13" ht="12.75">
      <c r="A20" s="207" t="s">
        <v>103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2492189</v>
      </c>
      <c r="K20" s="7">
        <v>624093</v>
      </c>
      <c r="L20" s="7">
        <v>2394992</v>
      </c>
      <c r="M20" s="7">
        <v>529019</v>
      </c>
    </row>
    <row r="21" spans="1:13" ht="12.75">
      <c r="A21" s="207" t="s">
        <v>104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404484</v>
      </c>
      <c r="K21" s="7">
        <v>143701</v>
      </c>
      <c r="L21" s="7">
        <v>485077</v>
      </c>
      <c r="M21" s="7">
        <v>129395</v>
      </c>
    </row>
    <row r="22" spans="1:13" ht="12.75">
      <c r="A22" s="207" t="s">
        <v>22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135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136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105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219401</v>
      </c>
      <c r="K25" s="7">
        <v>219401</v>
      </c>
      <c r="L25" s="7">
        <v>275157</v>
      </c>
      <c r="M25" s="7">
        <v>275157</v>
      </c>
    </row>
    <row r="26" spans="1:13" ht="12.75">
      <c r="A26" s="207" t="s">
        <v>48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1840221</v>
      </c>
      <c r="K26" s="7">
        <v>1821539</v>
      </c>
      <c r="L26" s="7">
        <v>1366767</v>
      </c>
      <c r="M26" s="7">
        <v>68573</v>
      </c>
    </row>
    <row r="27" spans="1:13" ht="12.75">
      <c r="A27" s="207" t="s">
        <v>211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1327</v>
      </c>
      <c r="K27" s="53">
        <v>65</v>
      </c>
      <c r="L27" s="53">
        <f>SUM(L28:L32)</f>
        <v>3287</v>
      </c>
      <c r="M27" s="53">
        <f>SUM(M28:M32)</f>
        <v>2876</v>
      </c>
    </row>
    <row r="28" spans="1:13" ht="12.75">
      <c r="A28" s="207" t="s">
        <v>225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153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1327</v>
      </c>
      <c r="K29" s="7">
        <v>65</v>
      </c>
      <c r="L29" s="7">
        <v>3287</v>
      </c>
      <c r="M29" s="7">
        <v>2876</v>
      </c>
    </row>
    <row r="30" spans="1:13" ht="12.75">
      <c r="A30" s="207" t="s">
        <v>137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221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138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212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1282308</v>
      </c>
      <c r="K33" s="53">
        <f>SUM(K34:K37)</f>
        <v>986590</v>
      </c>
      <c r="L33" s="53">
        <f>SUM(L34:L37)</f>
        <v>724914</v>
      </c>
      <c r="M33" s="53">
        <f>SUM(M34:M37)</f>
        <v>191758</v>
      </c>
    </row>
    <row r="34" spans="1:13" ht="12.75">
      <c r="A34" s="207" t="s">
        <v>64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43092</v>
      </c>
      <c r="K34" s="7">
        <v>43083</v>
      </c>
      <c r="L34" s="7"/>
      <c r="M34" s="7"/>
    </row>
    <row r="35" spans="1:13" ht="12.75">
      <c r="A35" s="207" t="s">
        <v>63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1239216</v>
      </c>
      <c r="K35" s="7">
        <v>943507</v>
      </c>
      <c r="L35" s="7">
        <v>724914</v>
      </c>
      <c r="M35" s="7">
        <v>191758</v>
      </c>
    </row>
    <row r="36" spans="1:13" ht="12.75">
      <c r="A36" s="207" t="s">
        <v>222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65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193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194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223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224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213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3142762</v>
      </c>
      <c r="K42" s="53">
        <f>K7+K27+K38+K40</f>
        <v>1430219</v>
      </c>
      <c r="L42" s="53">
        <f>L7+L27+L38+L40</f>
        <v>2621080</v>
      </c>
      <c r="M42" s="53">
        <f>M7+M27+M38+M40</f>
        <v>61673</v>
      </c>
    </row>
    <row r="43" spans="1:13" ht="12.75">
      <c r="A43" s="207" t="s">
        <v>214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10813442</v>
      </c>
      <c r="K43" s="53">
        <f>K10+K33+K39+K41</f>
        <v>4673258</v>
      </c>
      <c r="L43" s="53">
        <f>L10+L33+L39+L41</f>
        <v>9678082</v>
      </c>
      <c r="M43" s="53">
        <f>M10+M33+M39+M41</f>
        <v>2114580</v>
      </c>
    </row>
    <row r="44" spans="1:13" ht="12.75">
      <c r="A44" s="207" t="s">
        <v>234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-7670680</v>
      </c>
      <c r="K44" s="53">
        <f>K42-K43</f>
        <v>-3243039</v>
      </c>
      <c r="L44" s="53">
        <f>L42-L43</f>
        <v>-7057002</v>
      </c>
      <c r="M44" s="53">
        <f>M42-M43</f>
        <v>-2052907</v>
      </c>
    </row>
    <row r="45" spans="1:13" ht="12.75">
      <c r="A45" s="215" t="s">
        <v>216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217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7670680</v>
      </c>
      <c r="K46" s="53">
        <f>IF(K43&gt;K42,K43-K42,0)</f>
        <v>3243039</v>
      </c>
      <c r="L46" s="53">
        <f>IF(L43&gt;L42,L43-L42,0)</f>
        <v>7057002</v>
      </c>
      <c r="M46" s="53">
        <f>IF(M43&gt;M42,M43-M42,0)</f>
        <v>2052907</v>
      </c>
    </row>
    <row r="47" spans="1:13" ht="12.75">
      <c r="A47" s="207" t="s">
        <v>215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235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-7670680</v>
      </c>
      <c r="K48" s="53">
        <f>K44-K47</f>
        <v>-3243039</v>
      </c>
      <c r="L48" s="53">
        <f>L44-L47</f>
        <v>-7057002</v>
      </c>
      <c r="M48" s="53">
        <f>M44-M47</f>
        <v>-2052907</v>
      </c>
    </row>
    <row r="49" spans="1:13" ht="12.75">
      <c r="A49" s="215" t="s">
        <v>190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218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7670680</v>
      </c>
      <c r="K50" s="61">
        <f>IF(K48&lt;0,-K48,0)</f>
        <v>3243039</v>
      </c>
      <c r="L50" s="61">
        <f>IF(L48&lt;0,-L48,0)</f>
        <v>7057002</v>
      </c>
      <c r="M50" s="61">
        <f>IF(M48&lt;0,-M48,0)</f>
        <v>2052907</v>
      </c>
    </row>
    <row r="51" spans="1:13" ht="12.75" customHeight="1">
      <c r="A51" s="196" t="s">
        <v>310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185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232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233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187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202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/>
      <c r="M56" s="6"/>
    </row>
    <row r="57" spans="1:13" ht="12.75">
      <c r="A57" s="207" t="s">
        <v>219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v>-7670680</v>
      </c>
      <c r="K57" s="53">
        <v>-3243039</v>
      </c>
      <c r="L57" s="53">
        <v>-7057002</v>
      </c>
      <c r="M57" s="53">
        <v>-2052907</v>
      </c>
    </row>
    <row r="58" spans="1:13" ht="12.75">
      <c r="A58" s="207" t="s">
        <v>226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227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43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228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229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230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231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220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191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-7670680</v>
      </c>
      <c r="K66" s="53">
        <f>K57-K65</f>
        <v>-3243039</v>
      </c>
      <c r="L66" s="53">
        <f>L57-L65</f>
        <v>-7057002</v>
      </c>
      <c r="M66" s="53">
        <f>M57-M65</f>
        <v>-2052907</v>
      </c>
    </row>
    <row r="67" spans="1:13" ht="12.75">
      <c r="A67" s="207" t="s">
        <v>192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-7670680</v>
      </c>
      <c r="K67" s="61">
        <f>K56+K66</f>
        <v>-3243039</v>
      </c>
      <c r="L67" s="61">
        <f>L56+L66</f>
        <v>-7057002</v>
      </c>
      <c r="M67" s="61">
        <f>M56+M66</f>
        <v>-2052907</v>
      </c>
    </row>
    <row r="68" spans="1:13" ht="12.75" customHeight="1">
      <c r="A68" s="240" t="s">
        <v>311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186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232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233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57</v>
      </c>
      <c r="B4" s="261"/>
      <c r="C4" s="261"/>
      <c r="D4" s="261"/>
      <c r="E4" s="261"/>
      <c r="F4" s="261"/>
      <c r="G4" s="261"/>
      <c r="H4" s="261"/>
      <c r="I4" s="66" t="s">
        <v>277</v>
      </c>
      <c r="J4" s="67" t="s">
        <v>317</v>
      </c>
      <c r="K4" s="67" t="s">
        <v>318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281</v>
      </c>
      <c r="K5" s="69" t="s">
        <v>282</v>
      </c>
    </row>
    <row r="6" spans="1:11" ht="12.75">
      <c r="A6" s="196" t="s">
        <v>154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38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-7670680</v>
      </c>
      <c r="K7" s="7">
        <v>-7057002</v>
      </c>
    </row>
    <row r="8" spans="1:11" ht="12.75">
      <c r="A8" s="204" t="s">
        <v>39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2492189</v>
      </c>
      <c r="K8" s="7">
        <v>2394992</v>
      </c>
    </row>
    <row r="9" spans="1:11" ht="12.75">
      <c r="A9" s="204" t="s">
        <v>40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596419</v>
      </c>
      <c r="K9" s="7">
        <v>380264</v>
      </c>
    </row>
    <row r="10" spans="1:11" ht="12.75">
      <c r="A10" s="204" t="s">
        <v>41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173806</v>
      </c>
    </row>
    <row r="11" spans="1:11" ht="12.75">
      <c r="A11" s="204" t="s">
        <v>42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49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219401</v>
      </c>
      <c r="K12" s="7">
        <v>725938</v>
      </c>
    </row>
    <row r="13" spans="1:11" ht="12.75">
      <c r="A13" s="207" t="s">
        <v>155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-4362671</v>
      </c>
      <c r="K13" s="53">
        <f>SUM(K7:K12)</f>
        <v>-3382002</v>
      </c>
    </row>
    <row r="14" spans="1:11" ht="12.75">
      <c r="A14" s="204" t="s">
        <v>50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40783</v>
      </c>
      <c r="K14" s="7"/>
    </row>
    <row r="15" spans="1:11" ht="12.75">
      <c r="A15" s="204" t="s">
        <v>51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124393</v>
      </c>
      <c r="K15" s="7"/>
    </row>
    <row r="16" spans="1:11" ht="12.75">
      <c r="A16" s="204" t="s">
        <v>52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560</v>
      </c>
      <c r="K16" s="7">
        <v>25173</v>
      </c>
    </row>
    <row r="17" spans="1:11" ht="12.75">
      <c r="A17" s="204" t="s">
        <v>53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84236</v>
      </c>
      <c r="K17" s="7"/>
    </row>
    <row r="18" spans="1:11" ht="12.75">
      <c r="A18" s="207" t="s">
        <v>156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249972</v>
      </c>
      <c r="K18" s="53">
        <f>SUM(K14:K17)</f>
        <v>25173</v>
      </c>
    </row>
    <row r="19" spans="1:11" ht="12.75">
      <c r="A19" s="207" t="s">
        <v>34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35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4612643</v>
      </c>
      <c r="K20" s="53">
        <f>IF(K18&gt;K13,K18-K13,0)</f>
        <v>3407175</v>
      </c>
    </row>
    <row r="21" spans="1:11" ht="12.75">
      <c r="A21" s="196" t="s">
        <v>157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176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31067</v>
      </c>
    </row>
    <row r="23" spans="1:11" ht="12.75">
      <c r="A23" s="204" t="s">
        <v>177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178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179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180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166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0</v>
      </c>
      <c r="K27" s="53">
        <f>SUM(K22:K26)</f>
        <v>31067</v>
      </c>
    </row>
    <row r="28" spans="1:11" ht="12.75">
      <c r="A28" s="204" t="s">
        <v>113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15400</v>
      </c>
      <c r="K28" s="7">
        <v>4305</v>
      </c>
    </row>
    <row r="29" spans="1:11" ht="12.75">
      <c r="A29" s="204" t="s">
        <v>114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14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15400</v>
      </c>
      <c r="K31" s="53">
        <f>SUM(K28:K30)</f>
        <v>4305</v>
      </c>
    </row>
    <row r="32" spans="1:11" ht="12.75">
      <c r="A32" s="207" t="s">
        <v>36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26762</v>
      </c>
    </row>
    <row r="33" spans="1:11" ht="12.75">
      <c r="A33" s="207" t="s">
        <v>37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15400</v>
      </c>
      <c r="K33" s="53">
        <f>IF(K31&gt;K27,K31-K27,0)</f>
        <v>0</v>
      </c>
    </row>
    <row r="34" spans="1:11" ht="12.75">
      <c r="A34" s="196" t="s">
        <v>158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172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27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4749000</v>
      </c>
      <c r="K36" s="7">
        <v>3988225</v>
      </c>
    </row>
    <row r="37" spans="1:11" ht="12.75">
      <c r="A37" s="204" t="s">
        <v>28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66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4749000</v>
      </c>
      <c r="K38" s="53">
        <v>3988225</v>
      </c>
    </row>
    <row r="39" spans="1:11" ht="12.75">
      <c r="A39" s="204" t="s">
        <v>29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54239</v>
      </c>
      <c r="K39" s="7">
        <v>452079</v>
      </c>
    </row>
    <row r="40" spans="1:11" ht="12.75">
      <c r="A40" s="204" t="s">
        <v>30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31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32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33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67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54239</v>
      </c>
      <c r="K44" s="53">
        <f>SUM(K39:K43)</f>
        <v>452079</v>
      </c>
    </row>
    <row r="45" spans="1:11" ht="12.75">
      <c r="A45" s="207" t="s">
        <v>15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4694761</v>
      </c>
      <c r="K45" s="53">
        <f>IF(K38&gt;K44,K38-K44,0)</f>
        <v>3536146</v>
      </c>
    </row>
    <row r="46" spans="1:11" ht="12.75">
      <c r="A46" s="207" t="s">
        <v>16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4" t="s">
        <v>68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66718</v>
      </c>
      <c r="K47" s="53">
        <f>IF(K19-K20+K32-K33+K45-K46&gt;0,K19-K20+K32-K33+K45-K46,0)</f>
        <v>155733</v>
      </c>
    </row>
    <row r="48" spans="1:11" ht="12.75">
      <c r="A48" s="204" t="s">
        <v>69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4" t="s">
        <v>159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24900</v>
      </c>
      <c r="K49" s="7">
        <v>91618</v>
      </c>
    </row>
    <row r="50" spans="1:11" ht="12.75">
      <c r="A50" s="204" t="s">
        <v>173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66718</v>
      </c>
      <c r="K50" s="7">
        <v>155733</v>
      </c>
    </row>
    <row r="51" spans="1:11" ht="12.75">
      <c r="A51" s="204" t="s">
        <v>174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10" t="s">
        <v>175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91618</v>
      </c>
      <c r="K52" s="61">
        <f>K49+K50-K51</f>
        <v>247351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343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342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57</v>
      </c>
      <c r="B4" s="261"/>
      <c r="C4" s="261"/>
      <c r="D4" s="261"/>
      <c r="E4" s="261"/>
      <c r="F4" s="261"/>
      <c r="G4" s="261"/>
      <c r="H4" s="261"/>
      <c r="I4" s="66" t="s">
        <v>277</v>
      </c>
      <c r="J4" s="67" t="s">
        <v>317</v>
      </c>
      <c r="K4" s="67" t="s">
        <v>318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281</v>
      </c>
      <c r="K5" s="73" t="s">
        <v>282</v>
      </c>
    </row>
    <row r="6" spans="1:11" ht="12.75">
      <c r="A6" s="196" t="s">
        <v>154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197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1520026</v>
      </c>
      <c r="K7" s="7">
        <v>1728447</v>
      </c>
    </row>
    <row r="8" spans="1:11" ht="12.75">
      <c r="A8" s="204" t="s">
        <v>117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118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119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35000</v>
      </c>
      <c r="K10" s="7">
        <v>73227</v>
      </c>
    </row>
    <row r="11" spans="1:11" ht="12.75">
      <c r="A11" s="204" t="s">
        <v>120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81688</v>
      </c>
      <c r="K11" s="7">
        <v>477249</v>
      </c>
    </row>
    <row r="12" spans="1:11" ht="12.75">
      <c r="A12" s="207" t="s">
        <v>196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1636714</v>
      </c>
      <c r="K12" s="53">
        <f>SUM(K7:K11)</f>
        <v>2278923</v>
      </c>
    </row>
    <row r="13" spans="1:11" ht="12.75">
      <c r="A13" s="204" t="s">
        <v>121</v>
      </c>
      <c r="B13" s="205"/>
      <c r="C13" s="205"/>
      <c r="D13" s="205"/>
      <c r="E13" s="205"/>
      <c r="F13" s="205"/>
      <c r="G13" s="205"/>
      <c r="H13" s="205"/>
      <c r="I13" s="1">
        <v>7</v>
      </c>
      <c r="J13" s="5">
        <v>1667276</v>
      </c>
      <c r="K13" s="7">
        <v>1778580</v>
      </c>
    </row>
    <row r="14" spans="1:11" ht="12.75">
      <c r="A14" s="204" t="s">
        <v>122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3680603</v>
      </c>
      <c r="K14" s="7">
        <v>2956751</v>
      </c>
    </row>
    <row r="15" spans="1:11" ht="12.75">
      <c r="A15" s="204" t="s">
        <v>123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35516</v>
      </c>
      <c r="K15" s="7">
        <v>34182</v>
      </c>
    </row>
    <row r="16" spans="1:11" ht="12.75">
      <c r="A16" s="204" t="s">
        <v>124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211155</v>
      </c>
      <c r="K16" s="7">
        <v>8559</v>
      </c>
    </row>
    <row r="17" spans="1:11" ht="12.75">
      <c r="A17" s="204" t="s">
        <v>125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102646</v>
      </c>
      <c r="K17" s="7">
        <v>113125</v>
      </c>
    </row>
    <row r="18" spans="1:11" ht="12.75">
      <c r="A18" s="204" t="s">
        <v>126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>
        <v>552161</v>
      </c>
      <c r="K18" s="7">
        <v>794901</v>
      </c>
    </row>
    <row r="19" spans="1:11" ht="12.75">
      <c r="A19" s="207" t="s">
        <v>45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6249357</v>
      </c>
      <c r="K19" s="53">
        <f>SUM(K13:K18)</f>
        <v>5686098</v>
      </c>
    </row>
    <row r="20" spans="1:11" ht="12.75">
      <c r="A20" s="207" t="s">
        <v>106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107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4612643</v>
      </c>
      <c r="K21" s="53">
        <f>IF(K19&gt;K12,K19-K12,0)</f>
        <v>3407175</v>
      </c>
    </row>
    <row r="22" spans="1:11" ht="12.75">
      <c r="A22" s="196" t="s">
        <v>157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163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>
        <v>31067</v>
      </c>
    </row>
    <row r="24" spans="1:11" ht="12.75">
      <c r="A24" s="204" t="s">
        <v>164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319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320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165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112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31067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15400</v>
      </c>
      <c r="K29" s="7">
        <v>4305</v>
      </c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46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15400</v>
      </c>
      <c r="K32" s="53">
        <f>SUM(K29:K31)</f>
        <v>4305</v>
      </c>
    </row>
    <row r="33" spans="1:11" ht="12.75">
      <c r="A33" s="207" t="s">
        <v>108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26762</v>
      </c>
    </row>
    <row r="34" spans="1:11" ht="12.75">
      <c r="A34" s="207" t="s">
        <v>109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15400</v>
      </c>
      <c r="K34" s="53">
        <f>IF(K32&gt;K28,K32-K28,0)</f>
        <v>0</v>
      </c>
    </row>
    <row r="35" spans="1:11" ht="12.75">
      <c r="A35" s="196" t="s">
        <v>158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172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27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4749000</v>
      </c>
      <c r="K37" s="7">
        <v>3988225</v>
      </c>
    </row>
    <row r="38" spans="1:11" ht="12.75">
      <c r="A38" s="204" t="s">
        <v>28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47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4749000</v>
      </c>
      <c r="K39" s="53">
        <f>SUM(K36:K38)</f>
        <v>3988225</v>
      </c>
    </row>
    <row r="40" spans="1:11" ht="12.75">
      <c r="A40" s="204" t="s">
        <v>29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54239</v>
      </c>
      <c r="K40" s="7">
        <v>452079</v>
      </c>
    </row>
    <row r="41" spans="1:11" ht="12.75">
      <c r="A41" s="204" t="s">
        <v>30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31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32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33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146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54239</v>
      </c>
      <c r="K45" s="53">
        <f>SUM(K40:K44)</f>
        <v>452079</v>
      </c>
    </row>
    <row r="46" spans="1:11" ht="12.75">
      <c r="A46" s="207" t="s">
        <v>160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4694761</v>
      </c>
      <c r="K46" s="53">
        <f>IF(K39&gt;K45,K39-K45,0)</f>
        <v>3536146</v>
      </c>
    </row>
    <row r="47" spans="1:11" ht="12.75">
      <c r="A47" s="207" t="s">
        <v>161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147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66718</v>
      </c>
      <c r="K48" s="53">
        <f>IF(K20-K21+K33-K34+K46-K47&gt;0,K20-K21+K33-K34+K46-K47,0)</f>
        <v>155733</v>
      </c>
    </row>
    <row r="49" spans="1:11" ht="12.75">
      <c r="A49" s="207" t="s">
        <v>13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159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>
        <v>24900</v>
      </c>
      <c r="K50" s="7">
        <v>91618</v>
      </c>
    </row>
    <row r="51" spans="1:11" ht="12.75">
      <c r="A51" s="207" t="s">
        <v>173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66718</v>
      </c>
      <c r="K51" s="7">
        <v>155733</v>
      </c>
    </row>
    <row r="52" spans="1:11" ht="12.75">
      <c r="A52" s="207" t="s">
        <v>174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175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91618</v>
      </c>
      <c r="K53" s="61">
        <f>K50+K51-K52</f>
        <v>247351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279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280</v>
      </c>
      <c r="D2" s="269"/>
      <c r="E2" s="77"/>
      <c r="F2" s="43" t="s">
        <v>248</v>
      </c>
      <c r="G2" s="270"/>
      <c r="H2" s="271"/>
      <c r="I2" s="74"/>
      <c r="J2" s="74"/>
      <c r="K2" s="74"/>
      <c r="L2" s="78"/>
    </row>
    <row r="3" spans="1:11" ht="23.25">
      <c r="A3" s="272" t="s">
        <v>57</v>
      </c>
      <c r="B3" s="272"/>
      <c r="C3" s="272"/>
      <c r="D3" s="272"/>
      <c r="E3" s="272"/>
      <c r="F3" s="272"/>
      <c r="G3" s="272"/>
      <c r="H3" s="272"/>
      <c r="I3" s="81" t="s">
        <v>303</v>
      </c>
      <c r="J3" s="82" t="s">
        <v>148</v>
      </c>
      <c r="K3" s="82" t="s">
        <v>149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281</v>
      </c>
      <c r="K4" s="83" t="s">
        <v>282</v>
      </c>
    </row>
    <row r="5" spans="1:11" ht="12.75">
      <c r="A5" s="274" t="s">
        <v>283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214658160</v>
      </c>
      <c r="K5" s="45">
        <v>214658160</v>
      </c>
    </row>
    <row r="6" spans="1:11" ht="12.75">
      <c r="A6" s="274" t="s">
        <v>284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285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49646</v>
      </c>
      <c r="K7" s="46">
        <v>49646</v>
      </c>
    </row>
    <row r="8" spans="1:11" ht="12.75">
      <c r="A8" s="274" t="s">
        <v>286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-15912804</v>
      </c>
      <c r="K8" s="46">
        <v>-23583483</v>
      </c>
    </row>
    <row r="9" spans="1:11" ht="12.75">
      <c r="A9" s="274" t="s">
        <v>287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-7670680</v>
      </c>
      <c r="K9" s="46">
        <v>-7057002</v>
      </c>
    </row>
    <row r="10" spans="1:11" ht="12.75">
      <c r="A10" s="274" t="s">
        <v>288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289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290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291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292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191124322</v>
      </c>
      <c r="K14" s="79">
        <f>SUM(K5:K13)</f>
        <v>184067321</v>
      </c>
    </row>
    <row r="15" spans="1:11" ht="12.75">
      <c r="A15" s="274" t="s">
        <v>293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294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295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296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297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298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>
        <v>-7670680</v>
      </c>
      <c r="K20" s="46">
        <v>-7057002</v>
      </c>
    </row>
    <row r="21" spans="1:11" ht="12.75">
      <c r="A21" s="276" t="s">
        <v>299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-7670680</v>
      </c>
      <c r="K21" s="80">
        <f>SUM(K15:K20)</f>
        <v>-7057002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300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301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110" zoomScaleSheetLayoutView="110"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278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49" t="s">
        <v>344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JP</cp:lastModifiedBy>
  <cp:lastPrinted>2012-01-27T12:42:08Z</cp:lastPrinted>
  <dcterms:created xsi:type="dcterms:W3CDTF">2008-10-17T11:51:54Z</dcterms:created>
  <dcterms:modified xsi:type="dcterms:W3CDTF">2012-01-30T10:52:28Z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