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'Bilješke'!$A$1:$J$16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<sst xmlns="http://schemas.openxmlformats.org/spreadsheetml/2006/main" count="346" uniqueCount="313">
  <si>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</si>
  <si>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</si>
  <si>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</si>
  <si>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</si>
  <si>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</si>
  <si>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</si>
  <si>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</si>
  <si>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</si>
  <si>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</si>
  <si>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</si>
  <si>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</si>
  <si>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</si>
  <si>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</si>
  <si>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</si>
  <si>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</si>
  <si>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</si>
  <si>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</si>
  <si>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</si>
  <si>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</si>
  <si>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</si>
  <si>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</si>
  <si>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</si>
  <si>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</si>
  <si>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</si>
  <si>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</si>
  <si>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</si>
  <si>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</si>
  <si>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</si>
  <si>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</si>
  <si>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</si>
  <si>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</si>
  <si>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</si>
  <si>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</si>
  <si>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</si>
  <si>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</si>
  <si>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</si>
  <si>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</si>
  <si>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</si>
  <si>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</si>
  <si>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</si>
  <si>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</si>
  <si>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</si>
  <si>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</si>
  <si>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</si>
  <si>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</si>
  <si>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</si>
  <si>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</si>
  <si>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</si>
  <si>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</si>
  <si>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</si>
  <si>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</si>
  <si>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</si>
  <si>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</si>
  <si>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</si>
  <si>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</si>
  <si>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</si>
  <si>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</si>
  <si>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</si>
  <si>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</si>
  <si>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</si>
  <si>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</si>
  <si>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</si>
  <si>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</si>
  <si>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</si>
  <si>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</si>
  <si>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</si>
  <si>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</si>
  <si>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</si>
  <si>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</si>
  <si>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</si>
  <si>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</si>
  <si>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</si>
  <si>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</si>
  <si>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</si>
  <si>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</si>
  <si>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</si>
  <si>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</si>
  <si>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</si>
  <si>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</si>
  <si>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</si>
  <si>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</si>
  <si>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</si>
  <si>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</si>
  <si>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</si>
  <si>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</si>
  <si>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</si>
  <si>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</si>
  <si>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</si>
  <si>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</si>
  <si>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</si>
  <si>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</si>
  <si>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</si>
  <si>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</si>
  <si>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</si>
  <si>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</si>
  <si>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</si>
  <si>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</si>
  <si>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</si>
  <si>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</si>
  <si>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</si>
  <si>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</si>
  <si>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</si>
  <si>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</si>
  <si>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</si>
  <si>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</si>
  <si>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</si>
  <si>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</si>
  <si>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</si>
  <si>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</si>
  <si>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</si>
  <si>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</si>
  <si>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</si>
  <si>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</si>
  <si>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</si>
  <si>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</si>
  <si>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</si>
  <si>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</si>
  <si>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</si>
  <si>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</si>
  <si>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</si>
  <si>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</si>
  <si>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</si>
  <si>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</si>
  <si>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</si>
  <si>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</si>
  <si>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</si>
  <si>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</si>
  <si>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</si>
  <si>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</si>
  <si>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</si>
  <si>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</si>
  <si>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</si>
  <si>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</si>
  <si>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</si>
  <si>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</si>
  <si>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</si>
  <si>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</si>
  <si>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</si>
  <si>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</si>
  <si>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</si>
  <si>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</si>
  <si>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</si>
  <si>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</si>
  <si>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</si>
  <si>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</si>
  <si>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</si>
  <si>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</si>
  <si>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</si>
  <si>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</si>
  <si>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</si>
  <si>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</si>
  <si>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</si>
  <si>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</si>
  <si>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</si>
  <si>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</si>
  <si>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</si>
  <si>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</si>
  <si>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</si>
  <si>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</si>
  <si>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</si>
  <si>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</si>
  <si>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</si>
  <si>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</si>
  <si>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</si>
  <si>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</si>
  <si>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</si>
  <si>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</si>
  <si>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</si>
  <si>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</si>
  <si>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</si>
  <si>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</si>
  <si>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</si>
  <si>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</si>
  <si>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</si>
  <si>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</si>
  <si>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</si>
  <si>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</si>
  <si>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</si>
  <si>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</si>
  <si>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</si>
  <si>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</si>
  <si>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</si>
  <si>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</si>
  <si>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</si>
  <si>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</si>
  <si>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</si>
  <si>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</si>
  <si>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</si>
  <si>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</si>
  <si>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</si>
  <si>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</si>
  <si>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</si>
  <si>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</si>
  <si>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</si>
  <si>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</si>
  <si>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</si>
  <si>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</si>
  <si>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</si>
  <si>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</si>
  <si>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</si>
  <si>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</si>
  <si>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</si>
  <si>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</si>
  <si>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</si>
  <si>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</si>
  <si>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</si>
  <si>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</si>
  <si>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</si>
  <si>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</si>
  <si>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</si>
  <si>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</si>
  <si>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</si>
  <si>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</si>
  <si>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</si>
  <si>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</si>
  <si>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</si>
  <si>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</si>
  <si>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</si>
  <si>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</si>
  <si>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</si>
  <si>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</si>
  <si>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</si>
  <si>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</si>
  <si>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</si>
  <si>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</si>
  <si>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</si>
  <si>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</si>
  <si>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</si>
  <si>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</si>
  <si>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</si>
  <si>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</si>
  <si>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</si>
  <si>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</si>
  <si>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</si>
  <si>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</si>
  <si>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</si>
  <si>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</si>
  <si>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</si>
  <si>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</si>
  <si>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</si>
  <si>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</si>
  <si>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</si>
  <si>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</si>
  <si>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</si>
  <si>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</si>
  <si>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</si>
  <si>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</si>
  <si>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</si>
  <si>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</si>
  <si>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</si>
  <si>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</si>
  <si>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</si>
  <si>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</si>
  <si>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</si>
  <si>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</si>
  <si>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</si>
  <si>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</si>
  <si>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</si>
  <si>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</si>
  <si>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</si>
  <si>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</si>
  <si>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</si>
  <si>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</si>
  <si>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</si>
  <si>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</si>
  <si>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</si>
  <si>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</si>
  <si>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</si>
  <si>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</si>
  <si>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</si>
  <si>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</si>
  <si>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</si>
  <si>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</si>
  <si>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</si>
  <si>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</si>
  <si>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</si>
  <si>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</si>
  <si>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</si>
  <si>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</si>
  <si>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</si>
  <si>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</si>
  <si>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</si>
  <si>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</si>
  <si>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</si>
  <si>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</si>
  <si>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</si>
  <si>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01.01.2012.</t>
  </si>
  <si>
    <t>03214303</t>
  </si>
  <si>
    <t>080219864</t>
  </si>
  <si>
    <t>29787128314</t>
  </si>
  <si>
    <t>DOMAĆA TVORNICA RUBLJA D.D.</t>
  </si>
  <si>
    <t>ZAGREB</t>
  </si>
  <si>
    <t>D.MANDLA BB</t>
  </si>
  <si>
    <t>lidija.scipior@deteer.hr</t>
  </si>
  <si>
    <t>www.deteer.hr</t>
  </si>
  <si>
    <t>GRAD ZAGREB</t>
  </si>
  <si>
    <t>1414</t>
  </si>
  <si>
    <t>LIDIJA ŠČIPIOR</t>
  </si>
  <si>
    <t>01/2960-613</t>
  </si>
  <si>
    <t>01/2910-038</t>
  </si>
  <si>
    <t>MLADEN TROGRLIĆ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</si>
  <si>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</si>
  <si>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</si>
  <si>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</si>
  <si>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</si>
  <si>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</si>
  <si>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</si>
  <si>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</si>
  <si>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</si>
  <si>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30.09.2012.</t>
  </si>
  <si>
    <t>stanje na dan 30.09.2012.</t>
  </si>
  <si>
    <t>u razdoblju  01.01.2012. do  30.09.2012.</t>
  </si>
  <si>
    <t>u razdoblju 01.01.2012. do 30.09.2012.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</si>
</sst>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 applyFont="1">
      <alignment vertical="top"/>
      <protection/>
    </xf>
    <xf numFmtId="0" fontId="9" fillId="0" borderId="0" xfId="15" applyAlignment="1">
      <alignment/>
      <protection/>
    </xf>
    <xf numFmtId="0" fontId="36" fillId="0" borderId="0" xfId="15" applyFont="1" applyAlignment="1">
      <alignment/>
      <protection/>
    </xf>
    <xf numFmtId="0" fontId="10" fillId="0" borderId="0" xfId="15" applyFont="1" applyAlignment="1">
      <alignment/>
      <protection/>
    </xf>
    <xf numFmtId="0" fontId="37" fillId="0" borderId="0" xfId="15" applyFont="1" applyAlignment="1">
      <alignment/>
      <protection/>
    </xf>
    <xf numFmtId="0" fontId="15" fillId="0" borderId="0" xfId="15" applyFont="1" applyBorder="1" applyAlignment="1">
      <alignment vertical="top" wrapText="1"/>
      <protection/>
    </xf>
    <xf numFmtId="0" fontId="37" fillId="0" borderId="0" xfId="15" applyFont="1" applyAlignment="1">
      <alignment horizontal="justify"/>
      <protection/>
    </xf>
    <xf numFmtId="0" fontId="38" fillId="0" borderId="0" xfId="15" applyFont="1" applyAlignment="1">
      <alignment horizontal="justify"/>
      <protection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3" applyFont="1" applyBorder="1" applyAlignment="1" applyProtection="1">
      <alignment horizontal="left"/>
      <protection hidden="1"/>
    </xf>
    <xf numFmtId="0" fontId="3" fillId="0" borderId="29" xfId="58" applyFont="1" applyFill="1" applyBorder="1" applyAlignment="1">
      <alignment horizontal="left" vertical="center"/>
      <protection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3" fontId="1" fillId="0" borderId="0" xfId="0" applyNumberFormat="1" applyFont="1" applyAlignment="1">
      <alignment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4" fillId="0" borderId="27" xfId="54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dija.scipior@deteer.hr" TargetMode="External" /><Relationship Id="rId2" Type="http://schemas.openxmlformats.org/officeDocument/2006/relationships/hyperlink" Target="http://www.deteer.hr/" TargetMode="External" /><Relationship Id="rId3" Type="http://schemas.openxmlformats.org/officeDocument/2006/relationships/hyperlink" Target="mailto:lidija.scipior@detee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215</v>
      </c>
      <c r="B1" s="158"/>
      <c r="C1" s="158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3" t="s">
        <v>216</v>
      </c>
      <c r="B2" s="184"/>
      <c r="C2" s="184"/>
      <c r="D2" s="185"/>
      <c r="E2" s="113" t="s">
        <v>286</v>
      </c>
      <c r="F2" s="12"/>
      <c r="G2" s="13" t="s">
        <v>217</v>
      </c>
      <c r="H2" s="113" t="s">
        <v>309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6" t="s">
        <v>282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2" t="s">
        <v>218</v>
      </c>
      <c r="B6" s="153"/>
      <c r="C6" s="138" t="s">
        <v>287</v>
      </c>
      <c r="D6" s="139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9" t="s">
        <v>219</v>
      </c>
      <c r="B8" s="190"/>
      <c r="C8" s="138" t="s">
        <v>288</v>
      </c>
      <c r="D8" s="139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47" t="s">
        <v>220</v>
      </c>
      <c r="B10" s="181"/>
      <c r="C10" s="138" t="s">
        <v>289</v>
      </c>
      <c r="D10" s="139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2" t="s">
        <v>221</v>
      </c>
      <c r="B12" s="153"/>
      <c r="C12" s="129" t="s">
        <v>290</v>
      </c>
      <c r="D12" s="178"/>
      <c r="E12" s="178"/>
      <c r="F12" s="178"/>
      <c r="G12" s="178"/>
      <c r="H12" s="178"/>
      <c r="I12" s="141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2" t="s">
        <v>222</v>
      </c>
      <c r="B14" s="153"/>
      <c r="C14" s="179">
        <v>10040</v>
      </c>
      <c r="D14" s="180"/>
      <c r="E14" s="16"/>
      <c r="F14" s="129" t="s">
        <v>291</v>
      </c>
      <c r="G14" s="178"/>
      <c r="H14" s="178"/>
      <c r="I14" s="141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2" t="s">
        <v>223</v>
      </c>
      <c r="B16" s="153"/>
      <c r="C16" s="129" t="s">
        <v>292</v>
      </c>
      <c r="D16" s="178"/>
      <c r="E16" s="178"/>
      <c r="F16" s="178"/>
      <c r="G16" s="178"/>
      <c r="H16" s="178"/>
      <c r="I16" s="141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2" t="s">
        <v>224</v>
      </c>
      <c r="B18" s="153"/>
      <c r="C18" s="149" t="s">
        <v>293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2" t="s">
        <v>225</v>
      </c>
      <c r="B20" s="153"/>
      <c r="C20" s="149" t="s">
        <v>294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2" t="s">
        <v>226</v>
      </c>
      <c r="B22" s="153"/>
      <c r="C22" s="114">
        <v>133</v>
      </c>
      <c r="D22" s="129" t="s">
        <v>291</v>
      </c>
      <c r="E22" s="174"/>
      <c r="F22" s="175"/>
      <c r="G22" s="152"/>
      <c r="H22" s="177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52" t="s">
        <v>227</v>
      </c>
      <c r="B24" s="153"/>
      <c r="C24" s="114">
        <v>21</v>
      </c>
      <c r="D24" s="129" t="s">
        <v>295</v>
      </c>
      <c r="E24" s="174"/>
      <c r="F24" s="174"/>
      <c r="G24" s="175"/>
      <c r="H24" s="48" t="s">
        <v>228</v>
      </c>
      <c r="I24" s="115">
        <v>104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283</v>
      </c>
      <c r="I25" s="91"/>
      <c r="J25" s="10"/>
      <c r="K25" s="10"/>
      <c r="L25" s="10"/>
    </row>
    <row r="26" spans="1:12" ht="12.75">
      <c r="A26" s="152" t="s">
        <v>229</v>
      </c>
      <c r="B26" s="153"/>
      <c r="C26" s="116"/>
      <c r="D26" s="25"/>
      <c r="E26" s="33"/>
      <c r="F26" s="24"/>
      <c r="G26" s="176" t="s">
        <v>230</v>
      </c>
      <c r="H26" s="153"/>
      <c r="I26" s="117" t="s">
        <v>296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7" t="s">
        <v>231</v>
      </c>
      <c r="B28" s="168"/>
      <c r="C28" s="169"/>
      <c r="D28" s="169"/>
      <c r="E28" s="170" t="s">
        <v>232</v>
      </c>
      <c r="F28" s="171"/>
      <c r="G28" s="171"/>
      <c r="H28" s="172" t="s">
        <v>233</v>
      </c>
      <c r="I28" s="173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64"/>
      <c r="B30" s="130"/>
      <c r="C30" s="130"/>
      <c r="D30" s="131"/>
      <c r="E30" s="164"/>
      <c r="F30" s="130"/>
      <c r="G30" s="130"/>
      <c r="H30" s="138"/>
      <c r="I30" s="139"/>
      <c r="J30" s="10"/>
      <c r="K30" s="10"/>
      <c r="L30" s="10"/>
    </row>
    <row r="31" spans="1:12" ht="12.75">
      <c r="A31" s="87"/>
      <c r="B31" s="22"/>
      <c r="C31" s="21"/>
      <c r="D31" s="165"/>
      <c r="E31" s="165"/>
      <c r="F31" s="165"/>
      <c r="G31" s="166"/>
      <c r="H31" s="16"/>
      <c r="I31" s="94"/>
      <c r="J31" s="10"/>
      <c r="K31" s="10"/>
      <c r="L31" s="10"/>
    </row>
    <row r="32" spans="1:12" ht="12.75">
      <c r="A32" s="164"/>
      <c r="B32" s="130"/>
      <c r="C32" s="130"/>
      <c r="D32" s="131"/>
      <c r="E32" s="164"/>
      <c r="F32" s="130"/>
      <c r="G32" s="130"/>
      <c r="H32" s="138"/>
      <c r="I32" s="139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64"/>
      <c r="B34" s="130"/>
      <c r="C34" s="130"/>
      <c r="D34" s="131"/>
      <c r="E34" s="164"/>
      <c r="F34" s="130"/>
      <c r="G34" s="130"/>
      <c r="H34" s="138"/>
      <c r="I34" s="139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64"/>
      <c r="B36" s="130"/>
      <c r="C36" s="130"/>
      <c r="D36" s="131"/>
      <c r="E36" s="164"/>
      <c r="F36" s="130"/>
      <c r="G36" s="130"/>
      <c r="H36" s="138"/>
      <c r="I36" s="139"/>
      <c r="J36" s="10"/>
      <c r="K36" s="10"/>
      <c r="L36" s="10"/>
    </row>
    <row r="37" spans="1:12" ht="12.75">
      <c r="A37" s="96"/>
      <c r="B37" s="30"/>
      <c r="C37" s="159"/>
      <c r="D37" s="160"/>
      <c r="E37" s="16"/>
      <c r="F37" s="159"/>
      <c r="G37" s="160"/>
      <c r="H37" s="16"/>
      <c r="I37" s="88"/>
      <c r="J37" s="10"/>
      <c r="K37" s="10"/>
      <c r="L37" s="10"/>
    </row>
    <row r="38" spans="1:12" ht="12.75">
      <c r="A38" s="164"/>
      <c r="B38" s="130"/>
      <c r="C38" s="130"/>
      <c r="D38" s="131"/>
      <c r="E38" s="164"/>
      <c r="F38" s="130"/>
      <c r="G38" s="130"/>
      <c r="H38" s="138"/>
      <c r="I38" s="139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64"/>
      <c r="B40" s="130"/>
      <c r="C40" s="130"/>
      <c r="D40" s="131"/>
      <c r="E40" s="164"/>
      <c r="F40" s="130"/>
      <c r="G40" s="130"/>
      <c r="H40" s="138"/>
      <c r="I40" s="13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47" t="s">
        <v>234</v>
      </c>
      <c r="B44" s="148"/>
      <c r="C44" s="138"/>
      <c r="D44" s="139"/>
      <c r="E44" s="26"/>
      <c r="F44" s="129"/>
      <c r="G44" s="130"/>
      <c r="H44" s="130"/>
      <c r="I44" s="131"/>
      <c r="J44" s="10"/>
      <c r="K44" s="10"/>
      <c r="L44" s="10"/>
    </row>
    <row r="45" spans="1:12" ht="12.75">
      <c r="A45" s="96"/>
      <c r="B45" s="30"/>
      <c r="C45" s="159"/>
      <c r="D45" s="160"/>
      <c r="E45" s="16"/>
      <c r="F45" s="159"/>
      <c r="G45" s="161"/>
      <c r="H45" s="35"/>
      <c r="I45" s="100"/>
      <c r="J45" s="10"/>
      <c r="K45" s="10"/>
      <c r="L45" s="10"/>
    </row>
    <row r="46" spans="1:12" ht="12.75">
      <c r="A46" s="147" t="s">
        <v>235</v>
      </c>
      <c r="B46" s="148"/>
      <c r="C46" s="129" t="s">
        <v>297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87"/>
      <c r="B47" s="22"/>
      <c r="C47" s="21" t="s">
        <v>236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7" t="s">
        <v>237</v>
      </c>
      <c r="B48" s="148"/>
      <c r="C48" s="154" t="s">
        <v>298</v>
      </c>
      <c r="D48" s="155"/>
      <c r="E48" s="156"/>
      <c r="F48" s="16"/>
      <c r="G48" s="48" t="s">
        <v>238</v>
      </c>
      <c r="H48" s="154" t="s">
        <v>299</v>
      </c>
      <c r="I48" s="156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7" t="s">
        <v>224</v>
      </c>
      <c r="B50" s="148"/>
      <c r="C50" s="149" t="s">
        <v>293</v>
      </c>
      <c r="D50" s="150"/>
      <c r="E50" s="150"/>
      <c r="F50" s="150"/>
      <c r="G50" s="150"/>
      <c r="H50" s="150"/>
      <c r="I50" s="151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52" t="s">
        <v>239</v>
      </c>
      <c r="B52" s="153"/>
      <c r="C52" s="154" t="s">
        <v>300</v>
      </c>
      <c r="D52" s="155"/>
      <c r="E52" s="155"/>
      <c r="F52" s="155"/>
      <c r="G52" s="155"/>
      <c r="H52" s="155"/>
      <c r="I52" s="141"/>
      <c r="J52" s="10"/>
      <c r="K52" s="10"/>
      <c r="L52" s="10"/>
    </row>
    <row r="53" spans="1:12" ht="12.75">
      <c r="A53" s="101"/>
      <c r="B53" s="20"/>
      <c r="C53" s="134" t="s">
        <v>240</v>
      </c>
      <c r="D53" s="134"/>
      <c r="E53" s="134"/>
      <c r="F53" s="134"/>
      <c r="G53" s="134"/>
      <c r="H53" s="134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42" t="s">
        <v>241</v>
      </c>
      <c r="C55" s="143"/>
      <c r="D55" s="143"/>
      <c r="E55" s="143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40" t="s">
        <v>272</v>
      </c>
      <c r="C56" s="132"/>
      <c r="D56" s="132"/>
      <c r="E56" s="132"/>
      <c r="F56" s="132"/>
      <c r="G56" s="132"/>
      <c r="H56" s="132"/>
      <c r="I56" s="133"/>
      <c r="J56" s="10"/>
      <c r="K56" s="10"/>
      <c r="L56" s="10"/>
    </row>
    <row r="57" spans="1:12" ht="12.75">
      <c r="A57" s="101"/>
      <c r="B57" s="140" t="s">
        <v>273</v>
      </c>
      <c r="C57" s="132"/>
      <c r="D57" s="132"/>
      <c r="E57" s="132"/>
      <c r="F57" s="132"/>
      <c r="G57" s="132"/>
      <c r="H57" s="132"/>
      <c r="I57" s="103"/>
      <c r="J57" s="10"/>
      <c r="K57" s="10"/>
      <c r="L57" s="10"/>
    </row>
    <row r="58" spans="1:12" ht="12.75">
      <c r="A58" s="101"/>
      <c r="B58" s="140" t="s">
        <v>274</v>
      </c>
      <c r="C58" s="132"/>
      <c r="D58" s="132"/>
      <c r="E58" s="132"/>
      <c r="F58" s="132"/>
      <c r="G58" s="132"/>
      <c r="H58" s="132"/>
      <c r="I58" s="133"/>
      <c r="J58" s="10"/>
      <c r="K58" s="10"/>
      <c r="L58" s="10"/>
    </row>
    <row r="59" spans="1:12" ht="12.75">
      <c r="A59" s="101"/>
      <c r="B59" s="140" t="s">
        <v>275</v>
      </c>
      <c r="C59" s="132"/>
      <c r="D59" s="132"/>
      <c r="E59" s="132"/>
      <c r="F59" s="132"/>
      <c r="G59" s="132"/>
      <c r="H59" s="132"/>
      <c r="I59" s="133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242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243</v>
      </c>
      <c r="F62" s="33"/>
      <c r="G62" s="135" t="s">
        <v>244</v>
      </c>
      <c r="H62" s="136"/>
      <c r="I62" s="137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45"/>
      <c r="H63" s="146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dija.scipior@deteer.hr"/>
    <hyperlink ref="C20" r:id="rId2" display="www.deteer.hr"/>
    <hyperlink ref="C50" r:id="rId3" display="lidija.scipior@deteer.hr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K113" sqref="K113"/>
    </sheetView>
  </sheetViews>
  <sheetFormatPr defaultColWidth="9.140625" defaultRowHeight="12.75"/>
  <cols>
    <col min="1" max="9" width="9.140625" style="49" customWidth="1"/>
    <col min="10" max="11" width="9.421875" style="49" bestFit="1" customWidth="1"/>
    <col min="12" max="16384" width="9.140625" style="49" customWidth="1"/>
  </cols>
  <sheetData>
    <row r="1" spans="1:11" ht="12.75" customHeight="1">
      <c r="A1" s="191" t="s">
        <v>128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310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51</v>
      </c>
      <c r="B4" s="197"/>
      <c r="C4" s="197"/>
      <c r="D4" s="197"/>
      <c r="E4" s="197"/>
      <c r="F4" s="197"/>
      <c r="G4" s="197"/>
      <c r="H4" s="198"/>
      <c r="I4" s="55" t="s">
        <v>245</v>
      </c>
      <c r="J4" s="56" t="s">
        <v>284</v>
      </c>
      <c r="K4" s="57" t="s">
        <v>285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4">
        <v>2</v>
      </c>
      <c r="J5" s="53">
        <v>3</v>
      </c>
      <c r="K5" s="53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52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9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20568477</v>
      </c>
      <c r="K8" s="50">
        <f>K9+K16+K26+K35+K39</f>
        <v>19888093</v>
      </c>
    </row>
    <row r="9" spans="1:11" ht="12.75">
      <c r="A9" s="209" t="s">
        <v>172</v>
      </c>
      <c r="B9" s="210"/>
      <c r="C9" s="210"/>
      <c r="D9" s="210"/>
      <c r="E9" s="210"/>
      <c r="F9" s="210"/>
      <c r="G9" s="210"/>
      <c r="H9" s="211"/>
      <c r="I9" s="1">
        <v>3</v>
      </c>
      <c r="J9" s="50">
        <f>SUM(J10:J15)</f>
        <v>21056</v>
      </c>
      <c r="K9" s="50">
        <v>9776</v>
      </c>
    </row>
    <row r="10" spans="1:11" ht="12.75">
      <c r="A10" s="209" t="s">
        <v>100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10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21056</v>
      </c>
      <c r="K11" s="7">
        <v>9776</v>
      </c>
    </row>
    <row r="12" spans="1:11" ht="12.75">
      <c r="A12" s="209" t="s">
        <v>101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175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176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177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173</v>
      </c>
      <c r="B16" s="210"/>
      <c r="C16" s="210"/>
      <c r="D16" s="210"/>
      <c r="E16" s="210"/>
      <c r="F16" s="210"/>
      <c r="G16" s="210"/>
      <c r="H16" s="211"/>
      <c r="I16" s="1">
        <v>10</v>
      </c>
      <c r="J16" s="50">
        <f>SUM(J17:J25)</f>
        <v>20339094</v>
      </c>
      <c r="K16" s="50">
        <f>SUM(K17:K25)</f>
        <v>19874358</v>
      </c>
    </row>
    <row r="17" spans="1:11" ht="12.75">
      <c r="A17" s="209" t="s">
        <v>178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4774525</v>
      </c>
      <c r="K17" s="7">
        <v>4774525</v>
      </c>
    </row>
    <row r="18" spans="1:11" ht="12.75">
      <c r="A18" s="209" t="s">
        <v>214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14542733</v>
      </c>
      <c r="K18" s="7">
        <v>14377011</v>
      </c>
    </row>
    <row r="19" spans="1:11" ht="12.75">
      <c r="A19" s="209" t="s">
        <v>179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1021836</v>
      </c>
      <c r="K19" s="7">
        <v>722822</v>
      </c>
    </row>
    <row r="20" spans="1:11" ht="12.75">
      <c r="A20" s="209" t="s">
        <v>22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23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64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65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>
      <c r="A24" s="209" t="s">
        <v>66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67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160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0">
        <f>SUM(J27:J34)</f>
        <v>200000</v>
      </c>
      <c r="K26" s="50"/>
    </row>
    <row r="27" spans="1:11" ht="12.75">
      <c r="A27" s="209" t="s">
        <v>68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69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70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75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76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200000</v>
      </c>
      <c r="K31" s="7"/>
    </row>
    <row r="32" spans="1:11" ht="12.75">
      <c r="A32" s="209" t="s">
        <v>77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71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153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154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0">
        <f>SUM(J36:J38)</f>
        <v>8327</v>
      </c>
      <c r="K35" s="50">
        <v>3959</v>
      </c>
    </row>
    <row r="36" spans="1:11" ht="12.75">
      <c r="A36" s="209" t="s">
        <v>72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73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8327</v>
      </c>
      <c r="K37" s="7">
        <v>3959</v>
      </c>
    </row>
    <row r="38" spans="1:11" ht="12.75">
      <c r="A38" s="209" t="s">
        <v>74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155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207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3711648</v>
      </c>
      <c r="K40" s="50">
        <f>K41+K49+K56+K64</f>
        <v>2974617</v>
      </c>
    </row>
    <row r="41" spans="1:11" ht="12.75">
      <c r="A41" s="209" t="s">
        <v>92</v>
      </c>
      <c r="B41" s="210"/>
      <c r="C41" s="210"/>
      <c r="D41" s="210"/>
      <c r="E41" s="210"/>
      <c r="F41" s="210"/>
      <c r="G41" s="210"/>
      <c r="H41" s="211"/>
      <c r="I41" s="1">
        <v>35</v>
      </c>
      <c r="J41" s="50">
        <f>SUM(J42:J48)</f>
        <v>1450443</v>
      </c>
      <c r="K41" s="50">
        <f>SUM(K42:K48)</f>
        <v>957067</v>
      </c>
    </row>
    <row r="42" spans="1:11" ht="12.75">
      <c r="A42" s="209" t="s">
        <v>104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347270</v>
      </c>
      <c r="K42" s="7">
        <v>258121</v>
      </c>
    </row>
    <row r="43" spans="1:11" ht="12.75">
      <c r="A43" s="209" t="s">
        <v>105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78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1099118</v>
      </c>
      <c r="K44" s="7">
        <v>689787</v>
      </c>
    </row>
    <row r="45" spans="1:11" ht="12.75">
      <c r="A45" s="209" t="s">
        <v>79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4055</v>
      </c>
      <c r="K45" s="7">
        <v>9159</v>
      </c>
    </row>
    <row r="46" spans="1:11" ht="12.75">
      <c r="A46" s="209" t="s">
        <v>80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81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82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93</v>
      </c>
      <c r="B49" s="210"/>
      <c r="C49" s="210"/>
      <c r="D49" s="210"/>
      <c r="E49" s="210"/>
      <c r="F49" s="210"/>
      <c r="G49" s="210"/>
      <c r="H49" s="211"/>
      <c r="I49" s="1">
        <v>43</v>
      </c>
      <c r="J49" s="50">
        <f>SUM(J50:J55)</f>
        <v>2199108</v>
      </c>
      <c r="K49" s="50">
        <f>SUM(K50:K55)</f>
        <v>1941993</v>
      </c>
    </row>
    <row r="50" spans="1:11" ht="12.75">
      <c r="A50" s="209" t="s">
        <v>167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891381</v>
      </c>
      <c r="K50" s="7">
        <v>623596</v>
      </c>
    </row>
    <row r="51" spans="1:11" ht="12.75">
      <c r="A51" s="209" t="s">
        <v>168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1118453</v>
      </c>
      <c r="K51" s="7">
        <v>737932</v>
      </c>
    </row>
    <row r="52" spans="1:11" ht="12.75">
      <c r="A52" s="209" t="s">
        <v>169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170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/>
      <c r="K53" s="7"/>
    </row>
    <row r="54" spans="1:11" ht="12.75">
      <c r="A54" s="209" t="s">
        <v>6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/>
      <c r="K54" s="7"/>
    </row>
    <row r="55" spans="1:11" ht="12.75">
      <c r="A55" s="209" t="s">
        <v>7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189274</v>
      </c>
      <c r="K55" s="7">
        <v>580465</v>
      </c>
    </row>
    <row r="56" spans="1:11" ht="12.75">
      <c r="A56" s="209" t="s">
        <v>94</v>
      </c>
      <c r="B56" s="210"/>
      <c r="C56" s="210"/>
      <c r="D56" s="210"/>
      <c r="E56" s="210"/>
      <c r="F56" s="210"/>
      <c r="G56" s="210"/>
      <c r="H56" s="211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209" t="s">
        <v>68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69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209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75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76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77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/>
      <c r="K62" s="7"/>
    </row>
    <row r="63" spans="1:11" ht="12.75">
      <c r="A63" s="209" t="s">
        <v>41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174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62097</v>
      </c>
      <c r="K64" s="7">
        <v>75557</v>
      </c>
    </row>
    <row r="65" spans="1:11" ht="12.75">
      <c r="A65" s="206" t="s">
        <v>48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4399</v>
      </c>
      <c r="K65" s="7">
        <v>5689</v>
      </c>
    </row>
    <row r="66" spans="1:11" ht="12.75">
      <c r="A66" s="206" t="s">
        <v>208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24284524</v>
      </c>
      <c r="K66" s="50">
        <f>K7+K8+K40+K65</f>
        <v>22868399</v>
      </c>
    </row>
    <row r="67" spans="1:11" ht="12.75">
      <c r="A67" s="212" t="s">
        <v>83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1816713</v>
      </c>
      <c r="K67" s="8">
        <v>1313918</v>
      </c>
    </row>
    <row r="68" spans="1:11" ht="12.75">
      <c r="A68" s="215" t="s">
        <v>50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161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1">
        <f>J70+J71+J72+J78+J79+J82+J85</f>
        <v>6380308</v>
      </c>
      <c r="K69" s="51">
        <f>K70+K71+K72+K78+K79+K82+K85</f>
        <v>3422547</v>
      </c>
    </row>
    <row r="70" spans="1:11" ht="12.75">
      <c r="A70" s="209" t="s">
        <v>118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39904500</v>
      </c>
      <c r="K70" s="7">
        <v>39904500</v>
      </c>
    </row>
    <row r="71" spans="1:11" ht="12.75">
      <c r="A71" s="209" t="s">
        <v>119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120</v>
      </c>
      <c r="B72" s="210"/>
      <c r="C72" s="210"/>
      <c r="D72" s="210"/>
      <c r="E72" s="210"/>
      <c r="F72" s="210"/>
      <c r="G72" s="210"/>
      <c r="H72" s="211"/>
      <c r="I72" s="1">
        <v>65</v>
      </c>
      <c r="J72" s="50">
        <f>J73+J74-J75+J76+J77</f>
        <v>30208745</v>
      </c>
      <c r="K72" s="50">
        <f>K73+K74-K75+K76+K77</f>
        <v>30258745</v>
      </c>
    </row>
    <row r="73" spans="1:11" ht="12.75">
      <c r="A73" s="209" t="s">
        <v>121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17851035</v>
      </c>
      <c r="K73" s="7">
        <v>17851035</v>
      </c>
    </row>
    <row r="74" spans="1:11" ht="12.75">
      <c r="A74" s="209" t="s">
        <v>122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25429</v>
      </c>
      <c r="K74" s="7">
        <v>25429</v>
      </c>
    </row>
    <row r="75" spans="1:11" ht="12.75">
      <c r="A75" s="209" t="s">
        <v>110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7975</v>
      </c>
      <c r="K75" s="7">
        <v>7975</v>
      </c>
    </row>
    <row r="76" spans="1:11" ht="12.75">
      <c r="A76" s="209" t="s">
        <v>111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112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12340256</v>
      </c>
      <c r="K77" s="7">
        <v>12390256</v>
      </c>
    </row>
    <row r="78" spans="1:11" ht="12.75">
      <c r="A78" s="209" t="s">
        <v>113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2889092</v>
      </c>
      <c r="K78" s="7">
        <v>2889092</v>
      </c>
    </row>
    <row r="79" spans="1:11" ht="12.75">
      <c r="A79" s="209" t="s">
        <v>205</v>
      </c>
      <c r="B79" s="210"/>
      <c r="C79" s="210"/>
      <c r="D79" s="210"/>
      <c r="E79" s="210"/>
      <c r="F79" s="210"/>
      <c r="G79" s="210"/>
      <c r="H79" s="211"/>
      <c r="I79" s="1">
        <v>72</v>
      </c>
      <c r="J79" s="50">
        <v>-60742326</v>
      </c>
      <c r="K79" s="7">
        <v>-66682604</v>
      </c>
    </row>
    <row r="80" spans="1:11" ht="12.75">
      <c r="A80" s="218" t="s">
        <v>139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140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60742326</v>
      </c>
      <c r="K81" s="7">
        <v>66682604</v>
      </c>
    </row>
    <row r="82" spans="1:11" ht="12.75">
      <c r="A82" s="209" t="s">
        <v>206</v>
      </c>
      <c r="B82" s="210"/>
      <c r="C82" s="210"/>
      <c r="D82" s="210"/>
      <c r="E82" s="210"/>
      <c r="F82" s="210"/>
      <c r="G82" s="210"/>
      <c r="H82" s="211"/>
      <c r="I82" s="1">
        <v>75</v>
      </c>
      <c r="J82" s="50">
        <f>J83-J84</f>
        <v>-5879703</v>
      </c>
      <c r="K82" s="50">
        <f>K83-K84</f>
        <v>-2947186</v>
      </c>
    </row>
    <row r="83" spans="1:11" ht="12.75">
      <c r="A83" s="218" t="s">
        <v>141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142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5879703</v>
      </c>
      <c r="K84" s="7">
        <v>2947186</v>
      </c>
    </row>
    <row r="85" spans="1:11" ht="12.75">
      <c r="A85" s="209" t="s">
        <v>143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14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9713468</v>
      </c>
      <c r="K86" s="50">
        <f>SUM(K87:K89)</f>
        <v>9713468</v>
      </c>
    </row>
    <row r="87" spans="1:11" ht="12.75">
      <c r="A87" s="209" t="s">
        <v>106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107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108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9713468</v>
      </c>
      <c r="K89" s="7">
        <v>9713468</v>
      </c>
    </row>
    <row r="90" spans="1:11" ht="12.75">
      <c r="A90" s="206" t="s">
        <v>15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722273</v>
      </c>
      <c r="K90" s="50">
        <v>722273</v>
      </c>
    </row>
    <row r="91" spans="1:11" ht="12.75">
      <c r="A91" s="209" t="s">
        <v>109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210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211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212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213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86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84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85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722273</v>
      </c>
      <c r="K99" s="7">
        <v>722273</v>
      </c>
    </row>
    <row r="100" spans="1:11" ht="12.75">
      <c r="A100" s="206" t="s">
        <v>16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7468475</v>
      </c>
      <c r="K100" s="50">
        <f>SUM(K101:K112)</f>
        <v>9010111</v>
      </c>
    </row>
    <row r="101" spans="1:11" ht="12.75">
      <c r="A101" s="209" t="s">
        <v>109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210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300000</v>
      </c>
      <c r="K103" s="7">
        <v>300000</v>
      </c>
    </row>
    <row r="104" spans="1:11" ht="12.75">
      <c r="A104" s="209" t="s">
        <v>211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>
      <c r="A105" s="209" t="s">
        <v>212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5907615</v>
      </c>
      <c r="K105" s="7">
        <v>6268745</v>
      </c>
    </row>
    <row r="106" spans="1:11" ht="12.75">
      <c r="A106" s="209" t="s">
        <v>213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86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87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/>
      <c r="K108" s="7"/>
    </row>
    <row r="109" spans="1:11" ht="12.75">
      <c r="A109" s="209" t="s">
        <v>88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/>
      <c r="K109" s="7"/>
    </row>
    <row r="110" spans="1:11" ht="12.75">
      <c r="A110" s="209" t="s">
        <v>91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89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90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1260860</v>
      </c>
      <c r="K112" s="7">
        <v>2441366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20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24284524</v>
      </c>
      <c r="K114" s="50">
        <f>K69+K86+K90+K100+K113</f>
        <v>22868399</v>
      </c>
    </row>
    <row r="115" spans="1:11" ht="12.75">
      <c r="A115" s="228" t="s">
        <v>49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1816713</v>
      </c>
      <c r="K115" s="8">
        <v>1313918</v>
      </c>
    </row>
    <row r="116" spans="1:11" ht="12.75">
      <c r="A116" s="215" t="s">
        <v>276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156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4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5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277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1" t="s">
        <v>129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5" t="s">
        <v>312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51</v>
      </c>
      <c r="B4" s="237"/>
      <c r="C4" s="237"/>
      <c r="D4" s="237"/>
      <c r="E4" s="237"/>
      <c r="F4" s="237"/>
      <c r="G4" s="237"/>
      <c r="H4" s="237"/>
      <c r="I4" s="55" t="s">
        <v>246</v>
      </c>
      <c r="J4" s="236" t="s">
        <v>284</v>
      </c>
      <c r="K4" s="236"/>
      <c r="L4" s="236" t="s">
        <v>285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5"/>
      <c r="J5" s="57" t="s">
        <v>280</v>
      </c>
      <c r="K5" s="57" t="s">
        <v>281</v>
      </c>
      <c r="L5" s="57" t="s">
        <v>280</v>
      </c>
      <c r="M5" s="57" t="s">
        <v>281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3" t="s">
        <v>21</v>
      </c>
      <c r="B7" s="204"/>
      <c r="C7" s="204"/>
      <c r="D7" s="204"/>
      <c r="E7" s="204"/>
      <c r="F7" s="204"/>
      <c r="G7" s="204"/>
      <c r="H7" s="205"/>
      <c r="I7" s="3">
        <v>111</v>
      </c>
      <c r="J7" s="51">
        <f>SUM(J8:J9)</f>
        <v>6385797</v>
      </c>
      <c r="K7" s="51">
        <f>SUM(K8:K9)</f>
        <v>2025680</v>
      </c>
      <c r="L7" s="51">
        <f>L8+L9</f>
        <v>4908208</v>
      </c>
      <c r="M7" s="51">
        <f>SUM(M8:M9)</f>
        <v>1201168</v>
      </c>
    </row>
    <row r="8" spans="1:13" ht="12.75">
      <c r="A8" s="206" t="s">
        <v>127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6276813</v>
      </c>
      <c r="K8" s="7">
        <v>1967731</v>
      </c>
      <c r="L8" s="7">
        <v>4883358</v>
      </c>
      <c r="M8" s="7">
        <v>1201168</v>
      </c>
    </row>
    <row r="9" spans="1:13" ht="12.75">
      <c r="A9" s="206" t="s">
        <v>95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108984</v>
      </c>
      <c r="K9" s="7">
        <v>57949</v>
      </c>
      <c r="L9" s="7">
        <v>24850</v>
      </c>
      <c r="M9" s="7">
        <v>0</v>
      </c>
    </row>
    <row r="10" spans="1:13" ht="12.75">
      <c r="A10" s="206" t="s">
        <v>8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f>J11+J12+J16+J20+J21+J22+J25+J26</f>
        <v>10733021</v>
      </c>
      <c r="K10" s="50">
        <f>K11+K12+K16+K20+K21+K22+K25+K26</f>
        <v>3703573</v>
      </c>
      <c r="L10" s="50">
        <f>L11+L12+L16+L20+L21+L22+L25+L26</f>
        <v>7731960</v>
      </c>
      <c r="M10" s="50">
        <f>M11+M12+M16+M20+M21+M22+M25+M26</f>
        <v>2253191</v>
      </c>
    </row>
    <row r="11" spans="1:13" ht="15" customHeight="1">
      <c r="A11" s="206" t="s">
        <v>96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171553</v>
      </c>
      <c r="K11" s="7">
        <v>124261</v>
      </c>
      <c r="L11" s="7">
        <v>409331</v>
      </c>
      <c r="M11" s="7">
        <v>60930</v>
      </c>
    </row>
    <row r="12" spans="1:13" ht="12.75">
      <c r="A12" s="206" t="s">
        <v>17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f>SUM(J13:J15)</f>
        <v>3352911</v>
      </c>
      <c r="K12" s="50">
        <f>SUM(K13:K15)</f>
        <v>1000150</v>
      </c>
      <c r="L12" s="50">
        <f>L13+L14+L15</f>
        <v>2271588</v>
      </c>
      <c r="M12" s="50">
        <f>M13+M14+M15</f>
        <v>606928</v>
      </c>
    </row>
    <row r="13" spans="1:13" ht="12.75">
      <c r="A13" s="209" t="s">
        <v>123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783815</v>
      </c>
      <c r="K13" s="7">
        <v>282222</v>
      </c>
      <c r="L13" s="7">
        <v>425991</v>
      </c>
      <c r="M13" s="7">
        <v>72232</v>
      </c>
    </row>
    <row r="14" spans="1:13" ht="12.75">
      <c r="A14" s="209" t="s">
        <v>124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669811</v>
      </c>
      <c r="K14" s="7">
        <v>235409</v>
      </c>
      <c r="L14" s="7">
        <v>263175</v>
      </c>
      <c r="M14" s="7">
        <v>40679</v>
      </c>
    </row>
    <row r="15" spans="1:13" ht="12.75">
      <c r="A15" s="209" t="s">
        <v>53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1899285</v>
      </c>
      <c r="K15" s="7">
        <v>482519</v>
      </c>
      <c r="L15" s="7">
        <v>1582422</v>
      </c>
      <c r="M15" s="7">
        <v>494017</v>
      </c>
    </row>
    <row r="16" spans="1:13" ht="12.75">
      <c r="A16" s="206" t="s">
        <v>18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f>SUM(J17:J19)</f>
        <v>5236909</v>
      </c>
      <c r="K16" s="50">
        <f>SUM(K17:K19)</f>
        <v>1676605</v>
      </c>
      <c r="L16" s="50">
        <f>SUM(L17:L19)</f>
        <v>3677989</v>
      </c>
      <c r="M16" s="50">
        <f>SUM(M17:M19)</f>
        <v>1180072</v>
      </c>
    </row>
    <row r="17" spans="1:13" ht="12.75">
      <c r="A17" s="209" t="s">
        <v>54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3278755</v>
      </c>
      <c r="K17" s="7">
        <v>1089793</v>
      </c>
      <c r="L17" s="7">
        <v>2377657</v>
      </c>
      <c r="M17" s="144">
        <v>768918</v>
      </c>
    </row>
    <row r="18" spans="1:13" ht="12.75">
      <c r="A18" s="209" t="s">
        <v>55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1224987</v>
      </c>
      <c r="K18" s="7">
        <v>352087</v>
      </c>
      <c r="L18" s="7">
        <v>790101</v>
      </c>
      <c r="M18" s="144">
        <v>255450</v>
      </c>
    </row>
    <row r="19" spans="1:13" ht="12.75">
      <c r="A19" s="209" t="s">
        <v>56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733167</v>
      </c>
      <c r="K19" s="7">
        <v>234725</v>
      </c>
      <c r="L19" s="7">
        <v>510231</v>
      </c>
      <c r="M19" s="7">
        <v>155704</v>
      </c>
    </row>
    <row r="20" spans="1:13" ht="12.75">
      <c r="A20" s="206" t="s">
        <v>97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470283</v>
      </c>
      <c r="K20" s="7">
        <v>152340</v>
      </c>
      <c r="L20" s="7">
        <v>481700</v>
      </c>
      <c r="M20" s="7">
        <v>152852</v>
      </c>
    </row>
    <row r="21" spans="1:13" ht="12.75">
      <c r="A21" s="206" t="s">
        <v>98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1276085</v>
      </c>
      <c r="K21" s="7">
        <v>672579</v>
      </c>
      <c r="L21" s="7">
        <v>690769</v>
      </c>
      <c r="M21" s="7">
        <v>188592</v>
      </c>
    </row>
    <row r="22" spans="1:13" ht="12.75">
      <c r="A22" s="206" t="s">
        <v>19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f>SUM(J23:J24)</f>
        <v>31376</v>
      </c>
      <c r="K22" s="50">
        <f>SUM(K23:K24)</f>
        <v>27000</v>
      </c>
      <c r="L22" s="50">
        <f>SUM(L23:L24)</f>
        <v>0</v>
      </c>
      <c r="M22" s="50">
        <f>SUM(M23:M24)</f>
        <v>0</v>
      </c>
    </row>
    <row r="23" spans="1:13" ht="12.75">
      <c r="A23" s="209" t="s">
        <v>114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115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31376</v>
      </c>
      <c r="K24" s="7">
        <v>27000</v>
      </c>
      <c r="L24" s="7"/>
      <c r="M24" s="7"/>
    </row>
    <row r="25" spans="1:13" ht="12.75">
      <c r="A25" s="206" t="s">
        <v>99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>
        <v>0</v>
      </c>
      <c r="M25" s="7"/>
    </row>
    <row r="26" spans="1:13" ht="12.75">
      <c r="A26" s="206" t="s">
        <v>42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193904</v>
      </c>
      <c r="K26" s="7">
        <v>50638</v>
      </c>
      <c r="L26" s="7">
        <v>200583</v>
      </c>
      <c r="M26" s="7">
        <v>63817</v>
      </c>
    </row>
    <row r="27" spans="1:13" ht="12.75">
      <c r="A27" s="206" t="s">
        <v>180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f>SUM(J28:J32)</f>
        <v>98865</v>
      </c>
      <c r="K27" s="50">
        <f>SUM(K28:K32)</f>
        <v>27223</v>
      </c>
      <c r="L27" s="50">
        <f>SUM(L28:L32)</f>
        <v>61694</v>
      </c>
      <c r="M27" s="50">
        <f>SUM(M28:M32)</f>
        <v>52872</v>
      </c>
    </row>
    <row r="28" spans="1:13" ht="28.5" customHeight="1">
      <c r="A28" s="206" t="s">
        <v>194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89921</v>
      </c>
      <c r="K28" s="7">
        <v>20602</v>
      </c>
      <c r="L28" s="7">
        <v>6708</v>
      </c>
      <c r="M28" s="7">
        <v>1579</v>
      </c>
    </row>
    <row r="29" spans="1:13" ht="30" customHeight="1">
      <c r="A29" s="206" t="s">
        <v>130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4444</v>
      </c>
      <c r="K29" s="7">
        <v>2121</v>
      </c>
      <c r="L29" s="7">
        <v>3711</v>
      </c>
      <c r="M29" s="7">
        <v>18</v>
      </c>
    </row>
    <row r="30" spans="1:13" ht="12.75">
      <c r="A30" s="206" t="s">
        <v>116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190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117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4500</v>
      </c>
      <c r="K32" s="7">
        <v>4500</v>
      </c>
      <c r="L32" s="7">
        <v>51275</v>
      </c>
      <c r="M32" s="7">
        <v>51275</v>
      </c>
    </row>
    <row r="33" spans="1:13" ht="12.75">
      <c r="A33" s="206" t="s">
        <v>181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f>SUM(J34:J37)</f>
        <v>202005</v>
      </c>
      <c r="K33" s="50">
        <f>SUM(K34:K37)</f>
        <v>85789</v>
      </c>
      <c r="L33" s="50">
        <f>SUM(L34:L37)</f>
        <v>185128</v>
      </c>
      <c r="M33" s="50">
        <f>SUM(M34:M37)</f>
        <v>93537</v>
      </c>
    </row>
    <row r="34" spans="1:13" ht="12.75">
      <c r="A34" s="206" t="s">
        <v>58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24" customHeight="1">
      <c r="A35" s="206" t="s">
        <v>57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202005</v>
      </c>
      <c r="K35" s="7">
        <v>85789</v>
      </c>
      <c r="L35" s="7">
        <v>185128</v>
      </c>
      <c r="M35" s="7">
        <v>93537</v>
      </c>
    </row>
    <row r="36" spans="1:13" ht="12.75">
      <c r="A36" s="206" t="s">
        <v>191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59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165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166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192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193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182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f>J7+J27+J38+J40</f>
        <v>6484662</v>
      </c>
      <c r="K42" s="50">
        <f>K7+K27+K38+K40</f>
        <v>2052903</v>
      </c>
      <c r="L42" s="50">
        <f>L7+L27</f>
        <v>4969902</v>
      </c>
      <c r="M42" s="50">
        <f>M7+M27+M38+M40</f>
        <v>1254040</v>
      </c>
    </row>
    <row r="43" spans="1:13" ht="12.75">
      <c r="A43" s="206" t="s">
        <v>183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f>J10+J33+J39+J41</f>
        <v>10935026</v>
      </c>
      <c r="K43" s="50">
        <f>K10+K33+K39+K41</f>
        <v>3789362</v>
      </c>
      <c r="L43" s="50">
        <f>L10+L33+L39+L41</f>
        <v>7917088</v>
      </c>
      <c r="M43" s="50">
        <f>M10+M33+M39+M41</f>
        <v>2346728</v>
      </c>
    </row>
    <row r="44" spans="1:13" ht="12.75">
      <c r="A44" s="206" t="s">
        <v>203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f>J42-J43</f>
        <v>-4450364</v>
      </c>
      <c r="K44" s="50">
        <f>K42-K43</f>
        <v>-1736459</v>
      </c>
      <c r="L44" s="50">
        <f>L42-L43</f>
        <v>-2947186</v>
      </c>
      <c r="M44" s="50">
        <f>M42-M43</f>
        <v>-1092688</v>
      </c>
    </row>
    <row r="45" spans="1:13" ht="12.75">
      <c r="A45" s="218" t="s">
        <v>185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8" t="s">
        <v>186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0">
        <f>IF(J43&gt;J42,J43-J42,0)</f>
        <v>4450364</v>
      </c>
      <c r="K46" s="50">
        <f>IF(K43&gt;K42,K43-K42,0)</f>
        <v>1736459</v>
      </c>
      <c r="L46" s="50">
        <f>IF(L43&gt;L42,L43-L42,0)</f>
        <v>2947186</v>
      </c>
      <c r="M46" s="50">
        <f>IF(M43&gt;M42,M43-M42,0)</f>
        <v>1092688</v>
      </c>
    </row>
    <row r="47" spans="1:13" ht="12.75">
      <c r="A47" s="206" t="s">
        <v>184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204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-4450364</v>
      </c>
      <c r="K48" s="50">
        <f>K44-K47</f>
        <v>-1736459</v>
      </c>
      <c r="L48" s="50">
        <f>L44-L47</f>
        <v>-2947186</v>
      </c>
      <c r="M48" s="50">
        <f>M44-M47</f>
        <v>-1092688</v>
      </c>
    </row>
    <row r="49" spans="1:13" ht="12.75">
      <c r="A49" s="218" t="s">
        <v>162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9" t="s">
        <v>187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4450364</v>
      </c>
      <c r="K50" s="58">
        <f>IF(K48&lt;0,-K48,0)</f>
        <v>1736459</v>
      </c>
      <c r="L50" s="58">
        <f>IF(L48&lt;0,-L48,0)</f>
        <v>2947186</v>
      </c>
      <c r="M50" s="58">
        <f>IF(M48&lt;0,-M48,0)</f>
        <v>1092688</v>
      </c>
    </row>
    <row r="51" spans="1:13" ht="12.75" customHeight="1">
      <c r="A51" s="215" t="s">
        <v>278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157</v>
      </c>
      <c r="B52" s="204"/>
      <c r="C52" s="204"/>
      <c r="D52" s="204"/>
      <c r="E52" s="204"/>
      <c r="F52" s="204"/>
      <c r="G52" s="204"/>
      <c r="H52" s="204"/>
      <c r="I52" s="52"/>
      <c r="J52" s="52"/>
      <c r="K52" s="52"/>
      <c r="L52" s="52"/>
      <c r="M52" s="59"/>
    </row>
    <row r="53" spans="1:13" ht="12.75">
      <c r="A53" s="242" t="s">
        <v>201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202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159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171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188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6" t="s">
        <v>195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196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40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197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198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199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200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189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163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6" t="s">
        <v>164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9" t="s">
        <v>279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158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201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202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L65536 N1:IV65536 M1:M16 M19:M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1" sqref="K51"/>
    </sheetView>
  </sheetViews>
  <sheetFormatPr defaultColWidth="9.140625" defaultRowHeight="12.75"/>
  <cols>
    <col min="1" max="7" width="9.140625" style="49" customWidth="1"/>
    <col min="8" max="8" width="5.7109375" style="49" customWidth="1"/>
    <col min="9" max="16384" width="9.140625" style="49" customWidth="1"/>
  </cols>
  <sheetData>
    <row r="1" spans="1:11" ht="12.75" customHeight="1">
      <c r="A1" s="256" t="s">
        <v>137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311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51</v>
      </c>
      <c r="B4" s="258"/>
      <c r="C4" s="258"/>
      <c r="D4" s="258"/>
      <c r="E4" s="258"/>
      <c r="F4" s="258"/>
      <c r="G4" s="258"/>
      <c r="H4" s="258"/>
      <c r="I4" s="63" t="s">
        <v>246</v>
      </c>
      <c r="J4" s="64" t="s">
        <v>284</v>
      </c>
      <c r="K4" s="64" t="s">
        <v>285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5">
        <v>2</v>
      </c>
      <c r="J5" s="66" t="s">
        <v>249</v>
      </c>
      <c r="K5" s="66" t="s">
        <v>250</v>
      </c>
    </row>
    <row r="6" spans="1:11" ht="12.75">
      <c r="A6" s="215" t="s">
        <v>131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35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-4450364</v>
      </c>
      <c r="K7" s="7">
        <v>-2947186</v>
      </c>
    </row>
    <row r="8" spans="1:11" ht="12.75">
      <c r="A8" s="209" t="s">
        <v>36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470283</v>
      </c>
      <c r="K8" s="7">
        <v>481700</v>
      </c>
    </row>
    <row r="9" spans="1:11" ht="12.75">
      <c r="A9" s="209" t="s">
        <v>37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1793499</v>
      </c>
      <c r="K9" s="7">
        <v>1541636</v>
      </c>
    </row>
    <row r="10" spans="1:11" ht="12.75">
      <c r="A10" s="209" t="s">
        <v>38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3893870</v>
      </c>
      <c r="K10" s="7">
        <v>257115</v>
      </c>
    </row>
    <row r="11" spans="1:11" ht="12.75">
      <c r="A11" s="209" t="s">
        <v>39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316086</v>
      </c>
      <c r="K11" s="7">
        <v>493376</v>
      </c>
    </row>
    <row r="12" spans="1:11" ht="12.75">
      <c r="A12" s="209" t="s">
        <v>43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/>
    </row>
    <row r="13" spans="1:11" ht="12.75">
      <c r="A13" s="206" t="s">
        <v>132</v>
      </c>
      <c r="B13" s="207"/>
      <c r="C13" s="207"/>
      <c r="D13" s="207"/>
      <c r="E13" s="207"/>
      <c r="F13" s="207"/>
      <c r="G13" s="207"/>
      <c r="H13" s="207"/>
      <c r="I13" s="1">
        <v>7</v>
      </c>
      <c r="J13" s="61">
        <f>SUM(J7:J12)</f>
        <v>2023374</v>
      </c>
      <c r="K13" s="50">
        <f>SUM(K7:K12)</f>
        <v>-173359</v>
      </c>
    </row>
    <row r="14" spans="1:11" ht="12.75">
      <c r="A14" s="209" t="s">
        <v>44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45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46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47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154112</v>
      </c>
      <c r="K17" s="7">
        <v>1290</v>
      </c>
    </row>
    <row r="18" spans="1:11" ht="12.75">
      <c r="A18" s="206" t="s">
        <v>133</v>
      </c>
      <c r="B18" s="207"/>
      <c r="C18" s="207"/>
      <c r="D18" s="207"/>
      <c r="E18" s="207"/>
      <c r="F18" s="207"/>
      <c r="G18" s="207"/>
      <c r="H18" s="207"/>
      <c r="I18" s="1">
        <v>12</v>
      </c>
      <c r="J18" s="61">
        <f>SUM(J14:J17)</f>
        <v>154112</v>
      </c>
      <c r="K18" s="50">
        <f>K14++K15+K16+K17</f>
        <v>1290</v>
      </c>
    </row>
    <row r="19" spans="1:11" ht="12.75">
      <c r="A19" s="206" t="s">
        <v>31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IF(J13&gt;J18,J13-J18,0)</f>
        <v>1869262</v>
      </c>
      <c r="K19" s="50">
        <f>IF(K13&gt;K18,K13-K18,0)</f>
        <v>0</v>
      </c>
    </row>
    <row r="20" spans="1:11" ht="12.75">
      <c r="A20" s="206" t="s">
        <v>32</v>
      </c>
      <c r="B20" s="207"/>
      <c r="C20" s="207"/>
      <c r="D20" s="207"/>
      <c r="E20" s="207"/>
      <c r="F20" s="207"/>
      <c r="G20" s="207"/>
      <c r="H20" s="207"/>
      <c r="I20" s="1">
        <v>14</v>
      </c>
      <c r="J20" s="61">
        <f>IF(J18&gt;J13,J18-J13,0)</f>
        <v>0</v>
      </c>
      <c r="K20" s="50">
        <f>IF(K18&gt;K13,K18-K13,0)</f>
        <v>174649</v>
      </c>
    </row>
    <row r="21" spans="1:11" ht="12.75">
      <c r="A21" s="215" t="s">
        <v>134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148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40280</v>
      </c>
      <c r="K22" s="7">
        <v>211280</v>
      </c>
    </row>
    <row r="23" spans="1:11" ht="12.75">
      <c r="A23" s="209" t="s">
        <v>149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150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151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152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5093</v>
      </c>
      <c r="K26" s="7">
        <v>4368</v>
      </c>
    </row>
    <row r="27" spans="1:11" ht="12.75">
      <c r="A27" s="206" t="s">
        <v>138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1">
        <f>SUM(J22:J26)</f>
        <v>45373</v>
      </c>
      <c r="K27" s="50">
        <f>K22+K23+K24+K25+K26</f>
        <v>215648</v>
      </c>
    </row>
    <row r="28" spans="1:11" ht="12.75">
      <c r="A28" s="209" t="s">
        <v>102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2134485</v>
      </c>
      <c r="K28" s="7">
        <v>16964</v>
      </c>
    </row>
    <row r="29" spans="1:11" ht="12.75">
      <c r="A29" s="209" t="s">
        <v>103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11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6" t="s">
        <v>2</v>
      </c>
      <c r="B31" s="207"/>
      <c r="C31" s="207"/>
      <c r="D31" s="207"/>
      <c r="E31" s="207"/>
      <c r="F31" s="207"/>
      <c r="G31" s="207"/>
      <c r="H31" s="207"/>
      <c r="I31" s="1">
        <v>24</v>
      </c>
      <c r="J31" s="61">
        <f>SUM(J28:J30)</f>
        <v>2134485</v>
      </c>
      <c r="K31" s="50">
        <f>SUM(K28:K30)</f>
        <v>16964</v>
      </c>
    </row>
    <row r="32" spans="1:11" ht="12.75">
      <c r="A32" s="206" t="s">
        <v>33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IF(J27&gt;J31,J27-J31,0)</f>
        <v>0</v>
      </c>
      <c r="K32" s="50">
        <f>IF(K27&gt;K31,K27-K31,0)</f>
        <v>198684</v>
      </c>
    </row>
    <row r="33" spans="1:11" ht="12.75">
      <c r="A33" s="206" t="s">
        <v>34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IF(J31&gt;J27,J31-J27,0)</f>
        <v>2089112</v>
      </c>
      <c r="K33" s="50">
        <f>IF(K31&gt;K27,K31-K27,0)</f>
        <v>0</v>
      </c>
    </row>
    <row r="34" spans="1:11" ht="12.75">
      <c r="A34" s="215" t="s">
        <v>135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144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25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6" t="s">
        <v>60</v>
      </c>
      <c r="B38" s="207"/>
      <c r="C38" s="207"/>
      <c r="D38" s="207"/>
      <c r="E38" s="207"/>
      <c r="F38" s="207"/>
      <c r="G38" s="207"/>
      <c r="H38" s="207"/>
      <c r="I38" s="1">
        <v>30</v>
      </c>
      <c r="J38" s="61">
        <f>SUM(J35:J37)</f>
        <v>0</v>
      </c>
      <c r="K38" s="50">
        <f>SUM(K35:K37)</f>
        <v>0</v>
      </c>
    </row>
    <row r="39" spans="1:11" ht="12.75">
      <c r="A39" s="209" t="s">
        <v>26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27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28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29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30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19064</v>
      </c>
      <c r="K43" s="7">
        <v>10575</v>
      </c>
    </row>
    <row r="44" spans="1:11" ht="12.75">
      <c r="A44" s="206" t="s">
        <v>61</v>
      </c>
      <c r="B44" s="207"/>
      <c r="C44" s="207"/>
      <c r="D44" s="207"/>
      <c r="E44" s="207"/>
      <c r="F44" s="207"/>
      <c r="G44" s="207"/>
      <c r="H44" s="207"/>
      <c r="I44" s="1">
        <v>36</v>
      </c>
      <c r="J44" s="61">
        <f>SUM(J39:J43)</f>
        <v>19064</v>
      </c>
      <c r="K44" s="50">
        <f>SUM(K39:K43)</f>
        <v>10575</v>
      </c>
    </row>
    <row r="45" spans="1:11" ht="12.75">
      <c r="A45" s="206" t="s">
        <v>12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6" t="s">
        <v>13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IF(J44&gt;J38,J44-J38,0)</f>
        <v>19064</v>
      </c>
      <c r="K46" s="50">
        <f>IF(K44&gt;K38,K44-K38,0)</f>
        <v>10575</v>
      </c>
    </row>
    <row r="47" spans="1:11" ht="12.75">
      <c r="A47" s="209" t="s">
        <v>62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13460</v>
      </c>
    </row>
    <row r="48" spans="1:11" ht="12.75">
      <c r="A48" s="209" t="s">
        <v>63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IF(J20-J19+J33-J32+J46-J45&gt;0,J20-J19+J33-J32+J46-J45,0)</f>
        <v>238914</v>
      </c>
      <c r="K48" s="50">
        <f>IF(K20-K19+K33-K32+K46-K45&gt;0,K20-K19+K33-K32+K46-K45,0)</f>
        <v>0</v>
      </c>
    </row>
    <row r="49" spans="1:11" ht="12.75">
      <c r="A49" s="209" t="s">
        <v>136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352341</v>
      </c>
      <c r="K49" s="7">
        <v>62097</v>
      </c>
    </row>
    <row r="50" spans="1:11" ht="12.75">
      <c r="A50" s="209" t="s">
        <v>145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v>13460</v>
      </c>
    </row>
    <row r="51" spans="1:11" ht="12.75">
      <c r="A51" s="209" t="s">
        <v>146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238914</v>
      </c>
      <c r="K51" s="7"/>
    </row>
    <row r="52" spans="1:11" ht="12.75">
      <c r="A52" s="221" t="s">
        <v>147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2">
        <f>J49+J50-J51</f>
        <v>113427</v>
      </c>
      <c r="K52" s="58">
        <f>K49+K50-K51</f>
        <v>75557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8" sqref="J8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68" t="s">
        <v>247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8"/>
    </row>
    <row r="2" spans="1:12" ht="15.75">
      <c r="A2" s="39"/>
      <c r="B2" s="67"/>
      <c r="C2" s="278" t="s">
        <v>248</v>
      </c>
      <c r="D2" s="278"/>
      <c r="E2" s="70" t="s">
        <v>286</v>
      </c>
      <c r="F2" s="40" t="s">
        <v>217</v>
      </c>
      <c r="G2" s="279">
        <v>41182</v>
      </c>
      <c r="H2" s="280"/>
      <c r="I2" s="67"/>
      <c r="J2" s="67"/>
      <c r="K2" s="67"/>
      <c r="L2" s="71"/>
    </row>
    <row r="3" spans="1:11" ht="23.25">
      <c r="A3" s="281" t="s">
        <v>51</v>
      </c>
      <c r="B3" s="281"/>
      <c r="C3" s="281"/>
      <c r="D3" s="281"/>
      <c r="E3" s="281"/>
      <c r="F3" s="281"/>
      <c r="G3" s="281"/>
      <c r="H3" s="281"/>
      <c r="I3" s="74" t="s">
        <v>271</v>
      </c>
      <c r="J3" s="75" t="s">
        <v>125</v>
      </c>
      <c r="K3" s="75" t="s">
        <v>126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7">
        <v>2</v>
      </c>
      <c r="J4" s="76" t="s">
        <v>249</v>
      </c>
      <c r="K4" s="76" t="s">
        <v>250</v>
      </c>
    </row>
    <row r="5" spans="1:11" ht="12.75">
      <c r="A5" s="270" t="s">
        <v>251</v>
      </c>
      <c r="B5" s="271"/>
      <c r="C5" s="271"/>
      <c r="D5" s="271"/>
      <c r="E5" s="271"/>
      <c r="F5" s="271"/>
      <c r="G5" s="271"/>
      <c r="H5" s="271"/>
      <c r="I5" s="41">
        <v>1</v>
      </c>
      <c r="J5" s="42">
        <v>39904500</v>
      </c>
      <c r="K5" s="42">
        <v>39904500</v>
      </c>
    </row>
    <row r="6" spans="1:11" ht="12.75">
      <c r="A6" s="270" t="s">
        <v>252</v>
      </c>
      <c r="B6" s="271"/>
      <c r="C6" s="271"/>
      <c r="D6" s="271"/>
      <c r="E6" s="271"/>
      <c r="F6" s="271"/>
      <c r="G6" s="271"/>
      <c r="H6" s="271"/>
      <c r="I6" s="41">
        <v>2</v>
      </c>
      <c r="J6" s="43"/>
      <c r="K6" s="43"/>
    </row>
    <row r="7" spans="1:11" ht="12.75">
      <c r="A7" s="270" t="s">
        <v>253</v>
      </c>
      <c r="B7" s="271"/>
      <c r="C7" s="271"/>
      <c r="D7" s="271"/>
      <c r="E7" s="271"/>
      <c r="F7" s="271"/>
      <c r="G7" s="271"/>
      <c r="H7" s="271"/>
      <c r="I7" s="41">
        <v>3</v>
      </c>
      <c r="J7" s="43">
        <v>30271495</v>
      </c>
      <c r="K7" s="50">
        <v>30258745</v>
      </c>
    </row>
    <row r="8" spans="1:11" ht="12.75">
      <c r="A8" s="270" t="s">
        <v>254</v>
      </c>
      <c r="B8" s="271"/>
      <c r="C8" s="271"/>
      <c r="D8" s="271"/>
      <c r="E8" s="271"/>
      <c r="F8" s="271"/>
      <c r="G8" s="271"/>
      <c r="H8" s="271"/>
      <c r="I8" s="41">
        <v>4</v>
      </c>
      <c r="J8" s="50">
        <v>-61406518</v>
      </c>
      <c r="K8" s="7">
        <v>-66682604</v>
      </c>
    </row>
    <row r="9" spans="1:11" ht="12.75">
      <c r="A9" s="270" t="s">
        <v>255</v>
      </c>
      <c r="B9" s="271"/>
      <c r="C9" s="271"/>
      <c r="D9" s="271"/>
      <c r="E9" s="271"/>
      <c r="F9" s="271"/>
      <c r="G9" s="271"/>
      <c r="H9" s="271"/>
      <c r="I9" s="41">
        <v>5</v>
      </c>
      <c r="J9" s="43">
        <v>-4450364</v>
      </c>
      <c r="K9" s="43">
        <v>-2947186</v>
      </c>
    </row>
    <row r="10" spans="1:11" ht="12.75">
      <c r="A10" s="270" t="s">
        <v>256</v>
      </c>
      <c r="B10" s="271"/>
      <c r="C10" s="271"/>
      <c r="D10" s="271"/>
      <c r="E10" s="271"/>
      <c r="F10" s="271"/>
      <c r="G10" s="271"/>
      <c r="H10" s="271"/>
      <c r="I10" s="41">
        <v>6</v>
      </c>
      <c r="J10" s="7"/>
      <c r="K10" s="7">
        <v>2889092</v>
      </c>
    </row>
    <row r="11" spans="1:11" ht="12.75">
      <c r="A11" s="270" t="s">
        <v>257</v>
      </c>
      <c r="B11" s="271"/>
      <c r="C11" s="271"/>
      <c r="D11" s="271"/>
      <c r="E11" s="271"/>
      <c r="F11" s="271"/>
      <c r="G11" s="271"/>
      <c r="H11" s="271"/>
      <c r="I11" s="41">
        <v>7</v>
      </c>
      <c r="J11" s="43"/>
      <c r="K11" s="43"/>
    </row>
    <row r="12" spans="1:11" ht="12.75">
      <c r="A12" s="270" t="s">
        <v>258</v>
      </c>
      <c r="B12" s="271"/>
      <c r="C12" s="271"/>
      <c r="D12" s="271"/>
      <c r="E12" s="271"/>
      <c r="F12" s="271"/>
      <c r="G12" s="271"/>
      <c r="H12" s="271"/>
      <c r="I12" s="41">
        <v>8</v>
      </c>
      <c r="J12" s="43"/>
      <c r="K12" s="43"/>
    </row>
    <row r="13" spans="1:11" ht="12.75">
      <c r="A13" s="270" t="s">
        <v>259</v>
      </c>
      <c r="B13" s="271"/>
      <c r="C13" s="271"/>
      <c r="D13" s="271"/>
      <c r="E13" s="271"/>
      <c r="F13" s="271"/>
      <c r="G13" s="271"/>
      <c r="H13" s="271"/>
      <c r="I13" s="41">
        <v>9</v>
      </c>
      <c r="J13" s="43"/>
      <c r="K13" s="43"/>
    </row>
    <row r="14" spans="1:11" ht="12.75">
      <c r="A14" s="272" t="s">
        <v>260</v>
      </c>
      <c r="B14" s="273"/>
      <c r="C14" s="273"/>
      <c r="D14" s="273"/>
      <c r="E14" s="273"/>
      <c r="F14" s="273"/>
      <c r="G14" s="273"/>
      <c r="H14" s="273"/>
      <c r="I14" s="41">
        <v>10</v>
      </c>
      <c r="J14" s="72">
        <f>SUM(J5:J13)</f>
        <v>4319113</v>
      </c>
      <c r="K14" s="72">
        <f>SUM(K5:K13)</f>
        <v>3422547</v>
      </c>
    </row>
    <row r="15" spans="1:11" ht="12.75">
      <c r="A15" s="270" t="s">
        <v>261</v>
      </c>
      <c r="B15" s="271"/>
      <c r="C15" s="271"/>
      <c r="D15" s="271"/>
      <c r="E15" s="271"/>
      <c r="F15" s="271"/>
      <c r="G15" s="271"/>
      <c r="H15" s="271"/>
      <c r="I15" s="41">
        <v>11</v>
      </c>
      <c r="J15" s="43"/>
      <c r="K15" s="43"/>
    </row>
    <row r="16" spans="1:11" ht="12.75">
      <c r="A16" s="270" t="s">
        <v>262</v>
      </c>
      <c r="B16" s="271"/>
      <c r="C16" s="271"/>
      <c r="D16" s="271"/>
      <c r="E16" s="271"/>
      <c r="F16" s="271"/>
      <c r="G16" s="271"/>
      <c r="H16" s="271"/>
      <c r="I16" s="41">
        <v>12</v>
      </c>
      <c r="J16" s="43"/>
      <c r="K16" s="43"/>
    </row>
    <row r="17" spans="1:11" ht="12.75">
      <c r="A17" s="270" t="s">
        <v>263</v>
      </c>
      <c r="B17" s="271"/>
      <c r="C17" s="271"/>
      <c r="D17" s="271"/>
      <c r="E17" s="271"/>
      <c r="F17" s="271"/>
      <c r="G17" s="271"/>
      <c r="H17" s="271"/>
      <c r="I17" s="41">
        <v>13</v>
      </c>
      <c r="J17" s="43"/>
      <c r="K17" s="43"/>
    </row>
    <row r="18" spans="1:11" ht="12.75">
      <c r="A18" s="270" t="s">
        <v>264</v>
      </c>
      <c r="B18" s="271"/>
      <c r="C18" s="271"/>
      <c r="D18" s="271"/>
      <c r="E18" s="271"/>
      <c r="F18" s="271"/>
      <c r="G18" s="271"/>
      <c r="H18" s="271"/>
      <c r="I18" s="41">
        <v>14</v>
      </c>
      <c r="J18" s="43"/>
      <c r="K18" s="43"/>
    </row>
    <row r="19" spans="1:11" ht="12.75">
      <c r="A19" s="270" t="s">
        <v>265</v>
      </c>
      <c r="B19" s="271"/>
      <c r="C19" s="271"/>
      <c r="D19" s="271"/>
      <c r="E19" s="271"/>
      <c r="F19" s="271"/>
      <c r="G19" s="271"/>
      <c r="H19" s="271"/>
      <c r="I19" s="41">
        <v>15</v>
      </c>
      <c r="J19" s="43"/>
      <c r="K19" s="43"/>
    </row>
    <row r="20" spans="1:11" ht="12.75">
      <c r="A20" s="270" t="s">
        <v>266</v>
      </c>
      <c r="B20" s="271"/>
      <c r="C20" s="271"/>
      <c r="D20" s="271"/>
      <c r="E20" s="271"/>
      <c r="F20" s="271"/>
      <c r="G20" s="271"/>
      <c r="H20" s="271"/>
      <c r="I20" s="41">
        <v>16</v>
      </c>
      <c r="J20" s="43"/>
      <c r="K20" s="43"/>
    </row>
    <row r="21" spans="1:11" ht="12.75">
      <c r="A21" s="272" t="s">
        <v>267</v>
      </c>
      <c r="B21" s="273"/>
      <c r="C21" s="273"/>
      <c r="D21" s="273"/>
      <c r="E21" s="273"/>
      <c r="F21" s="273"/>
      <c r="G21" s="273"/>
      <c r="H21" s="273"/>
      <c r="I21" s="41">
        <v>17</v>
      </c>
      <c r="J21" s="73">
        <v>0</v>
      </c>
      <c r="K21" s="73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2" t="s">
        <v>268</v>
      </c>
      <c r="B23" s="263"/>
      <c r="C23" s="263"/>
      <c r="D23" s="263"/>
      <c r="E23" s="263"/>
      <c r="F23" s="263"/>
      <c r="G23" s="263"/>
      <c r="H23" s="263"/>
      <c r="I23" s="44">
        <v>18</v>
      </c>
      <c r="J23" s="42"/>
      <c r="K23" s="42"/>
    </row>
    <row r="24" spans="1:11" ht="17.25" customHeight="1">
      <c r="A24" s="264" t="s">
        <v>269</v>
      </c>
      <c r="B24" s="265"/>
      <c r="C24" s="265"/>
      <c r="D24" s="265"/>
      <c r="E24" s="265"/>
      <c r="F24" s="265"/>
      <c r="G24" s="265"/>
      <c r="H24" s="265"/>
      <c r="I24" s="45">
        <v>19</v>
      </c>
      <c r="J24" s="73"/>
      <c r="K24" s="73"/>
    </row>
    <row r="25" spans="1:11" ht="30" customHeight="1">
      <c r="A25" s="266" t="s">
        <v>270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110" zoomScaleSheetLayoutView="110" zoomScalePageLayoutView="0" workbookViewId="0" topLeftCell="A12">
      <selection activeCell="A17" sqref="A17:IV20"/>
    </sheetView>
  </sheetViews>
  <sheetFormatPr defaultColWidth="9.140625" defaultRowHeight="12.75"/>
  <cols>
    <col min="1" max="1" width="109.00390625" style="122" customWidth="1"/>
    <col min="2" max="16384" width="9.140625" style="122" customWidth="1"/>
  </cols>
  <sheetData>
    <row r="1" spans="1:10" ht="12.75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0.25">
      <c r="A2" s="123" t="s">
        <v>301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>
      <c r="A3" s="125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.7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19.25" customHeight="1">
      <c r="A5" s="127" t="s">
        <v>302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04.25" customHeight="1">
      <c r="A6" s="127" t="s">
        <v>303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74.25" customHeight="1">
      <c r="A7" s="127" t="s">
        <v>304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45" customHeight="1">
      <c r="A8" s="127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84.75" customHeight="1">
      <c r="A9" s="127" t="s">
        <v>305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12.75" customHeight="1">
      <c r="A10" s="128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2.75" customHeight="1">
      <c r="A11" s="128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33" customHeight="1">
      <c r="A12" s="127" t="s">
        <v>306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.75" customHeight="1">
      <c r="A13" s="127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40.5" customHeight="1">
      <c r="A14" s="127" t="s">
        <v>307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8.75" customHeight="1">
      <c r="A15" s="128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55.5" customHeight="1">
      <c r="A16" s="127" t="s">
        <v>308</v>
      </c>
      <c r="B16" s="126"/>
      <c r="C16" s="126"/>
      <c r="D16" s="126"/>
      <c r="E16" s="126"/>
      <c r="F16" s="126"/>
      <c r="G16" s="126"/>
      <c r="H16" s="126"/>
      <c r="I16" s="126"/>
      <c r="J16" s="126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lscipior</cp:lastModifiedBy>
  <cp:lastPrinted>2012-10-17T11:20:42Z</cp:lastPrinted>
  <dcterms:created xsi:type="dcterms:W3CDTF">2008-10-17T11:51:54Z</dcterms:created>
  <dcterms:modified xsi:type="dcterms:W3CDTF">2012-10-17T11:20:54Z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