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<sst xmlns="http://schemas.openxmlformats.org/spreadsheetml/2006/main" count="436" uniqueCount="378">
  <si>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</si>
  <si>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</si>
  <si>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</si>
  <si>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</si>
  <si>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</si>
  <si>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</si>
  <si>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</si>
  <si>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</si>
  <si>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</si>
  <si>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</si>
  <si>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</si>
  <si>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</si>
  <si>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</si>
  <si>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</si>
  <si>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</si>
  <si>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</si>
  <si>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</si>
  <si>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</si>
  <si>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</si>
  <si>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</si>
  <si>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</si>
  <si>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</si>
  <si>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</si>
  <si>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</si>
  <si>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</si>
  <si>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</si>
  <si>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</si>
  <si>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</si>
  <si>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</si>
  <si>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</si>
  <si>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</si>
  <si>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</si>
  <si>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</si>
  <si>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</si>
  <si>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</si>
  <si>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</si>
  <si>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</si>
  <si>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</si>
  <si>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</si>
  <si>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</si>
  <si>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</si>
  <si>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</si>
  <si>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</si>
  <si>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</si>
  <si>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</si>
  <si>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</si>
  <si>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</si>
  <si>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</si>
  <si>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</si>
  <si>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</si>
  <si>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</si>
  <si>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</si>
  <si>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</si>
  <si>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</si>
  <si>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</si>
  <si>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</si>
  <si>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</si>
  <si>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</si>
  <si>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</si>
  <si>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</si>
  <si>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</si>
  <si>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</si>
  <si>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</si>
  <si>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</si>
  <si>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</si>
  <si>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</si>
  <si>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</si>
  <si>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</si>
  <si>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</si>
  <si>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</si>
  <si>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</si>
  <si>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</si>
  <si>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</si>
  <si>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</si>
  <si>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</si>
  <si>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</si>
  <si>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</si>
  <si>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</si>
  <si>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</si>
  <si>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</si>
  <si>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</si>
  <si>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</si>
  <si>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</si>
  <si>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</si>
  <si>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</si>
  <si>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</si>
  <si>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</si>
  <si>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</si>
  <si>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</si>
  <si>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</si>
  <si>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</si>
  <si>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</si>
  <si>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</si>
  <si>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</si>
  <si>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</si>
  <si>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</si>
  <si>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</si>
  <si>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</si>
  <si>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</si>
  <si>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</si>
  <si>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</si>
  <si>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</si>
  <si>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</si>
  <si>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</si>
  <si>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</si>
  <si>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</si>
  <si>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</si>
  <si>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</si>
  <si>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</si>
  <si>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</si>
  <si>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</si>
  <si>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</si>
  <si>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</si>
  <si>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</si>
  <si>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</si>
  <si>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</si>
  <si>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</si>
  <si>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</si>
  <si>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</si>
  <si>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</si>
  <si>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</si>
  <si>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</si>
  <si>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</si>
  <si>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</si>
  <si>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</si>
  <si>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</si>
  <si>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</si>
  <si>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</si>
  <si>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</si>
  <si>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</si>
  <si>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</si>
  <si>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</si>
  <si>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</si>
  <si>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</si>
  <si>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</si>
  <si>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</si>
  <si>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</si>
  <si>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</si>
  <si>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</si>
  <si>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</si>
  <si>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</si>
  <si>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</si>
  <si>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</si>
  <si>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</si>
  <si>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</si>
  <si>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</si>
  <si>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</si>
  <si>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</si>
  <si>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</si>
  <si>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</si>
  <si>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</si>
  <si>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</si>
  <si>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</si>
  <si>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</si>
  <si>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</si>
  <si>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</si>
  <si>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</si>
  <si>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</si>
  <si>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</si>
  <si>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</si>
  <si>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</si>
  <si>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</si>
  <si>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</si>
  <si>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</si>
  <si>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</si>
  <si>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</si>
  <si>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</si>
  <si>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</si>
  <si>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</si>
  <si>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</si>
  <si>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</si>
  <si>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</si>
  <si>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</si>
  <si>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</si>
  <si>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</si>
  <si>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</si>
  <si>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</si>
  <si>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</si>
  <si>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</si>
  <si>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</si>
  <si>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</si>
  <si>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</si>
  <si>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</si>
  <si>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</si>
  <si>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</si>
  <si>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</si>
  <si>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</si>
  <si>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</si>
  <si>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</si>
  <si>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</si>
  <si>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</si>
  <si>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</si>
  <si>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</si>
  <si>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</si>
  <si>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</si>
  <si>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</si>
  <si>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</si>
  <si>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</si>
  <si>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</si>
  <si>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</si>
  <si>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</si>
  <si>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</si>
  <si>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</si>
  <si>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</si>
  <si>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</si>
  <si>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</si>
  <si>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</si>
  <si>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</si>
  <si>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</si>
  <si>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</si>
  <si>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</si>
  <si>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</si>
  <si>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</si>
  <si>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</si>
  <si>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</si>
  <si>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</si>
  <si>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</si>
  <si>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</si>
  <si>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</si>
  <si>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</si>
  <si>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</si>
  <si>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</si>
  <si>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</si>
  <si>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</si>
  <si>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</si>
  <si>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</si>
  <si>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</si>
  <si>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</si>
  <si>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</si>
  <si>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</si>
  <si>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</si>
  <si>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</si>
  <si>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</si>
  <si>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</si>
  <si>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</si>
  <si>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</si>
  <si>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</si>
  <si>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</si>
  <si>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</si>
  <si>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</si>
  <si>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</si>
  <si>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</si>
  <si>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</si>
  <si>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</si>
  <si>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</si>
  <si>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</si>
  <si>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</si>
  <si>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</si>
  <si>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</si>
  <si>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</si>
  <si>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</si>
  <si>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</si>
  <si>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</si>
  <si>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</si>
  <si>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</si>
  <si>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</si>
  <si>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</si>
  <si>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</si>
  <si>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</si>
  <si>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</si>
  <si>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</si>
  <si>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</si>
  <si>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</si>
  <si>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</si>
  <si>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</si>
  <si>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</si>
  <si>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</si>
  <si>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</si>
  <si>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</si>
  <si>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</si>
  <si>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</si>
  <si>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</si>
  <si>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</si>
  <si>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</si>
  <si>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</si>
  <si>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</si>
  <si>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</si>
  <si>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</si>
  <si>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</si>
  <si>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</si>
  <si>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</si>
  <si>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</si>
  <si>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</si>
  <si>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</si>
  <si>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</si>
  <si>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</si>
  <si>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</si>
  <si>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</si>
  <si>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</si>
  <si>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</si>
  <si>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</si>
  <si>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</si>
  <si>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</si>
  <si>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</si>
  <si>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</si>
  <si>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</si>
  <si>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</si>
  <si>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</si>
  <si>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</si>
  <si>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</si>
  <si>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</si>
  <si>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</si>
  <si>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</si>
  <si>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</si>
  <si>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</si>
  <si>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</si>
  <si>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</si>
  <si>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</si>
  <si>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</si>
  <si>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</si>
  <si>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</si>
  <si>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</si>
  <si>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</si>
  <si>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</si>
  <si>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</si>
  <si>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</si>
  <si>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</si>
  <si>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</si>
  <si>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</si>
  <si>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</si>
  <si>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</si>
  <si>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</si>
  <si>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</si>
  <si>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</si>
  <si>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</si>
  <si>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</si>
  <si>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</si>
  <si>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</si>
  <si>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</si>
  <si>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</si>
  <si>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</si>
  <si>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</si>
  <si>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</si>
  <si>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</si>
  <si>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Horvatinović Viktor</t>
  </si>
  <si>
    <t>01/6177-310</t>
  </si>
  <si>
    <t>Miličić Luka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</si>
  <si>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</si>
  <si>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</si>
  <si>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</si>
  <si>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</si>
  <si>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</si>
  <si>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</si>
  <si>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</si>
  <si>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</si>
  <si>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</si>
  <si>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</si>
  <si>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</si>
  <si>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</si>
  <si>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</si>
  <si>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</si>
  <si>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</si>
  <si>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</si>
  <si>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</si>
  <si>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</si>
  <si>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</si>
  <si>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</si>
  <si>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</si>
  <si>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</si>
  <si>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</si>
  <si>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</si>
  <si>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</si>
  <si>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</si>
  <si>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</si>
  <si>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</si>
  <si>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</si>
  <si>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</si>
  <si>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</si>
  <si>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</si>
  <si>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</si>
  <si>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</si>
  <si>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</si>
  <si>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viktor.horvatinovic@dalekovod.hr</t>
  </si>
  <si>
    <t>Obveznik: Dalekovod Grupa</t>
  </si>
  <si>
    <t>01/2459-710</t>
  </si>
  <si>
    <t>stanje na dan 30.9.2011.</t>
  </si>
  <si>
    <t>u razdoblju 01.01.2011. do 30.09.2011.</t>
  </si>
  <si>
    <t>DALEKOVOD PROIZVODNJA d.o.o.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</si>
</sst>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indent="2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33" borderId="32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3" fillId="0" borderId="33" xfId="0" applyFont="1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3" fillId="0" borderId="21" xfId="0" applyFont="1" applyFill="1" applyBorder="1" applyAlignment="1">
      <alignment horizontal="left" vertical="center"/>
    </xf>
    <xf numFmtId="0" fontId="10" fillId="0" borderId="35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3" fillId="0" borderId="27" xfId="58" applyFont="1" applyFill="1" applyBorder="1" applyAlignment="1" applyProtection="1">
      <alignment horizontal="right" vertical="center"/>
      <protection hidden="1" locked="0"/>
    </xf>
    <xf numFmtId="0" fontId="4" fillId="0" borderId="36" xfId="58" applyFont="1" applyBorder="1" applyAlignment="1" applyProtection="1">
      <alignment horizontal="center" vertical="top"/>
      <protection hidden="1"/>
    </xf>
    <xf numFmtId="0" fontId="4" fillId="0" borderId="36" xfId="58" applyFont="1" applyBorder="1" applyAlignment="1">
      <alignment horizontal="center"/>
      <protection/>
    </xf>
    <xf numFmtId="0" fontId="4" fillId="0" borderId="37" xfId="58" applyFont="1" applyBorder="1" applyAlignment="1">
      <alignment/>
      <protection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4" fillId="0" borderId="29" xfId="58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4" fillId="0" borderId="28" xfId="58" applyFont="1" applyFill="1" applyBorder="1" applyAlignment="1">
      <alignment horizontal="left" vertical="center"/>
      <protection/>
    </xf>
    <xf numFmtId="1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3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22" xfId="63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viktor.horvatin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1" ht="15.75">
      <c r="A1" s="138" t="s">
        <v>248</v>
      </c>
      <c r="B1" s="139"/>
      <c r="C1" s="139"/>
      <c r="D1" s="84"/>
      <c r="E1" s="84"/>
      <c r="F1" s="84"/>
      <c r="G1" s="84"/>
      <c r="H1" s="84"/>
      <c r="I1" s="85"/>
      <c r="J1" s="10"/>
      <c r="K1" s="10"/>
    </row>
    <row r="2" spans="1:11" ht="12.75">
      <c r="A2" s="192" t="s">
        <v>249</v>
      </c>
      <c r="B2" s="193"/>
      <c r="C2" s="193"/>
      <c r="D2" s="194"/>
      <c r="E2" s="119">
        <v>40544</v>
      </c>
      <c r="F2" s="12"/>
      <c r="G2" s="13" t="s">
        <v>250</v>
      </c>
      <c r="H2" s="119">
        <v>40816</v>
      </c>
      <c r="I2" s="86"/>
      <c r="J2" s="10"/>
      <c r="K2" s="10"/>
    </row>
    <row r="3" spans="1:11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</row>
    <row r="4" spans="1:11" ht="15">
      <c r="A4" s="195" t="s">
        <v>317</v>
      </c>
      <c r="B4" s="196"/>
      <c r="C4" s="196"/>
      <c r="D4" s="196"/>
      <c r="E4" s="196"/>
      <c r="F4" s="196"/>
      <c r="G4" s="196"/>
      <c r="H4" s="196"/>
      <c r="I4" s="197"/>
      <c r="J4" s="10"/>
      <c r="K4" s="10"/>
    </row>
    <row r="5" spans="1:11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</row>
    <row r="6" spans="1:11" ht="12.75">
      <c r="A6" s="166" t="s">
        <v>251</v>
      </c>
      <c r="B6" s="167"/>
      <c r="C6" s="149" t="s">
        <v>324</v>
      </c>
      <c r="D6" s="150"/>
      <c r="E6" s="29"/>
      <c r="F6" s="29"/>
      <c r="G6" s="29"/>
      <c r="H6" s="29"/>
      <c r="I6" s="92"/>
      <c r="J6" s="10"/>
      <c r="K6" s="10"/>
    </row>
    <row r="7" spans="1:11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</row>
    <row r="8" spans="1:11" ht="12.75">
      <c r="A8" s="198" t="s">
        <v>252</v>
      </c>
      <c r="B8" s="199"/>
      <c r="C8" s="149" t="s">
        <v>325</v>
      </c>
      <c r="D8" s="150"/>
      <c r="E8" s="29"/>
      <c r="F8" s="29"/>
      <c r="G8" s="29"/>
      <c r="H8" s="29"/>
      <c r="I8" s="94"/>
      <c r="J8" s="10"/>
      <c r="K8" s="10"/>
    </row>
    <row r="9" spans="1:11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</row>
    <row r="10" spans="1:11" ht="12.75">
      <c r="A10" s="141" t="s">
        <v>253</v>
      </c>
      <c r="B10" s="190"/>
      <c r="C10" s="149" t="s">
        <v>326</v>
      </c>
      <c r="D10" s="150"/>
      <c r="E10" s="16"/>
      <c r="F10" s="16"/>
      <c r="G10" s="16"/>
      <c r="H10" s="16"/>
      <c r="I10" s="94"/>
      <c r="J10" s="10"/>
      <c r="K10" s="10"/>
    </row>
    <row r="11" spans="1:11" ht="12.75">
      <c r="A11" s="191"/>
      <c r="B11" s="190"/>
      <c r="C11" s="16"/>
      <c r="D11" s="16"/>
      <c r="E11" s="16"/>
      <c r="F11" s="16"/>
      <c r="G11" s="16"/>
      <c r="H11" s="16"/>
      <c r="I11" s="94"/>
      <c r="J11" s="10"/>
      <c r="K11" s="10"/>
    </row>
    <row r="12" spans="1:11" ht="12.75">
      <c r="A12" s="166" t="s">
        <v>254</v>
      </c>
      <c r="B12" s="167"/>
      <c r="C12" s="143" t="s">
        <v>327</v>
      </c>
      <c r="D12" s="187"/>
      <c r="E12" s="187"/>
      <c r="F12" s="187"/>
      <c r="G12" s="187"/>
      <c r="H12" s="187"/>
      <c r="I12" s="168"/>
      <c r="J12" s="10"/>
      <c r="K12" s="10"/>
    </row>
    <row r="13" spans="1:11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</row>
    <row r="14" spans="1:11" ht="12.75">
      <c r="A14" s="166" t="s">
        <v>255</v>
      </c>
      <c r="B14" s="167"/>
      <c r="C14" s="188" t="s">
        <v>328</v>
      </c>
      <c r="D14" s="189"/>
      <c r="E14" s="16"/>
      <c r="F14" s="143" t="s">
        <v>329</v>
      </c>
      <c r="G14" s="187"/>
      <c r="H14" s="187"/>
      <c r="I14" s="168"/>
      <c r="J14" s="10"/>
      <c r="K14" s="10"/>
    </row>
    <row r="15" spans="1:11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</row>
    <row r="16" spans="1:11" ht="12.75">
      <c r="A16" s="166" t="s">
        <v>256</v>
      </c>
      <c r="B16" s="167"/>
      <c r="C16" s="143" t="s">
        <v>330</v>
      </c>
      <c r="D16" s="187"/>
      <c r="E16" s="187"/>
      <c r="F16" s="187"/>
      <c r="G16" s="187"/>
      <c r="H16" s="187"/>
      <c r="I16" s="168"/>
      <c r="J16" s="10"/>
      <c r="K16" s="10"/>
    </row>
    <row r="17" spans="1:11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</row>
    <row r="18" spans="1:11" ht="12.75">
      <c r="A18" s="166" t="s">
        <v>257</v>
      </c>
      <c r="B18" s="167"/>
      <c r="C18" s="172" t="s">
        <v>331</v>
      </c>
      <c r="D18" s="173"/>
      <c r="E18" s="173"/>
      <c r="F18" s="173"/>
      <c r="G18" s="173"/>
      <c r="H18" s="173"/>
      <c r="I18" s="174"/>
      <c r="J18" s="10"/>
      <c r="K18" s="10"/>
    </row>
    <row r="19" spans="1:11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</row>
    <row r="20" spans="1:11" ht="12.75">
      <c r="A20" s="166" t="s">
        <v>258</v>
      </c>
      <c r="B20" s="167"/>
      <c r="C20" s="172" t="s">
        <v>332</v>
      </c>
      <c r="D20" s="173"/>
      <c r="E20" s="173"/>
      <c r="F20" s="173"/>
      <c r="G20" s="173"/>
      <c r="H20" s="173"/>
      <c r="I20" s="174"/>
      <c r="J20" s="10"/>
      <c r="K20" s="10"/>
    </row>
    <row r="21" spans="1:11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</row>
    <row r="22" spans="1:11" ht="12.75">
      <c r="A22" s="166" t="s">
        <v>259</v>
      </c>
      <c r="B22" s="167"/>
      <c r="C22" s="120">
        <v>133</v>
      </c>
      <c r="D22" s="143" t="s">
        <v>329</v>
      </c>
      <c r="E22" s="175"/>
      <c r="F22" s="176"/>
      <c r="G22" s="166"/>
      <c r="H22" s="177"/>
      <c r="I22" s="96"/>
      <c r="J22" s="10"/>
      <c r="K22" s="10"/>
    </row>
    <row r="23" spans="1:11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</row>
    <row r="24" spans="1:11" ht="12.75">
      <c r="A24" s="166" t="s">
        <v>260</v>
      </c>
      <c r="B24" s="167"/>
      <c r="C24" s="120">
        <v>21</v>
      </c>
      <c r="D24" s="143" t="s">
        <v>333</v>
      </c>
      <c r="E24" s="175"/>
      <c r="F24" s="175"/>
      <c r="G24" s="176"/>
      <c r="H24" s="51" t="s">
        <v>261</v>
      </c>
      <c r="I24" s="133">
        <v>1856</v>
      </c>
      <c r="J24" s="10"/>
      <c r="K24" s="10"/>
    </row>
    <row r="25" spans="1:11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</row>
    <row r="26" spans="1:11" ht="12.75">
      <c r="A26" s="166" t="s">
        <v>262</v>
      </c>
      <c r="B26" s="167"/>
      <c r="C26" s="121" t="s">
        <v>337</v>
      </c>
      <c r="D26" s="25"/>
      <c r="E26" s="33"/>
      <c r="F26" s="24"/>
      <c r="G26" s="171" t="s">
        <v>263</v>
      </c>
      <c r="H26" s="167"/>
      <c r="I26" s="122" t="s">
        <v>323</v>
      </c>
      <c r="J26" s="10"/>
      <c r="K26" s="10"/>
    </row>
    <row r="27" spans="1:11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</row>
    <row r="28" spans="1:11" ht="12.75">
      <c r="A28" s="180" t="s">
        <v>264</v>
      </c>
      <c r="B28" s="181"/>
      <c r="C28" s="182"/>
      <c r="D28" s="182"/>
      <c r="E28" s="183" t="s">
        <v>265</v>
      </c>
      <c r="F28" s="184"/>
      <c r="G28" s="184"/>
      <c r="H28" s="185" t="s">
        <v>266</v>
      </c>
      <c r="I28" s="186"/>
      <c r="J28" s="10"/>
      <c r="K28" s="10"/>
    </row>
    <row r="29" spans="1:11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</row>
    <row r="30" spans="1:11" ht="12.75">
      <c r="A30" s="156" t="s">
        <v>377</v>
      </c>
      <c r="B30" s="151"/>
      <c r="C30" s="151"/>
      <c r="D30" s="152"/>
      <c r="E30" s="156" t="s">
        <v>338</v>
      </c>
      <c r="F30" s="151"/>
      <c r="G30" s="151"/>
      <c r="H30" s="146" t="s">
        <v>339</v>
      </c>
      <c r="I30" s="148"/>
      <c r="J30" s="10"/>
      <c r="K30" s="10"/>
    </row>
    <row r="31" spans="1:11" ht="12.75">
      <c r="A31" s="93"/>
      <c r="B31" s="22"/>
      <c r="C31" s="21"/>
      <c r="D31" s="178"/>
      <c r="E31" s="178"/>
      <c r="F31" s="178"/>
      <c r="G31" s="179"/>
      <c r="H31" s="20"/>
      <c r="I31" s="100"/>
      <c r="J31" s="10"/>
      <c r="K31" s="10"/>
    </row>
    <row r="32" spans="1:11" ht="12.75">
      <c r="A32" s="156" t="s">
        <v>340</v>
      </c>
      <c r="B32" s="151"/>
      <c r="C32" s="151"/>
      <c r="D32" s="152"/>
      <c r="E32" s="156" t="s">
        <v>341</v>
      </c>
      <c r="F32" s="151"/>
      <c r="G32" s="151"/>
      <c r="H32" s="146" t="s">
        <v>342</v>
      </c>
      <c r="I32" s="148"/>
      <c r="J32" s="10"/>
      <c r="K32" s="10"/>
    </row>
    <row r="33" spans="1:11" ht="12.75">
      <c r="A33" s="93"/>
      <c r="B33" s="22"/>
      <c r="C33" s="21"/>
      <c r="D33" s="28"/>
      <c r="E33" s="28"/>
      <c r="F33" s="28"/>
      <c r="G33" s="29"/>
      <c r="H33" s="20"/>
      <c r="I33" s="101"/>
      <c r="J33" s="10"/>
      <c r="K33" s="10"/>
    </row>
    <row r="34" spans="1:11" ht="12.75">
      <c r="A34" s="156" t="s">
        <v>343</v>
      </c>
      <c r="B34" s="151"/>
      <c r="C34" s="151"/>
      <c r="D34" s="152"/>
      <c r="E34" s="156" t="s">
        <v>344</v>
      </c>
      <c r="F34" s="151"/>
      <c r="G34" s="151"/>
      <c r="H34" s="146" t="s">
        <v>345</v>
      </c>
      <c r="I34" s="148"/>
      <c r="J34" s="10"/>
      <c r="K34" s="10"/>
    </row>
    <row r="35" spans="1:11" ht="12.75">
      <c r="A35" s="93"/>
      <c r="B35" s="22"/>
      <c r="C35" s="21"/>
      <c r="D35" s="28"/>
      <c r="E35" s="28"/>
      <c r="F35" s="28"/>
      <c r="G35" s="29"/>
      <c r="H35" s="20"/>
      <c r="I35" s="101"/>
      <c r="J35" s="10"/>
      <c r="K35" s="10"/>
    </row>
    <row r="36" spans="1:11" ht="12.75">
      <c r="A36" s="156" t="s">
        <v>346</v>
      </c>
      <c r="B36" s="151"/>
      <c r="C36" s="151"/>
      <c r="D36" s="152"/>
      <c r="E36" s="156" t="s">
        <v>347</v>
      </c>
      <c r="F36" s="151"/>
      <c r="G36" s="151"/>
      <c r="H36" s="146" t="s">
        <v>348</v>
      </c>
      <c r="I36" s="148"/>
      <c r="J36" s="10"/>
      <c r="K36" s="10"/>
    </row>
    <row r="37" spans="1:11" ht="12.75">
      <c r="A37" s="102"/>
      <c r="B37" s="30"/>
      <c r="C37" s="153"/>
      <c r="D37" s="154"/>
      <c r="E37" s="16"/>
      <c r="F37" s="153"/>
      <c r="G37" s="154"/>
      <c r="H37" s="20"/>
      <c r="I37" s="105"/>
      <c r="J37" s="10"/>
      <c r="K37" s="10"/>
    </row>
    <row r="38" spans="1:11" ht="12.75">
      <c r="A38" s="156" t="s">
        <v>349</v>
      </c>
      <c r="B38" s="151"/>
      <c r="C38" s="151"/>
      <c r="D38" s="152"/>
      <c r="E38" s="156" t="s">
        <v>344</v>
      </c>
      <c r="F38" s="151"/>
      <c r="G38" s="151"/>
      <c r="H38" s="146" t="s">
        <v>350</v>
      </c>
      <c r="I38" s="148"/>
      <c r="J38" s="10"/>
      <c r="K38" s="10"/>
    </row>
    <row r="39" spans="1:11" ht="12.75">
      <c r="A39" s="102"/>
      <c r="B39" s="30"/>
      <c r="C39" s="31"/>
      <c r="D39" s="32"/>
      <c r="E39" s="16"/>
      <c r="F39" s="31"/>
      <c r="G39" s="32"/>
      <c r="H39" s="20"/>
      <c r="I39" s="105"/>
      <c r="J39" s="10"/>
      <c r="K39" s="10"/>
    </row>
    <row r="40" spans="1:11" ht="12.75">
      <c r="A40" s="156" t="s">
        <v>351</v>
      </c>
      <c r="B40" s="151"/>
      <c r="C40" s="151"/>
      <c r="D40" s="152"/>
      <c r="E40" s="156" t="s">
        <v>344</v>
      </c>
      <c r="F40" s="151"/>
      <c r="G40" s="151"/>
      <c r="H40" s="146" t="s">
        <v>352</v>
      </c>
      <c r="I40" s="148"/>
      <c r="J40" s="10"/>
      <c r="K40" s="10"/>
    </row>
    <row r="41" spans="1:11" ht="12.75">
      <c r="A41" s="102"/>
      <c r="B41" s="30"/>
      <c r="C41" s="153"/>
      <c r="D41" s="154"/>
      <c r="E41" s="16"/>
      <c r="F41" s="153"/>
      <c r="G41" s="154"/>
      <c r="H41" s="20"/>
      <c r="I41" s="105"/>
      <c r="J41" s="10"/>
      <c r="K41" s="10"/>
    </row>
    <row r="42" spans="1:11" ht="12.75">
      <c r="A42" s="156" t="s">
        <v>353</v>
      </c>
      <c r="B42" s="151"/>
      <c r="C42" s="151"/>
      <c r="D42" s="152"/>
      <c r="E42" s="156" t="s">
        <v>354</v>
      </c>
      <c r="F42" s="151"/>
      <c r="G42" s="151"/>
      <c r="H42" s="146" t="s">
        <v>355</v>
      </c>
      <c r="I42" s="148"/>
      <c r="J42" s="10"/>
      <c r="K42" s="10"/>
    </row>
    <row r="43" spans="1:11" ht="12.75">
      <c r="A43" s="102"/>
      <c r="B43" s="30"/>
      <c r="C43" s="153"/>
      <c r="D43" s="154"/>
      <c r="E43" s="16"/>
      <c r="F43" s="153"/>
      <c r="G43" s="154"/>
      <c r="H43" s="20"/>
      <c r="I43" s="105"/>
      <c r="J43" s="10"/>
      <c r="K43" s="10"/>
    </row>
    <row r="44" spans="1:11" ht="12.75">
      <c r="A44" s="156" t="s">
        <v>356</v>
      </c>
      <c r="B44" s="151"/>
      <c r="C44" s="151"/>
      <c r="D44" s="152"/>
      <c r="E44" s="156" t="s">
        <v>357</v>
      </c>
      <c r="F44" s="151"/>
      <c r="G44" s="151"/>
      <c r="H44" s="146" t="s">
        <v>358</v>
      </c>
      <c r="I44" s="148"/>
      <c r="J44" s="10"/>
      <c r="K44" s="10"/>
    </row>
    <row r="45" spans="1:11" ht="12.75">
      <c r="A45" s="102"/>
      <c r="B45" s="30"/>
      <c r="C45" s="153"/>
      <c r="D45" s="154"/>
      <c r="E45" s="16"/>
      <c r="F45" s="153"/>
      <c r="G45" s="154"/>
      <c r="H45" s="20"/>
      <c r="I45" s="105"/>
      <c r="J45" s="10"/>
      <c r="K45" s="10"/>
    </row>
    <row r="46" spans="1:11" ht="12.75">
      <c r="A46" s="156" t="s">
        <v>359</v>
      </c>
      <c r="B46" s="151"/>
      <c r="C46" s="151"/>
      <c r="D46" s="152"/>
      <c r="E46" s="156" t="s">
        <v>354</v>
      </c>
      <c r="F46" s="151"/>
      <c r="G46" s="151"/>
      <c r="H46" s="146" t="s">
        <v>360</v>
      </c>
      <c r="I46" s="148"/>
      <c r="J46" s="10"/>
      <c r="K46" s="10"/>
    </row>
    <row r="47" spans="1:11" ht="12.75">
      <c r="A47" s="102"/>
      <c r="B47" s="30"/>
      <c r="C47" s="153"/>
      <c r="D47" s="154"/>
      <c r="E47" s="16"/>
      <c r="F47" s="153"/>
      <c r="G47" s="154"/>
      <c r="H47" s="20"/>
      <c r="I47" s="105"/>
      <c r="J47" s="10"/>
      <c r="K47" s="10"/>
    </row>
    <row r="48" spans="1:11" ht="12.75">
      <c r="A48" s="156" t="s">
        <v>361</v>
      </c>
      <c r="B48" s="151"/>
      <c r="C48" s="151"/>
      <c r="D48" s="152"/>
      <c r="E48" s="156" t="s">
        <v>362</v>
      </c>
      <c r="F48" s="151"/>
      <c r="G48" s="151"/>
      <c r="H48" s="146" t="s">
        <v>363</v>
      </c>
      <c r="I48" s="148"/>
      <c r="J48" s="10"/>
      <c r="K48" s="10"/>
    </row>
    <row r="49" spans="1:11" ht="12.75">
      <c r="A49" s="102"/>
      <c r="B49" s="30"/>
      <c r="C49" s="153"/>
      <c r="D49" s="154"/>
      <c r="E49" s="16"/>
      <c r="F49" s="153"/>
      <c r="G49" s="154"/>
      <c r="H49" s="20"/>
      <c r="I49" s="105"/>
      <c r="J49" s="10"/>
      <c r="K49" s="10"/>
    </row>
    <row r="50" spans="1:11" ht="12.75">
      <c r="A50" s="156" t="s">
        <v>364</v>
      </c>
      <c r="B50" s="151"/>
      <c r="C50" s="151"/>
      <c r="D50" s="152"/>
      <c r="E50" s="156" t="s">
        <v>344</v>
      </c>
      <c r="F50" s="151"/>
      <c r="G50" s="151"/>
      <c r="H50" s="146" t="s">
        <v>365</v>
      </c>
      <c r="I50" s="148"/>
      <c r="J50" s="10"/>
      <c r="K50" s="10"/>
    </row>
    <row r="51" spans="1:11" ht="12.75">
      <c r="A51" s="102"/>
      <c r="B51" s="30"/>
      <c r="C51" s="153"/>
      <c r="D51" s="154"/>
      <c r="E51" s="16"/>
      <c r="F51" s="153"/>
      <c r="G51" s="154"/>
      <c r="H51" s="20"/>
      <c r="I51" s="105"/>
      <c r="J51" s="10"/>
      <c r="K51" s="10"/>
    </row>
    <row r="52" spans="1:11" ht="12.75">
      <c r="A52" s="156" t="s">
        <v>366</v>
      </c>
      <c r="B52" s="151"/>
      <c r="C52" s="151"/>
      <c r="D52" s="152"/>
      <c r="E52" s="156" t="s">
        <v>367</v>
      </c>
      <c r="F52" s="151"/>
      <c r="G52" s="151"/>
      <c r="H52" s="146"/>
      <c r="I52" s="148"/>
      <c r="J52" s="10"/>
      <c r="K52" s="10"/>
    </row>
    <row r="53" spans="1:11" ht="12.75">
      <c r="A53" s="102"/>
      <c r="B53" s="30"/>
      <c r="C53" s="153"/>
      <c r="D53" s="154"/>
      <c r="E53" s="16"/>
      <c r="F53" s="153"/>
      <c r="G53" s="154"/>
      <c r="H53" s="20"/>
      <c r="I53" s="105"/>
      <c r="J53" s="10"/>
      <c r="K53" s="10"/>
    </row>
    <row r="54" spans="1:11" ht="12.75">
      <c r="A54" s="156" t="s">
        <v>368</v>
      </c>
      <c r="B54" s="151"/>
      <c r="C54" s="151"/>
      <c r="D54" s="152"/>
      <c r="E54" s="156" t="s">
        <v>347</v>
      </c>
      <c r="F54" s="151"/>
      <c r="G54" s="151"/>
      <c r="H54" s="146" t="s">
        <v>369</v>
      </c>
      <c r="I54" s="148"/>
      <c r="J54" s="10"/>
      <c r="K54" s="10"/>
    </row>
    <row r="55" spans="1:11" ht="12.75">
      <c r="A55" s="102"/>
      <c r="B55" s="30"/>
      <c r="C55" s="153"/>
      <c r="D55" s="154"/>
      <c r="E55" s="16"/>
      <c r="F55" s="153"/>
      <c r="G55" s="154"/>
      <c r="H55" s="16"/>
      <c r="I55" s="94"/>
      <c r="J55" s="10"/>
      <c r="K55" s="10"/>
    </row>
    <row r="56" spans="1:11" ht="12.75">
      <c r="A56" s="156" t="s">
        <v>370</v>
      </c>
      <c r="B56" s="151"/>
      <c r="C56" s="151"/>
      <c r="D56" s="152"/>
      <c r="E56" s="156" t="s">
        <v>371</v>
      </c>
      <c r="F56" s="151"/>
      <c r="G56" s="151"/>
      <c r="H56" s="149"/>
      <c r="I56" s="150"/>
      <c r="J56" s="10"/>
      <c r="K56" s="10"/>
    </row>
    <row r="57" spans="1:11" ht="12.75">
      <c r="A57" s="123"/>
      <c r="B57" s="33"/>
      <c r="C57" s="33"/>
      <c r="D57" s="33"/>
      <c r="E57" s="23"/>
      <c r="F57" s="124"/>
      <c r="G57" s="124"/>
      <c r="H57" s="125"/>
      <c r="I57" s="103"/>
      <c r="J57" s="10"/>
      <c r="K57" s="10"/>
    </row>
    <row r="58" spans="1:11" ht="12.75">
      <c r="A58" s="102"/>
      <c r="B58" s="30"/>
      <c r="C58" s="31"/>
      <c r="D58" s="32"/>
      <c r="E58" s="16"/>
      <c r="F58" s="31"/>
      <c r="G58" s="32"/>
      <c r="H58" s="16"/>
      <c r="I58" s="94"/>
      <c r="J58" s="10"/>
      <c r="K58" s="10"/>
    </row>
    <row r="59" spans="1:11" ht="12.75">
      <c r="A59" s="104"/>
      <c r="B59" s="34"/>
      <c r="C59" s="34"/>
      <c r="D59" s="20"/>
      <c r="E59" s="20"/>
      <c r="F59" s="34"/>
      <c r="G59" s="20"/>
      <c r="H59" s="20"/>
      <c r="I59" s="105"/>
      <c r="J59" s="10"/>
      <c r="K59" s="10"/>
    </row>
    <row r="60" spans="1:11" ht="12.75">
      <c r="A60" s="141" t="s">
        <v>267</v>
      </c>
      <c r="B60" s="142"/>
      <c r="C60" s="149"/>
      <c r="D60" s="150"/>
      <c r="E60" s="26"/>
      <c r="F60" s="143"/>
      <c r="G60" s="151"/>
      <c r="H60" s="151"/>
      <c r="I60" s="152"/>
      <c r="J60" s="10"/>
      <c r="K60" s="10"/>
    </row>
    <row r="61" spans="1:11" ht="12.75">
      <c r="A61" s="102"/>
      <c r="B61" s="30"/>
      <c r="C61" s="153"/>
      <c r="D61" s="154"/>
      <c r="E61" s="16"/>
      <c r="F61" s="153"/>
      <c r="G61" s="155"/>
      <c r="H61" s="35"/>
      <c r="I61" s="106"/>
      <c r="J61" s="10"/>
      <c r="K61" s="10"/>
    </row>
    <row r="62" spans="1:11" ht="12.75">
      <c r="A62" s="141" t="s">
        <v>268</v>
      </c>
      <c r="B62" s="142"/>
      <c r="C62" s="143" t="s">
        <v>334</v>
      </c>
      <c r="D62" s="144"/>
      <c r="E62" s="144"/>
      <c r="F62" s="144"/>
      <c r="G62" s="144"/>
      <c r="H62" s="144"/>
      <c r="I62" s="145"/>
      <c r="J62" s="10"/>
      <c r="K62" s="10"/>
    </row>
    <row r="63" spans="1:11" ht="12.75">
      <c r="A63" s="93"/>
      <c r="B63" s="22"/>
      <c r="C63" s="21" t="s">
        <v>269</v>
      </c>
      <c r="D63" s="16"/>
      <c r="E63" s="16"/>
      <c r="F63" s="16"/>
      <c r="G63" s="16"/>
      <c r="H63" s="16"/>
      <c r="I63" s="94"/>
      <c r="J63" s="10"/>
      <c r="K63" s="10"/>
    </row>
    <row r="64" spans="1:11" ht="12.75">
      <c r="A64" s="141" t="s">
        <v>270</v>
      </c>
      <c r="B64" s="142"/>
      <c r="C64" s="146" t="s">
        <v>374</v>
      </c>
      <c r="D64" s="147"/>
      <c r="E64" s="148"/>
      <c r="F64" s="16"/>
      <c r="G64" s="51" t="s">
        <v>271</v>
      </c>
      <c r="H64" s="146" t="s">
        <v>335</v>
      </c>
      <c r="I64" s="148"/>
      <c r="J64" s="10"/>
      <c r="K64" s="10"/>
    </row>
    <row r="65" spans="1:11" ht="12.75">
      <c r="A65" s="93"/>
      <c r="B65" s="22"/>
      <c r="C65" s="21"/>
      <c r="D65" s="16"/>
      <c r="E65" s="16"/>
      <c r="F65" s="16"/>
      <c r="G65" s="16"/>
      <c r="H65" s="16"/>
      <c r="I65" s="94"/>
      <c r="J65" s="10"/>
      <c r="K65" s="10"/>
    </row>
    <row r="66" spans="1:11" ht="12.75">
      <c r="A66" s="141" t="s">
        <v>257</v>
      </c>
      <c r="B66" s="142"/>
      <c r="C66" s="165" t="s">
        <v>372</v>
      </c>
      <c r="D66" s="147"/>
      <c r="E66" s="147"/>
      <c r="F66" s="147"/>
      <c r="G66" s="147"/>
      <c r="H66" s="147"/>
      <c r="I66" s="148"/>
      <c r="J66" s="10"/>
      <c r="K66" s="10"/>
    </row>
    <row r="67" spans="1:11" ht="12.75">
      <c r="A67" s="93"/>
      <c r="B67" s="22"/>
      <c r="C67" s="16"/>
      <c r="D67" s="16"/>
      <c r="E67" s="16"/>
      <c r="F67" s="16"/>
      <c r="G67" s="16"/>
      <c r="H67" s="16"/>
      <c r="I67" s="94"/>
      <c r="J67" s="10"/>
      <c r="K67" s="10"/>
    </row>
    <row r="68" spans="1:11" ht="12.75">
      <c r="A68" s="166" t="s">
        <v>272</v>
      </c>
      <c r="B68" s="167"/>
      <c r="C68" s="146" t="s">
        <v>336</v>
      </c>
      <c r="D68" s="147"/>
      <c r="E68" s="147"/>
      <c r="F68" s="147"/>
      <c r="G68" s="147"/>
      <c r="H68" s="147"/>
      <c r="I68" s="168"/>
      <c r="J68" s="10"/>
      <c r="K68" s="10"/>
    </row>
    <row r="69" spans="1:11" ht="12.75">
      <c r="A69" s="107"/>
      <c r="B69" s="20"/>
      <c r="C69" s="140" t="s">
        <v>273</v>
      </c>
      <c r="D69" s="140"/>
      <c r="E69" s="140"/>
      <c r="F69" s="140"/>
      <c r="G69" s="140"/>
      <c r="H69" s="140"/>
      <c r="I69" s="108"/>
      <c r="J69" s="10"/>
      <c r="K69" s="10"/>
    </row>
    <row r="70" spans="1:11" ht="12.75">
      <c r="A70" s="107"/>
      <c r="B70" s="20"/>
      <c r="C70" s="36"/>
      <c r="D70" s="36"/>
      <c r="E70" s="36"/>
      <c r="F70" s="36"/>
      <c r="G70" s="36"/>
      <c r="H70" s="36"/>
      <c r="I70" s="108"/>
      <c r="J70" s="10"/>
      <c r="K70" s="10"/>
    </row>
    <row r="71" spans="1:11" ht="12.75">
      <c r="A71" s="107"/>
      <c r="B71" s="169" t="s">
        <v>274</v>
      </c>
      <c r="C71" s="170"/>
      <c r="D71" s="170"/>
      <c r="E71" s="170"/>
      <c r="F71" s="49"/>
      <c r="G71" s="49"/>
      <c r="H71" s="49"/>
      <c r="I71" s="109"/>
      <c r="J71" s="10"/>
      <c r="K71" s="10"/>
    </row>
    <row r="72" spans="1:11" ht="12.75">
      <c r="A72" s="107"/>
      <c r="B72" s="162" t="s">
        <v>306</v>
      </c>
      <c r="C72" s="163"/>
      <c r="D72" s="163"/>
      <c r="E72" s="163"/>
      <c r="F72" s="163"/>
      <c r="G72" s="163"/>
      <c r="H72" s="163"/>
      <c r="I72" s="164"/>
      <c r="J72" s="10"/>
      <c r="K72" s="10"/>
    </row>
    <row r="73" spans="1:11" ht="12.75">
      <c r="A73" s="107"/>
      <c r="B73" s="162" t="s">
        <v>307</v>
      </c>
      <c r="C73" s="163"/>
      <c r="D73" s="163"/>
      <c r="E73" s="163"/>
      <c r="F73" s="163"/>
      <c r="G73" s="163"/>
      <c r="H73" s="163"/>
      <c r="I73" s="109"/>
      <c r="J73" s="10"/>
      <c r="K73" s="10"/>
    </row>
    <row r="74" spans="1:11" ht="12.75">
      <c r="A74" s="107"/>
      <c r="B74" s="162" t="s">
        <v>308</v>
      </c>
      <c r="C74" s="163"/>
      <c r="D74" s="163"/>
      <c r="E74" s="163"/>
      <c r="F74" s="163"/>
      <c r="G74" s="163"/>
      <c r="H74" s="163"/>
      <c r="I74" s="164"/>
      <c r="J74" s="10"/>
      <c r="K74" s="10"/>
    </row>
    <row r="75" spans="1:11" ht="12.75">
      <c r="A75" s="107"/>
      <c r="B75" s="162" t="s">
        <v>309</v>
      </c>
      <c r="C75" s="163"/>
      <c r="D75" s="163"/>
      <c r="E75" s="163"/>
      <c r="F75" s="163"/>
      <c r="G75" s="163"/>
      <c r="H75" s="163"/>
      <c r="I75" s="164"/>
      <c r="J75" s="10"/>
      <c r="K75" s="10"/>
    </row>
    <row r="76" spans="1:11" ht="12.75">
      <c r="A76" s="107"/>
      <c r="B76" s="110"/>
      <c r="C76" s="111"/>
      <c r="D76" s="111"/>
      <c r="E76" s="111"/>
      <c r="F76" s="111"/>
      <c r="G76" s="111"/>
      <c r="H76" s="111"/>
      <c r="I76" s="112"/>
      <c r="J76" s="10"/>
      <c r="K76" s="10"/>
    </row>
    <row r="77" spans="1:11" ht="13.5" thickBot="1">
      <c r="A77" s="113" t="s">
        <v>275</v>
      </c>
      <c r="B77" s="16"/>
      <c r="C77" s="16"/>
      <c r="D77" s="16"/>
      <c r="E77" s="16"/>
      <c r="F77" s="16"/>
      <c r="G77" s="37"/>
      <c r="H77" s="38"/>
      <c r="I77" s="114"/>
      <c r="J77" s="10"/>
      <c r="K77" s="10"/>
    </row>
    <row r="78" spans="1:11" ht="12.75">
      <c r="A78" s="89"/>
      <c r="B78" s="16"/>
      <c r="C78" s="16"/>
      <c r="D78" s="16"/>
      <c r="E78" s="20" t="s">
        <v>276</v>
      </c>
      <c r="F78" s="33"/>
      <c r="G78" s="157" t="s">
        <v>277</v>
      </c>
      <c r="H78" s="158"/>
      <c r="I78" s="159"/>
      <c r="J78" s="10"/>
      <c r="K78" s="10"/>
    </row>
    <row r="79" spans="1:11" ht="12.75">
      <c r="A79" s="115"/>
      <c r="B79" s="116"/>
      <c r="C79" s="117"/>
      <c r="D79" s="117"/>
      <c r="E79" s="117"/>
      <c r="F79" s="117"/>
      <c r="G79" s="160"/>
      <c r="H79" s="161"/>
      <c r="I79" s="118"/>
      <c r="J79" s="10"/>
      <c r="K79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113">
    <mergeCell ref="A56:D56"/>
    <mergeCell ref="E56:G56"/>
    <mergeCell ref="H56:I56"/>
    <mergeCell ref="C53:D53"/>
    <mergeCell ref="F53:G53"/>
    <mergeCell ref="A54:D54"/>
    <mergeCell ref="E54:G54"/>
    <mergeCell ref="H54:I54"/>
    <mergeCell ref="C55:D55"/>
    <mergeCell ref="F55:G55"/>
    <mergeCell ref="C47:D47"/>
    <mergeCell ref="F47:G47"/>
    <mergeCell ref="A48:D48"/>
    <mergeCell ref="E48:G48"/>
    <mergeCell ref="H48:I48"/>
    <mergeCell ref="C49:D49"/>
    <mergeCell ref="F49:G49"/>
    <mergeCell ref="A50:D50"/>
    <mergeCell ref="E50:G50"/>
    <mergeCell ref="H50:I50"/>
    <mergeCell ref="C51:D51"/>
    <mergeCell ref="F51:G51"/>
    <mergeCell ref="A52:D52"/>
    <mergeCell ref="E52:G52"/>
    <mergeCell ref="H52:I52"/>
    <mergeCell ref="C41:D41"/>
    <mergeCell ref="F41:G41"/>
    <mergeCell ref="A42:D42"/>
    <mergeCell ref="E42:G42"/>
    <mergeCell ref="H42:I42"/>
    <mergeCell ref="C43:D43"/>
    <mergeCell ref="F43:G43"/>
    <mergeCell ref="A44:D44"/>
    <mergeCell ref="E44:G44"/>
    <mergeCell ref="H44:I44"/>
    <mergeCell ref="C45:D45"/>
    <mergeCell ref="F45:G45"/>
    <mergeCell ref="A46:D46"/>
    <mergeCell ref="E46:G46"/>
    <mergeCell ref="H46:I46"/>
    <mergeCell ref="A24:B24"/>
    <mergeCell ref="D24:G24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E32:G32"/>
    <mergeCell ref="H32:I32"/>
    <mergeCell ref="A28:D28"/>
    <mergeCell ref="E28:G28"/>
    <mergeCell ref="H28:I28"/>
    <mergeCell ref="A30:D30"/>
    <mergeCell ref="E30:G30"/>
    <mergeCell ref="H30:I30"/>
    <mergeCell ref="E38:G38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A66:B66"/>
    <mergeCell ref="C66:I66"/>
    <mergeCell ref="A68:B68"/>
    <mergeCell ref="C68:I68"/>
    <mergeCell ref="B71:E71"/>
    <mergeCell ref="B72:I72"/>
    <mergeCell ref="E40:G40"/>
    <mergeCell ref="H40:I40"/>
    <mergeCell ref="C37:D37"/>
    <mergeCell ref="F37:G37"/>
    <mergeCell ref="G78:I78"/>
    <mergeCell ref="G79:H79"/>
    <mergeCell ref="B73:H73"/>
    <mergeCell ref="B74:I74"/>
    <mergeCell ref="B75:I75"/>
    <mergeCell ref="A38:D38"/>
    <mergeCell ref="C61:D61"/>
    <mergeCell ref="F61:G61"/>
    <mergeCell ref="A34:D34"/>
    <mergeCell ref="E34:G34"/>
    <mergeCell ref="H34:I34"/>
    <mergeCell ref="A36:D36"/>
    <mergeCell ref="E36:G36"/>
    <mergeCell ref="H36:I36"/>
    <mergeCell ref="H38:I38"/>
    <mergeCell ref="A40:D40"/>
    <mergeCell ref="A1:C1"/>
    <mergeCell ref="C69:H69"/>
    <mergeCell ref="A62:B62"/>
    <mergeCell ref="C62:I62"/>
    <mergeCell ref="A64:B64"/>
    <mergeCell ref="C64:E64"/>
    <mergeCell ref="H64:I64"/>
    <mergeCell ref="A60:B60"/>
    <mergeCell ref="C60:D60"/>
    <mergeCell ref="F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66" r:id="rId3" display="viktor.horvatinovic@dalekovod.hr"/>
  </hyperlinks>
  <printOptions/>
  <pageMargins left="0.75" right="0.75" top="1" bottom="1" header="0.5" footer="0.5"/>
  <pageSetup horizontalDpi="600" verticalDpi="600" orientation="portrait" paperSize="9" scale="7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61">
      <selection activeCell="M66" sqref="M66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373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8" t="s">
        <v>278</v>
      </c>
      <c r="J4" s="59" t="s">
        <v>319</v>
      </c>
      <c r="K4" s="60" t="s">
        <v>320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7">
        <v>2</v>
      </c>
      <c r="J5" s="56">
        <v>3</v>
      </c>
      <c r="K5" s="56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3">
        <v>1</v>
      </c>
      <c r="J7" s="6">
        <v>0</v>
      </c>
      <c r="K7" s="6">
        <v>0</v>
      </c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910723134</v>
      </c>
      <c r="K8" s="53">
        <f>K9+K16+K26+K35+K39</f>
        <v>990253915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26308486</v>
      </c>
      <c r="K9" s="53">
        <f>SUM(K10:K15)</f>
        <v>23237892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>
        <v>0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20077541</v>
      </c>
      <c r="K11" s="7">
        <v>11115403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4559000</v>
      </c>
      <c r="K12" s="7">
        <v>2024259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118510</v>
      </c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1483399</v>
      </c>
      <c r="K14" s="7">
        <v>10098230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70036</v>
      </c>
      <c r="K15" s="7">
        <v>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716357194</v>
      </c>
      <c r="K16" s="53">
        <f>SUM(K17:K25)</f>
        <v>736421852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59984791</v>
      </c>
      <c r="K17" s="7">
        <v>60715901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151586298</v>
      </c>
      <c r="K18" s="7">
        <v>154876102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204527446</v>
      </c>
      <c r="K19" s="7">
        <v>161904878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2034294</v>
      </c>
      <c r="K20" s="7">
        <v>20853111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0</v>
      </c>
      <c r="K21" s="7">
        <v>0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98532</v>
      </c>
      <c r="K22" s="7">
        <v>99936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191924841</v>
      </c>
      <c r="K23" s="7">
        <v>231494896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0</v>
      </c>
      <c r="K24" s="7">
        <v>0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106200992</v>
      </c>
      <c r="K25" s="7">
        <v>106477028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168057454</v>
      </c>
      <c r="K26" s="53">
        <f>SUM(K27:K34)</f>
        <v>230586679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23458799</v>
      </c>
      <c r="K27" s="7">
        <v>36641940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>
        <v>20464494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49822016</v>
      </c>
      <c r="K29" s="7">
        <v>115825116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>
        <v>0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38498444</v>
      </c>
      <c r="K31" s="7">
        <v>30443825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44938195</v>
      </c>
      <c r="K32" s="7">
        <v>27211304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11340000</v>
      </c>
      <c r="K33" s="7">
        <v>0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0</v>
      </c>
      <c r="K34" s="128">
        <v>0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0</v>
      </c>
      <c r="K35" s="53">
        <f>SUM(K36:K38)</f>
        <v>7492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7492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0</v>
      </c>
      <c r="K37" s="7">
        <v>0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0</v>
      </c>
      <c r="K38" s="7">
        <v>0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0</v>
      </c>
      <c r="K39" s="7">
        <v>0</v>
      </c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1494715217</v>
      </c>
      <c r="K40" s="53">
        <f>K41+K49+K56+K64</f>
        <v>1501394641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354294804</v>
      </c>
      <c r="K41" s="53">
        <v>316953275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106457314</v>
      </c>
      <c r="K42" s="7">
        <v>91497744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240758848</v>
      </c>
      <c r="K43" s="7">
        <v>121924489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4809957</v>
      </c>
      <c r="K44" s="7">
        <v>97067394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1990659</v>
      </c>
      <c r="K45" s="7">
        <v>6321358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160355</v>
      </c>
      <c r="K46" s="7">
        <v>24619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117671</v>
      </c>
      <c r="K47" s="7">
        <v>117671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>
        <v>0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954444600</v>
      </c>
      <c r="K49" s="53">
        <f>SUM(K50:K55)</f>
        <v>1008830494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0</v>
      </c>
      <c r="K50" s="7">
        <v>36560230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631099027</v>
      </c>
      <c r="K51" s="7">
        <v>680792529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>
        <v>1314559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2607272</v>
      </c>
      <c r="K53" s="7">
        <v>3036040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35224717</v>
      </c>
      <c r="K54" s="7">
        <v>65573980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285513584</v>
      </c>
      <c r="K55" s="7">
        <v>221553156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86562668</v>
      </c>
      <c r="K56" s="53">
        <f>SUM(K57:K63)</f>
        <v>125715641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>
        <v>24088897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>
        <v>0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1000</v>
      </c>
      <c r="K61" s="7">
        <v>26629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86534401</v>
      </c>
      <c r="K62" s="7">
        <v>101289249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27267</v>
      </c>
      <c r="K63" s="7">
        <v>310866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99413145</v>
      </c>
      <c r="K64" s="7">
        <v>49895231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10306542</v>
      </c>
      <c r="K65" s="7">
        <v>39000458</v>
      </c>
    </row>
    <row r="66" spans="1:13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J7+J8+J40+J65</f>
        <v>2415744893</v>
      </c>
      <c r="K66" s="53">
        <f>K7+K8+K40+K65</f>
        <v>2530649014</v>
      </c>
      <c r="M66" s="134"/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613050041</v>
      </c>
      <c r="K67" s="8">
        <v>614955902</v>
      </c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02"/>
      <c r="I69" s="3">
        <v>62</v>
      </c>
      <c r="J69" s="54">
        <f>J70+J71+J72+J78+J79+J82+J85</f>
        <v>704096338</v>
      </c>
      <c r="K69" s="54">
        <f>K70+K71+K72+K78+K79+K82+K85</f>
        <v>735163692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229381200</v>
      </c>
      <c r="K70" s="7">
        <v>286726500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37768</v>
      </c>
      <c r="K71" s="7">
        <v>85495357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+J73+J74-J75+J76+J77</f>
        <v>436803555</v>
      </c>
      <c r="K72" s="53">
        <f>+K73+K74-K75+K76+K77</f>
        <v>441621835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12846059</v>
      </c>
      <c r="K73" s="7">
        <v>13118566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0</v>
      </c>
      <c r="K74" s="7">
        <v>0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0</v>
      </c>
      <c r="K75" s="7">
        <v>0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307335345</v>
      </c>
      <c r="K76" s="7">
        <v>310195565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116622151</v>
      </c>
      <c r="K77" s="7">
        <v>118307704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15037772</v>
      </c>
      <c r="K78" s="7">
        <v>15004375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+J80-J81</f>
        <v>18947385</v>
      </c>
      <c r="K79" s="53">
        <f>+K80-K81</f>
        <v>14203873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18947385</v>
      </c>
      <c r="K80" s="7">
        <v>24565692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0</v>
      </c>
      <c r="K81" s="7">
        <v>10361819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v>1190869</v>
      </c>
      <c r="K82" s="53">
        <v>-110896682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1190869</v>
      </c>
      <c r="K83" s="7">
        <v>0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0</v>
      </c>
      <c r="K84" s="7">
        <v>110896682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2697789</v>
      </c>
      <c r="K85" s="7">
        <v>3008434</v>
      </c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f>SUM(J87:J89)</f>
        <v>8280917</v>
      </c>
      <c r="K86" s="53">
        <f>SUM(K87:K89)</f>
        <v>2628980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7672388</v>
      </c>
      <c r="K87" s="7">
        <v>2240835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608529</v>
      </c>
      <c r="K89" s="7">
        <v>388145</v>
      </c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SUM(J91:J99)</f>
        <v>426852298</v>
      </c>
      <c r="K90" s="53">
        <f>SUM(K91:K99)</f>
        <v>655038515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1477778</v>
      </c>
      <c r="K91" s="7">
        <v>1477778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85229967</v>
      </c>
      <c r="K92" s="7">
        <v>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246079363</v>
      </c>
      <c r="K93" s="7">
        <v>490429408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>
        <v>0</v>
      </c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94065190</v>
      </c>
      <c r="K95" s="7">
        <v>163131329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0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0</v>
      </c>
      <c r="K98" s="7">
        <v>0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0</v>
      </c>
      <c r="K99" s="7">
        <v>0</v>
      </c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SUM(J101:J112)</f>
        <v>1276477299</v>
      </c>
      <c r="K100" s="53">
        <f>SUM(K101:K112)</f>
        <v>1137794268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0</v>
      </c>
      <c r="K101" s="7">
        <v>24830548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1729042</v>
      </c>
      <c r="K102" s="7">
        <v>1122858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470642918</v>
      </c>
      <c r="K103" s="7">
        <v>395791265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116574785</v>
      </c>
      <c r="K104" s="7">
        <v>204996932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436023492</v>
      </c>
      <c r="K105" s="7">
        <v>344766909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210105783</v>
      </c>
      <c r="K106" s="7">
        <v>93413812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0</v>
      </c>
      <c r="K107" s="7">
        <v>2439867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9148493</v>
      </c>
      <c r="K108" s="7">
        <v>11105860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13834950</v>
      </c>
      <c r="K109" s="7">
        <v>24502867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2900422</v>
      </c>
      <c r="K110" s="7">
        <v>2899762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>
        <v>0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15517414</v>
      </c>
      <c r="K112" s="7">
        <v>31923588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38041</v>
      </c>
      <c r="K113" s="7">
        <v>23559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+J113+J100+J90+J86+J69</f>
        <v>2415744893</v>
      </c>
      <c r="K114" s="53">
        <f>+K113+K100+K90+K86+K69</f>
        <v>2530649014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>
        <v>613050041</v>
      </c>
      <c r="K115" s="8">
        <v>614955902</v>
      </c>
    </row>
    <row r="116" spans="1:11" ht="12.75">
      <c r="A116" s="224" t="s">
        <v>310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43"/>
      <c r="J117" s="243"/>
      <c r="K117" s="244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701398548.5435435</v>
      </c>
      <c r="K118" s="7">
        <v>732155258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2697788.7209953205</v>
      </c>
      <c r="K119" s="8">
        <v>3008434</v>
      </c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K35:K67 J7:J67 K7:K33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SheetLayoutView="100" zoomScalePageLayoutView="0" workbookViewId="0" topLeftCell="A13">
      <selection activeCell="O51" sqref="O51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140625" style="52" customWidth="1"/>
    <col min="12" max="12" width="11.8515625" style="52" customWidth="1"/>
    <col min="13" max="13" width="11.421875" style="52" customWidth="1"/>
    <col min="14" max="14" width="9.140625" style="52" customWidth="1"/>
    <col min="15" max="15" width="11.57421875" style="52" customWidth="1"/>
    <col min="16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47" t="s">
        <v>376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11" t="s">
        <v>373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  <c r="L3" s="211"/>
      <c r="M3" s="213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8" t="s">
        <v>279</v>
      </c>
      <c r="J4" s="245" t="s">
        <v>319</v>
      </c>
      <c r="K4" s="245"/>
      <c r="L4" s="245" t="s">
        <v>320</v>
      </c>
      <c r="M4" s="245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02"/>
      <c r="I7" s="3">
        <v>111</v>
      </c>
      <c r="J7" s="129">
        <f>+J8+J9</f>
        <v>1292506710</v>
      </c>
      <c r="K7" s="129">
        <f>+K8+K9</f>
        <v>576852309</v>
      </c>
      <c r="L7" s="129">
        <f>+L8+L9</f>
        <v>868707703</v>
      </c>
      <c r="M7" s="131">
        <f>+M8+M9</f>
        <v>252105385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5">
        <v>1261938375</v>
      </c>
      <c r="K8" s="5">
        <v>564167631</v>
      </c>
      <c r="L8" s="5">
        <v>843591552</v>
      </c>
      <c r="M8" s="7">
        <v>246097994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5">
        <v>30568335</v>
      </c>
      <c r="K9" s="5">
        <v>12684678</v>
      </c>
      <c r="L9" s="5">
        <v>25116151</v>
      </c>
      <c r="M9" s="7">
        <v>6007391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30">
        <f>+J11+J12+J16+J20+J21+J22+J25+J26</f>
        <v>1200924817</v>
      </c>
      <c r="K10" s="130">
        <f>+K11+K12+K16+K20+K21+K22+K25+K26</f>
        <v>542051788</v>
      </c>
      <c r="L10" s="130">
        <f>+L11+L12+L16+L20+L21+L22+L25+L26</f>
        <v>861986809</v>
      </c>
      <c r="M10" s="132">
        <f>+M11+M12+M16+M20+M21+M22+M25+M26</f>
        <v>238332979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5">
        <v>116547040</v>
      </c>
      <c r="K11" s="5">
        <v>77093266</v>
      </c>
      <c r="L11" s="5">
        <v>2374324</v>
      </c>
      <c r="M11" s="7">
        <v>-14011302</v>
      </c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30">
        <f>+J13+J14+J15</f>
        <v>702797368</v>
      </c>
      <c r="K12" s="130">
        <f>+K13+K14+K15</f>
        <v>327020457</v>
      </c>
      <c r="L12" s="130">
        <f>+L13+L14+L15</f>
        <v>541694387</v>
      </c>
      <c r="M12" s="132">
        <f>+M13+M14+M15</f>
        <v>184924706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5">
        <v>181317307</v>
      </c>
      <c r="K13" s="5">
        <v>84369224</v>
      </c>
      <c r="L13" s="5">
        <v>135531266</v>
      </c>
      <c r="M13" s="7">
        <v>56692295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5">
        <v>79319138</v>
      </c>
      <c r="K14" s="5">
        <v>36908193</v>
      </c>
      <c r="L14" s="5">
        <v>67718054</v>
      </c>
      <c r="M14" s="7">
        <v>-4370438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5">
        <v>442160923</v>
      </c>
      <c r="K15" s="5">
        <v>205743040</v>
      </c>
      <c r="L15" s="5">
        <v>338445067</v>
      </c>
      <c r="M15" s="7">
        <v>132602849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30">
        <f>SUM(J17:J19)</f>
        <v>234980124</v>
      </c>
      <c r="K16" s="130">
        <f>SUM(K17:K19)</f>
        <v>85717398</v>
      </c>
      <c r="L16" s="130">
        <f>SUM(L17:L19)</f>
        <v>167672915</v>
      </c>
      <c r="M16" s="132">
        <f>SUM(M17:M19)</f>
        <v>44022263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5">
        <v>150005322</v>
      </c>
      <c r="K17" s="5">
        <v>54719802</v>
      </c>
      <c r="L17" s="5">
        <v>104820458</v>
      </c>
      <c r="M17" s="7">
        <v>28972390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5">
        <v>55526074</v>
      </c>
      <c r="K18" s="5">
        <v>20255120</v>
      </c>
      <c r="L18" s="5">
        <v>39566118</v>
      </c>
      <c r="M18" s="7">
        <v>9447140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5">
        <v>29448728</v>
      </c>
      <c r="K19" s="5">
        <v>10742476</v>
      </c>
      <c r="L19" s="5">
        <v>23286339</v>
      </c>
      <c r="M19" s="7">
        <v>5602733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5">
        <v>41780705</v>
      </c>
      <c r="K20" s="5">
        <v>14034313</v>
      </c>
      <c r="L20" s="5">
        <v>36536689</v>
      </c>
      <c r="M20" s="7">
        <v>9110565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5">
        <v>96345409</v>
      </c>
      <c r="K21" s="5">
        <v>35554103</v>
      </c>
      <c r="L21" s="5">
        <v>95653887</v>
      </c>
      <c r="M21" s="7">
        <v>16626391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130">
        <f>SUM(J23:J24)</f>
        <v>96306</v>
      </c>
      <c r="K22" s="130">
        <f>SUM(K23:K24)</f>
        <v>0</v>
      </c>
      <c r="L22" s="130">
        <f>SUM(L23:L24)</f>
        <v>32</v>
      </c>
      <c r="M22" s="132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5">
        <v>0</v>
      </c>
      <c r="K23" s="5">
        <v>0</v>
      </c>
      <c r="L23" s="5">
        <v>0</v>
      </c>
      <c r="M23" s="7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5">
        <v>96306</v>
      </c>
      <c r="K24" s="5">
        <v>0</v>
      </c>
      <c r="L24" s="5">
        <v>32</v>
      </c>
      <c r="M24" s="7">
        <v>0</v>
      </c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5">
        <v>0</v>
      </c>
      <c r="K25" s="5">
        <v>0</v>
      </c>
      <c r="L25" s="5">
        <v>0</v>
      </c>
      <c r="M25" s="7">
        <v>0</v>
      </c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5">
        <v>8377865</v>
      </c>
      <c r="K26" s="5">
        <v>2632251</v>
      </c>
      <c r="L26" s="5">
        <v>18054575</v>
      </c>
      <c r="M26" s="7">
        <v>-2339644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30">
        <f>SUM(J28:J32)</f>
        <v>3042043</v>
      </c>
      <c r="K27" s="130">
        <f>SUM(K28:K32)</f>
        <v>1898307</v>
      </c>
      <c r="L27" s="130">
        <f>SUM(L28:L32)</f>
        <v>2191690</v>
      </c>
      <c r="M27" s="132">
        <f>SUM(M28:M32)</f>
        <v>2176362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5">
        <v>22198</v>
      </c>
      <c r="K28" s="5">
        <v>-1935</v>
      </c>
      <c r="L28" s="5">
        <v>1668088</v>
      </c>
      <c r="M28" s="7">
        <v>1665899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5">
        <v>2290564</v>
      </c>
      <c r="K29" s="5">
        <v>1171539</v>
      </c>
      <c r="L29" s="5">
        <v>15431</v>
      </c>
      <c r="M29" s="7">
        <v>2292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5">
        <v>0</v>
      </c>
      <c r="K30" s="5">
        <v>0</v>
      </c>
      <c r="L30" s="5">
        <v>505949</v>
      </c>
      <c r="M30" s="7">
        <v>505949</v>
      </c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5">
        <v>0</v>
      </c>
      <c r="K31" s="5">
        <v>0</v>
      </c>
      <c r="L31" s="5">
        <v>0</v>
      </c>
      <c r="M31" s="7">
        <v>0</v>
      </c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5">
        <v>729281</v>
      </c>
      <c r="K32" s="5">
        <v>728703</v>
      </c>
      <c r="L32" s="5">
        <v>2222</v>
      </c>
      <c r="M32" s="7">
        <v>2222</v>
      </c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30">
        <f>SUM(J34:J37)</f>
        <v>47449200</v>
      </c>
      <c r="K33" s="130">
        <f>SUM(K34:K37)</f>
        <v>15820510</v>
      </c>
      <c r="L33" s="130">
        <f>SUM(L34:L37)</f>
        <v>54585631</v>
      </c>
      <c r="M33" s="132">
        <f>SUM(M34:M37)</f>
        <v>23117124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5">
        <v>241147</v>
      </c>
      <c r="K34" s="5">
        <v>196365</v>
      </c>
      <c r="L34" s="5">
        <v>221949</v>
      </c>
      <c r="M34" s="7">
        <v>206872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5">
        <v>47150191</v>
      </c>
      <c r="K35" s="5">
        <v>15575707</v>
      </c>
      <c r="L35" s="5">
        <v>54347755</v>
      </c>
      <c r="M35" s="7">
        <v>22894325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5">
        <v>0</v>
      </c>
      <c r="K36" s="5">
        <v>0</v>
      </c>
      <c r="L36" s="5">
        <v>0</v>
      </c>
      <c r="M36" s="7">
        <v>0</v>
      </c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5">
        <v>57862</v>
      </c>
      <c r="K37" s="5">
        <v>48438</v>
      </c>
      <c r="L37" s="5">
        <v>15927</v>
      </c>
      <c r="M37" s="7">
        <v>15927</v>
      </c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5">
        <v>0</v>
      </c>
      <c r="K38" s="5">
        <v>0</v>
      </c>
      <c r="L38" s="5">
        <v>0</v>
      </c>
      <c r="M38" s="7">
        <v>0</v>
      </c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5">
        <v>0</v>
      </c>
      <c r="K39" s="5">
        <v>0</v>
      </c>
      <c r="L39" s="5">
        <v>0</v>
      </c>
      <c r="M39" s="7">
        <v>0</v>
      </c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5">
        <v>0</v>
      </c>
      <c r="K40" s="5">
        <v>0</v>
      </c>
      <c r="L40" s="5">
        <v>8475426</v>
      </c>
      <c r="M40" s="7">
        <v>8475426</v>
      </c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5">
        <v>0</v>
      </c>
      <c r="K41" s="5">
        <v>0</v>
      </c>
      <c r="L41" s="5">
        <v>73122957</v>
      </c>
      <c r="M41" s="7">
        <v>73122957</v>
      </c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30">
        <f>+J7+J27+J38+J40</f>
        <v>1295548753</v>
      </c>
      <c r="K42" s="130">
        <f>+K7+K27+K38+K40</f>
        <v>578750616</v>
      </c>
      <c r="L42" s="130">
        <f>+L7+L27+L38+L40</f>
        <v>879374819</v>
      </c>
      <c r="M42" s="132">
        <f>+M7+M27+M38+M40</f>
        <v>262757173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30">
        <f>+J10+J33+J39+J41</f>
        <v>1248374017</v>
      </c>
      <c r="K43" s="130">
        <f>+K10+K33+K39+K41</f>
        <v>557872298</v>
      </c>
      <c r="L43" s="130">
        <f>+L10+L33+L39+L41</f>
        <v>989695397</v>
      </c>
      <c r="M43" s="132">
        <f>+M10+M33+M39+M41</f>
        <v>334573060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30">
        <f>+J42-J43</f>
        <v>47174736</v>
      </c>
      <c r="K44" s="130">
        <f>+K42-K43</f>
        <v>20878318</v>
      </c>
      <c r="L44" s="130">
        <f>+L42-L43</f>
        <v>-110320578</v>
      </c>
      <c r="M44" s="132">
        <f>+M42-M43</f>
        <v>-71815887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130">
        <f>J42-J43</f>
        <v>47174736</v>
      </c>
      <c r="K45" s="130">
        <f>K42-K43</f>
        <v>20878318</v>
      </c>
      <c r="L45" s="130">
        <v>0</v>
      </c>
      <c r="M45" s="132">
        <v>0</v>
      </c>
    </row>
    <row r="46" spans="1:16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130">
        <v>0</v>
      </c>
      <c r="K46" s="130">
        <v>0</v>
      </c>
      <c r="L46" s="130">
        <f>L43-L42</f>
        <v>110320578</v>
      </c>
      <c r="M46" s="132">
        <f>M43-M42</f>
        <v>71815887</v>
      </c>
      <c r="P46" s="134"/>
    </row>
    <row r="47" spans="1:16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5">
        <v>10259978</v>
      </c>
      <c r="K47" s="5">
        <v>3941771</v>
      </c>
      <c r="L47" s="5">
        <v>672185</v>
      </c>
      <c r="M47" s="7">
        <v>-190277</v>
      </c>
      <c r="P47" s="134"/>
    </row>
    <row r="48" spans="1:16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">
        <f>J44-J47</f>
        <v>36914758</v>
      </c>
      <c r="K48" s="5">
        <f>K44-K47</f>
        <v>16936547</v>
      </c>
      <c r="L48" s="5">
        <f>L44-L47</f>
        <v>-110992763</v>
      </c>
      <c r="M48" s="7">
        <f>M44-M47</f>
        <v>-71625610</v>
      </c>
      <c r="P48" s="134"/>
    </row>
    <row r="49" spans="1:16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130">
        <f>J45-J47</f>
        <v>36914758</v>
      </c>
      <c r="K49" s="130">
        <f>K45-K47</f>
        <v>16936547</v>
      </c>
      <c r="L49" s="130">
        <v>0</v>
      </c>
      <c r="M49" s="130">
        <v>0</v>
      </c>
      <c r="P49" s="134"/>
    </row>
    <row r="50" spans="1:16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130">
        <v>0</v>
      </c>
      <c r="K50" s="130">
        <v>0</v>
      </c>
      <c r="L50" s="130">
        <f>+L47-L44</f>
        <v>110992763</v>
      </c>
      <c r="M50" s="130">
        <f>+M47-M44</f>
        <v>71625610</v>
      </c>
      <c r="P50" s="134"/>
    </row>
    <row r="51" spans="1:16" ht="12.75" customHeight="1">
      <c r="A51" s="126" t="s">
        <v>312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35"/>
      <c r="P51" s="134"/>
    </row>
    <row r="52" spans="1:16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136"/>
      <c r="P52" s="134"/>
    </row>
    <row r="53" spans="1:16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53">
        <v>37285867</v>
      </c>
      <c r="K53" s="53">
        <v>16999240.888145655</v>
      </c>
      <c r="L53" s="53">
        <v>-110896682</v>
      </c>
      <c r="M53" s="53">
        <v>-71797383</v>
      </c>
      <c r="O53" s="134"/>
      <c r="P53" s="134"/>
    </row>
    <row r="54" spans="1:16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53">
        <v>-371109</v>
      </c>
      <c r="K54" s="53">
        <v>-62693.350979092764</v>
      </c>
      <c r="L54" s="53">
        <v>-96081</v>
      </c>
      <c r="M54" s="53">
        <v>171773</v>
      </c>
      <c r="O54" s="134"/>
      <c r="P54" s="134"/>
    </row>
    <row r="55" spans="1:16" ht="12.75" customHeight="1">
      <c r="A55" s="126" t="s">
        <v>189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35"/>
      <c r="P55" s="134"/>
    </row>
    <row r="56" spans="1:16" ht="12.75">
      <c r="A56" s="200" t="s">
        <v>204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53">
        <f>J48</f>
        <v>36914758</v>
      </c>
      <c r="K56" s="53">
        <f>K48</f>
        <v>16936547</v>
      </c>
      <c r="L56" s="53">
        <f>L48</f>
        <v>-110992763</v>
      </c>
      <c r="M56" s="53">
        <f>M48</f>
        <v>-71625610</v>
      </c>
      <c r="P56" s="134"/>
    </row>
    <row r="57" spans="1:16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v>0</v>
      </c>
      <c r="K57" s="53">
        <v>0</v>
      </c>
      <c r="L57" s="53">
        <v>0</v>
      </c>
      <c r="M57" s="53">
        <v>0</v>
      </c>
      <c r="P57" s="134"/>
    </row>
    <row r="58" spans="1:16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>
        <v>0</v>
      </c>
      <c r="K58" s="7">
        <v>0</v>
      </c>
      <c r="L58" s="7">
        <v>0</v>
      </c>
      <c r="M58" s="7">
        <v>0</v>
      </c>
      <c r="P58" s="134"/>
    </row>
    <row r="59" spans="1:16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>
        <v>0</v>
      </c>
      <c r="K59" s="7">
        <v>0</v>
      </c>
      <c r="L59" s="7">
        <v>0</v>
      </c>
      <c r="M59" s="7">
        <v>0</v>
      </c>
      <c r="P59" s="134"/>
    </row>
    <row r="60" spans="1:16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>
        <v>0</v>
      </c>
      <c r="K60" s="7">
        <v>0</v>
      </c>
      <c r="L60" s="7">
        <v>0</v>
      </c>
      <c r="M60" s="7">
        <v>0</v>
      </c>
      <c r="P60" s="134"/>
    </row>
    <row r="61" spans="1:16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>
        <v>0</v>
      </c>
      <c r="K61" s="7">
        <v>0</v>
      </c>
      <c r="L61" s="7">
        <v>0</v>
      </c>
      <c r="M61" s="7">
        <v>0</v>
      </c>
      <c r="P61" s="134"/>
    </row>
    <row r="62" spans="1:16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>
        <v>0</v>
      </c>
      <c r="K62" s="7">
        <v>0</v>
      </c>
      <c r="L62" s="7">
        <v>0</v>
      </c>
      <c r="M62" s="7">
        <v>0</v>
      </c>
      <c r="P62" s="134"/>
    </row>
    <row r="63" spans="1:16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>
        <v>0</v>
      </c>
      <c r="K63" s="7">
        <v>0</v>
      </c>
      <c r="L63" s="7">
        <v>0</v>
      </c>
      <c r="M63" s="7">
        <v>0</v>
      </c>
      <c r="P63" s="134"/>
    </row>
    <row r="64" spans="1:16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>
        <v>0</v>
      </c>
      <c r="K64" s="7">
        <v>0</v>
      </c>
      <c r="L64" s="7">
        <v>0</v>
      </c>
      <c r="M64" s="7">
        <v>0</v>
      </c>
      <c r="P64" s="134"/>
    </row>
    <row r="65" spans="1:16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v>0</v>
      </c>
      <c r="K65" s="7">
        <v>0</v>
      </c>
      <c r="L65" s="7">
        <v>0</v>
      </c>
      <c r="M65" s="7">
        <v>0</v>
      </c>
      <c r="P65" s="134"/>
    </row>
    <row r="66" spans="1:16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v>0</v>
      </c>
      <c r="K66" s="53">
        <v>0</v>
      </c>
      <c r="L66" s="53">
        <v>0</v>
      </c>
      <c r="M66" s="53">
        <v>0</v>
      </c>
      <c r="P66" s="134"/>
    </row>
    <row r="67" spans="1:16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+J56+J66</f>
        <v>36914758</v>
      </c>
      <c r="K67" s="61">
        <f>+K56+K66</f>
        <v>16936547</v>
      </c>
      <c r="L67" s="61">
        <f>+L56+L66</f>
        <v>-110992763</v>
      </c>
      <c r="M67" s="61">
        <f>+M56+M66</f>
        <v>-71625610</v>
      </c>
      <c r="P67" s="134"/>
    </row>
    <row r="68" spans="1:16" ht="12.75" customHeight="1">
      <c r="A68" s="126" t="s">
        <v>313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37"/>
      <c r="P68" s="134"/>
    </row>
    <row r="69" spans="1:16" ht="12.75" customHeight="1">
      <c r="A69" s="126" t="s">
        <v>188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35"/>
      <c r="P69" s="134"/>
    </row>
    <row r="70" spans="1:16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53">
        <v>37285867</v>
      </c>
      <c r="K70" s="53">
        <v>16999240.888145655</v>
      </c>
      <c r="L70" s="53">
        <v>-110896682</v>
      </c>
      <c r="M70" s="54">
        <v>-71797383</v>
      </c>
      <c r="P70" s="134"/>
    </row>
    <row r="71" spans="1:16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61">
        <v>-371109</v>
      </c>
      <c r="K71" s="61">
        <v>-62693.350979092764</v>
      </c>
      <c r="L71" s="61">
        <v>-96081</v>
      </c>
      <c r="M71" s="61">
        <v>171773</v>
      </c>
      <c r="P71" s="134"/>
    </row>
  </sheetData>
  <sheetProtection/>
  <mergeCells count="70">
    <mergeCell ref="A63:H63"/>
    <mergeCell ref="A56:H56"/>
    <mergeCell ref="A57:H57"/>
    <mergeCell ref="A64:H64"/>
    <mergeCell ref="A50:H50"/>
    <mergeCell ref="A52:H52"/>
    <mergeCell ref="A53:H53"/>
    <mergeCell ref="A58:H58"/>
    <mergeCell ref="A59:H59"/>
    <mergeCell ref="A60:H60"/>
    <mergeCell ref="A61:H61"/>
    <mergeCell ref="A54:H54"/>
    <mergeCell ref="A3:K3"/>
    <mergeCell ref="A48:H48"/>
    <mergeCell ref="A1:M1"/>
    <mergeCell ref="A71:H71"/>
    <mergeCell ref="A65:H65"/>
    <mergeCell ref="A66:H66"/>
    <mergeCell ref="A67:H67"/>
    <mergeCell ref="A62:H62"/>
    <mergeCell ref="A34:H34"/>
    <mergeCell ref="A46:H46"/>
    <mergeCell ref="A47:H47"/>
    <mergeCell ref="A49:H49"/>
    <mergeCell ref="A70:H70"/>
    <mergeCell ref="A38:H38"/>
    <mergeCell ref="A39:H39"/>
    <mergeCell ref="A40:H40"/>
    <mergeCell ref="A41:H41"/>
    <mergeCell ref="A42:H42"/>
    <mergeCell ref="A28:H28"/>
    <mergeCell ref="A2:M2"/>
    <mergeCell ref="L3:M3"/>
    <mergeCell ref="A43:H43"/>
    <mergeCell ref="A44:H44"/>
    <mergeCell ref="A45:H45"/>
    <mergeCell ref="A30:H30"/>
    <mergeCell ref="A31:H31"/>
    <mergeCell ref="A32:H32"/>
    <mergeCell ref="A33:H33"/>
    <mergeCell ref="A19:H19"/>
    <mergeCell ref="A35:H35"/>
    <mergeCell ref="A37:H37"/>
    <mergeCell ref="A21:H21"/>
    <mergeCell ref="A22:H22"/>
    <mergeCell ref="A23:H23"/>
    <mergeCell ref="A36:H36"/>
    <mergeCell ref="A25:H25"/>
    <mergeCell ref="A26:H26"/>
    <mergeCell ref="A27:H27"/>
    <mergeCell ref="A9:H9"/>
    <mergeCell ref="A29:H29"/>
    <mergeCell ref="A11:H11"/>
    <mergeCell ref="A24:H24"/>
    <mergeCell ref="A13:H13"/>
    <mergeCell ref="A14:H14"/>
    <mergeCell ref="A15:H15"/>
    <mergeCell ref="A16:H16"/>
    <mergeCell ref="A17:H17"/>
    <mergeCell ref="A18:H18"/>
    <mergeCell ref="A10:H10"/>
    <mergeCell ref="A20:H20"/>
    <mergeCell ref="A12:H12"/>
    <mergeCell ref="J4:K4"/>
    <mergeCell ref="L4:M4"/>
    <mergeCell ref="A5:H5"/>
    <mergeCell ref="A4:H4"/>
    <mergeCell ref="A6:H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K66:M67 J53:M54 K58:L65 K57:M57 J57:J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56:M56 J48:K50 J7:M7 J22:M22 J12:M12 J33:M33 J27:M27 J16:M16 J10:M10 L8:M9 L11:M11 L13:M15 L17:M21 L23:M26 L28:M32 J42:K46 L34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9">
      <selection activeCell="L56" sqref="L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376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11" t="s">
        <v>373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5" t="s">
        <v>279</v>
      </c>
      <c r="J4" s="66" t="s">
        <v>319</v>
      </c>
      <c r="K4" s="66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7">
        <v>2</v>
      </c>
      <c r="J5" s="68" t="s">
        <v>283</v>
      </c>
      <c r="K5" s="68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57"/>
      <c r="J6" s="257"/>
      <c r="K6" s="258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47174734</v>
      </c>
      <c r="K7" s="7">
        <v>-110320578.272284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41769906</v>
      </c>
      <c r="K8" s="7">
        <v>40760276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7">
        <v>16276026</v>
      </c>
      <c r="K9" s="7">
        <v>171831236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7">
        <v>14879186</v>
      </c>
      <c r="K10" s="7">
        <v>4611624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7">
        <v>129924495</v>
      </c>
      <c r="K11" s="7">
        <v>40099236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1151213</v>
      </c>
      <c r="K12" s="7">
        <v>154526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53">
        <f>SUM(J7:J12)</f>
        <v>251175560</v>
      </c>
      <c r="K13" s="53">
        <f>SUM(K7:K12)</f>
        <v>147136319.727716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160026286</v>
      </c>
      <c r="K14" s="7">
        <v>3935970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7">
        <v>38926511</v>
      </c>
      <c r="K15" s="7">
        <v>126677223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>
        <v>8421077</v>
      </c>
      <c r="K16" s="7">
        <v>2497023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34288333</v>
      </c>
      <c r="K17" s="7">
        <v>131041636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3">
        <f>SUM(J14:J17)</f>
        <v>241662207</v>
      </c>
      <c r="K18" s="53">
        <f>SUM(K14:K17)</f>
        <v>264151852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53">
        <f>IF((J13-J18)&lt;0,0,J13-J18)</f>
        <v>9513353</v>
      </c>
      <c r="K19" s="53">
        <f>IF((K13-K18)&lt;0,0,K13-K18)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53">
        <f>-IF((J13-J18)&gt;0,0,J13-J18)</f>
        <v>0</v>
      </c>
      <c r="K20" s="53">
        <f>-IF((K13-K18)&gt;0,0,K13-K18)</f>
        <v>117015532.272284</v>
      </c>
    </row>
    <row r="21" spans="1:11" ht="12.75">
      <c r="A21" s="224" t="s">
        <v>159</v>
      </c>
      <c r="B21" s="240"/>
      <c r="C21" s="240"/>
      <c r="D21" s="240"/>
      <c r="E21" s="240"/>
      <c r="F21" s="240"/>
      <c r="G21" s="240"/>
      <c r="H21" s="240"/>
      <c r="I21" s="257"/>
      <c r="J21" s="257"/>
      <c r="K21" s="258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>
        <v>2229698</v>
      </c>
      <c r="K22" s="7">
        <v>2291671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>
        <v>21369415</v>
      </c>
      <c r="K23" s="7">
        <v>15124475</v>
      </c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>
        <v>1239747</v>
      </c>
      <c r="K24" s="7">
        <v>1234527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>
        <v>0</v>
      </c>
      <c r="K25" s="7">
        <v>0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>
        <v>287449</v>
      </c>
      <c r="K26" s="7">
        <v>297373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53">
        <f>SUM(J22:J26)</f>
        <v>25126309</v>
      </c>
      <c r="K27" s="53">
        <f>SUM(K22:K26)</f>
        <v>18948046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48792082</v>
      </c>
      <c r="K28" s="7">
        <v>52251203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>
        <v>153188034</v>
      </c>
      <c r="K29" s="7">
        <v>78141034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170796</v>
      </c>
      <c r="K30" s="7">
        <v>112560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53">
        <f>SUM(J28:J30)</f>
        <v>202150912</v>
      </c>
      <c r="K31" s="53">
        <f>SUM(K28:K30)</f>
        <v>130504797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53">
        <f>IF((J26-J31)&lt;0,0,J26-J31)</f>
        <v>0</v>
      </c>
      <c r="K32" s="53">
        <f>IF((K26-K31)&lt;0,0,K26-K31)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53">
        <f>-IF((J27-J31)&gt;0,0,J27-J31)</f>
        <v>177024603</v>
      </c>
      <c r="K33" s="53">
        <f>-IF((K27-K31)&gt;0,0,K27-K31)</f>
        <v>111556751</v>
      </c>
    </row>
    <row r="34" spans="1:11" ht="12.75">
      <c r="A34" s="224" t="s">
        <v>160</v>
      </c>
      <c r="B34" s="240"/>
      <c r="C34" s="240"/>
      <c r="D34" s="240"/>
      <c r="E34" s="240"/>
      <c r="F34" s="240"/>
      <c r="G34" s="240"/>
      <c r="H34" s="240"/>
      <c r="I34" s="257"/>
      <c r="J34" s="257"/>
      <c r="K34" s="258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7">
        <v>162871623</v>
      </c>
      <c r="K35" s="7">
        <v>194200676</v>
      </c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>
        <v>592896194</v>
      </c>
      <c r="K36" s="7">
        <v>649182610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>
        <v>60652533</v>
      </c>
      <c r="K37" s="7">
        <v>67635585</v>
      </c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53">
        <f>SUM(J35:J37)</f>
        <v>816420350</v>
      </c>
      <c r="K38" s="53">
        <f>SUM(K35:K37)</f>
        <v>911018871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7">
        <v>566872766</v>
      </c>
      <c r="K39" s="7">
        <v>644372009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>
        <v>578476</v>
      </c>
      <c r="K40" s="7">
        <v>0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>
        <v>23794099</v>
      </c>
      <c r="K41" s="7">
        <v>11121480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>
        <v>149098</v>
      </c>
      <c r="K42" s="7">
        <v>0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>
        <v>435080</v>
      </c>
      <c r="K43" s="7">
        <v>76606323</v>
      </c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53">
        <f>SUM(J39:J43)</f>
        <v>591829519</v>
      </c>
      <c r="K44" s="53">
        <f>SUM(K39:K43)</f>
        <v>732099812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53">
        <f>IF((J38-J44)&lt;0,0,J38-J44)</f>
        <v>224590831</v>
      </c>
      <c r="K45" s="53">
        <f>IF((K38-K44)&lt;0,0,K38-K44)</f>
        <v>178919059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53">
        <f>-IF((J38-J44)&gt;0,0,J38-J44)</f>
        <v>0</v>
      </c>
      <c r="K46" s="53">
        <f>-IF((K38-K44)&gt;0,0,K38-K44)</f>
        <v>0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53">
        <v>57079581</v>
      </c>
      <c r="K47" s="53"/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53">
        <v>0</v>
      </c>
      <c r="K48" s="53">
        <f>53180849-3527625</f>
        <v>49653224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48201356</v>
      </c>
      <c r="K49" s="7">
        <v>99548455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7">
        <v>57079581</v>
      </c>
      <c r="K50" s="7"/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7">
        <v>0</v>
      </c>
      <c r="K51" s="53">
        <f>53180849-3527625</f>
        <v>49653224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1">
        <v>105280937</v>
      </c>
      <c r="K52" s="61">
        <v>49895230.727716</v>
      </c>
    </row>
    <row r="55" ht="12.75">
      <c r="K55" s="134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J51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38:K38 J31:K33 J27:K27 J18:K20 J13:K13 J44:K48 K5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5" t="s">
        <v>279</v>
      </c>
      <c r="J4" s="66" t="s">
        <v>319</v>
      </c>
      <c r="K4" s="66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1">
        <v>2</v>
      </c>
      <c r="J5" s="72" t="s">
        <v>283</v>
      </c>
      <c r="K5" s="72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57"/>
      <c r="J6" s="257"/>
      <c r="K6" s="258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3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4" t="s">
        <v>159</v>
      </c>
      <c r="B22" s="240"/>
      <c r="C22" s="240"/>
      <c r="D22" s="240"/>
      <c r="E22" s="240"/>
      <c r="F22" s="240"/>
      <c r="G22" s="240"/>
      <c r="H22" s="240"/>
      <c r="I22" s="257"/>
      <c r="J22" s="257"/>
      <c r="K22" s="258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4" t="s">
        <v>160</v>
      </c>
      <c r="B35" s="240"/>
      <c r="C35" s="240"/>
      <c r="D35" s="240"/>
      <c r="E35" s="240"/>
      <c r="F35" s="240"/>
      <c r="G35" s="240"/>
      <c r="H35" s="240"/>
      <c r="I35" s="257">
        <v>0</v>
      </c>
      <c r="J35" s="257"/>
      <c r="K35" s="258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A12" sqref="A12:H1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76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8"/>
      <c r="L1" s="74"/>
    </row>
    <row r="2" spans="1:12" ht="15.75">
      <c r="A2" s="42"/>
      <c r="B2" s="73"/>
      <c r="C2" s="287" t="s">
        <v>282</v>
      </c>
      <c r="D2" s="287"/>
      <c r="E2" s="76">
        <v>40544</v>
      </c>
      <c r="F2" s="43" t="s">
        <v>250</v>
      </c>
      <c r="G2" s="288">
        <v>40816</v>
      </c>
      <c r="H2" s="289"/>
      <c r="I2" s="73"/>
      <c r="J2" s="73"/>
      <c r="K2" s="73"/>
      <c r="L2" s="77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80" t="s">
        <v>305</v>
      </c>
      <c r="J3" s="81" t="s">
        <v>150</v>
      </c>
      <c r="K3" s="81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3">
        <v>2</v>
      </c>
      <c r="J4" s="82" t="s">
        <v>283</v>
      </c>
      <c r="K4" s="82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229381200</v>
      </c>
      <c r="K5" s="45">
        <v>286726500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37768</v>
      </c>
      <c r="K6" s="46">
        <v>85495357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436803555</v>
      </c>
      <c r="K7" s="46">
        <v>441621835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18947385</v>
      </c>
      <c r="K8" s="46">
        <v>14203873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1190869</v>
      </c>
      <c r="K9" s="46">
        <v>-110896682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0</v>
      </c>
      <c r="K10" s="46">
        <v>0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>
        <v>0</v>
      </c>
      <c r="K11" s="46">
        <v>0</v>
      </c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>
        <v>15037772</v>
      </c>
      <c r="K12" s="46">
        <v>15004375</v>
      </c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8">
        <f>SUM(J5:J13)</f>
        <v>701398549</v>
      </c>
      <c r="K14" s="78">
        <f>SUM(K5:K13)</f>
        <v>732155258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0" t="s">
        <v>302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>
        <v>701398549</v>
      </c>
      <c r="K23" s="45">
        <v>732155258</v>
      </c>
    </row>
    <row r="24" spans="1:11" ht="17.25" customHeight="1">
      <c r="A24" s="272" t="s">
        <v>303</v>
      </c>
      <c r="B24" s="273"/>
      <c r="C24" s="273"/>
      <c r="D24" s="273"/>
      <c r="E24" s="273"/>
      <c r="F24" s="273"/>
      <c r="G24" s="273"/>
      <c r="H24" s="273"/>
      <c r="I24" s="48">
        <v>19</v>
      </c>
      <c r="J24" s="79">
        <v>2697789</v>
      </c>
      <c r="K24" s="79">
        <v>3008434</v>
      </c>
    </row>
    <row r="25" spans="1:11" ht="30" customHeight="1">
      <c r="A25" s="274" t="s">
        <v>304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  <row r="51" ht="12.75">
      <c r="K51" s="75">
        <v>0</v>
      </c>
    </row>
    <row r="52" ht="12.75">
      <c r="K52" s="75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2011-09-01T10:53:01Z</cp:lastPrinted>
  <dcterms:created xsi:type="dcterms:W3CDTF">2008-10-17T11:51:54Z</dcterms:created>
  <dcterms:modified xsi:type="dcterms:W3CDTF">2011-10-31T14:00:47Z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