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<sst xmlns="http://schemas.openxmlformats.org/spreadsheetml/2006/main" count="399" uniqueCount="345">
  <si>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</si>
  <si>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</si>
  <si>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</si>
  <si>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</si>
  <si>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</si>
  <si>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</si>
  <si>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</si>
  <si>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</si>
  <si>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</si>
  <si>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</si>
  <si>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</si>
  <si>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</si>
  <si>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</si>
  <si>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</si>
  <si>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</si>
  <si>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</si>
  <si>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</si>
  <si>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</si>
  <si>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</si>
  <si>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</si>
  <si>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</si>
  <si>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</si>
  <si>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</si>
  <si>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</si>
  <si>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</si>
  <si>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</si>
  <si>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</si>
  <si>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</si>
  <si>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</si>
  <si>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</si>
  <si>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</si>
  <si>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</si>
  <si>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</si>
  <si>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</si>
  <si>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</si>
  <si>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</si>
  <si>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</si>
  <si>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</si>
  <si>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</si>
  <si>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</si>
  <si>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</si>
  <si>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</si>
  <si>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</si>
  <si>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</si>
  <si>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</si>
  <si>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</si>
  <si>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</si>
  <si>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</si>
  <si>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</si>
  <si>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</si>
  <si>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</si>
  <si>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</si>
  <si>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</si>
  <si>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</si>
  <si>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</si>
  <si>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</si>
  <si>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</si>
  <si>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</si>
  <si>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</si>
  <si>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</si>
  <si>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</si>
  <si>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</si>
  <si>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</si>
  <si>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</si>
  <si>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</si>
  <si>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</si>
  <si>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</si>
  <si>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</si>
  <si>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</si>
  <si>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</si>
  <si>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</si>
  <si>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</si>
  <si>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</si>
  <si>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</si>
  <si>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</si>
  <si>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</si>
  <si>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</si>
  <si>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</si>
  <si>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</si>
  <si>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</si>
  <si>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</si>
  <si>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</si>
  <si>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</si>
  <si>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</si>
  <si>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</si>
  <si>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</si>
  <si>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</si>
  <si>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</si>
  <si>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</si>
  <si>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</si>
  <si>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</si>
  <si>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</si>
  <si>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</si>
  <si>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</si>
  <si>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</si>
  <si>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</si>
  <si>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</si>
  <si>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</si>
  <si>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</si>
  <si>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</si>
  <si>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</si>
  <si>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</si>
  <si>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</si>
  <si>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</si>
  <si>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</si>
  <si>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</si>
  <si>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</si>
  <si>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</si>
  <si>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</si>
  <si>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</si>
  <si>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</si>
  <si>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</si>
  <si>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</si>
  <si>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</si>
  <si>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</si>
  <si>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</si>
  <si>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</si>
  <si>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</si>
  <si>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</si>
  <si>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</si>
  <si>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</si>
  <si>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</si>
  <si>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</si>
  <si>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</si>
  <si>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</si>
  <si>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</si>
  <si>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</si>
  <si>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</si>
  <si>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</si>
  <si>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</si>
  <si>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</si>
  <si>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</si>
  <si>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</si>
  <si>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</si>
  <si>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</si>
  <si>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</si>
  <si>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</si>
  <si>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</si>
  <si>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</si>
  <si>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</si>
  <si>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</si>
  <si>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</si>
  <si>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</si>
  <si>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</si>
  <si>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</si>
  <si>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</si>
  <si>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</si>
  <si>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</si>
  <si>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</si>
  <si>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</si>
  <si>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</si>
  <si>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</si>
  <si>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</si>
  <si>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</si>
  <si>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</si>
  <si>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</si>
  <si>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</si>
  <si>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</si>
  <si>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</si>
  <si>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</si>
  <si>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</si>
  <si>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</si>
  <si>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</si>
  <si>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</si>
  <si>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</si>
  <si>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</si>
  <si>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</si>
  <si>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</si>
  <si>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</si>
  <si>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</si>
  <si>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</si>
  <si>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</si>
  <si>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</si>
  <si>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</si>
  <si>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</si>
  <si>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</si>
  <si>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</si>
  <si>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</si>
  <si>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</si>
  <si>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</si>
  <si>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</si>
  <si>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</si>
  <si>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</si>
  <si>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</si>
  <si>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</si>
  <si>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</si>
  <si>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</si>
  <si>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</si>
  <si>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</si>
  <si>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</si>
  <si>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</si>
  <si>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</si>
  <si>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</si>
  <si>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</si>
  <si>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</si>
  <si>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</si>
  <si>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</si>
  <si>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</si>
  <si>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</si>
  <si>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</si>
  <si>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</si>
  <si>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</si>
  <si>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</si>
  <si>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</si>
  <si>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</si>
  <si>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</si>
  <si>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</si>
  <si>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</si>
  <si>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</si>
  <si>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</si>
  <si>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</si>
  <si>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</si>
  <si>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</si>
  <si>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</si>
  <si>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</si>
  <si>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</si>
  <si>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</si>
  <si>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</si>
  <si>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</si>
  <si>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</si>
  <si>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</si>
  <si>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</si>
  <si>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</si>
  <si>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</si>
  <si>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</si>
  <si>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</si>
  <si>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</si>
  <si>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</si>
  <si>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</si>
  <si>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</si>
  <si>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</si>
  <si>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</si>
  <si>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</si>
  <si>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</si>
  <si>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</si>
  <si>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</si>
  <si>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</si>
  <si>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</si>
  <si>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</si>
  <si>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</si>
  <si>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</si>
  <si>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</si>
  <si>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</si>
  <si>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</si>
  <si>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</si>
  <si>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</si>
  <si>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</si>
  <si>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</si>
  <si>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</si>
  <si>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</si>
  <si>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</si>
  <si>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</si>
  <si>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</si>
  <si>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</si>
  <si>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</si>
  <si>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</si>
  <si>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</si>
  <si>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</si>
  <si>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</si>
  <si>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</si>
  <si>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</si>
  <si>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</si>
  <si>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</si>
  <si>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</si>
  <si>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</si>
  <si>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</si>
  <si>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</si>
  <si>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</si>
  <si>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</si>
  <si>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</si>
  <si>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</si>
  <si>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</si>
  <si>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</si>
  <si>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</si>
  <si>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</si>
  <si>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</si>
  <si>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</si>
  <si>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</si>
  <si>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</si>
  <si>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</si>
  <si>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</si>
  <si>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</si>
  <si>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</si>
  <si>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</si>
  <si>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</si>
  <si>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</si>
  <si>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</si>
  <si>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</si>
  <si>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</si>
  <si>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</si>
  <si>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</si>
  <si>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</si>
  <si>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</si>
  <si>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</si>
  <si>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</si>
  <si>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</si>
  <si>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</si>
  <si>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</si>
  <si>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</si>
  <si>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</si>
  <si>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</si>
  <si>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</si>
  <si>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</si>
  <si>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</si>
  <si>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</si>
  <si>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</si>
  <si>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</si>
  <si>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</si>
  <si>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</si>
  <si>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</si>
  <si>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</si>
  <si>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</si>
  <si>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</si>
  <si>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</si>
  <si>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</si>
  <si>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</si>
  <si>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</si>
  <si>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</si>
  <si>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</si>
  <si>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</si>
  <si>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</si>
  <si>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</si>
  <si>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</si>
  <si>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03635112</t>
  </si>
  <si>
    <t>050002378</t>
  </si>
  <si>
    <t>588282866397</t>
  </si>
  <si>
    <t>ĐURO ĐAKOVIĆ HOLDING d.d.</t>
  </si>
  <si>
    <t>SLAVONSKI BROD</t>
  </si>
  <si>
    <t>Dr.Mile Budaka,1</t>
  </si>
  <si>
    <t>uprava@duro-dakovic.com</t>
  </si>
  <si>
    <t>www.duro-dakovic.com</t>
  </si>
  <si>
    <t xml:space="preserve">SLAVONSKI BROD </t>
  </si>
  <si>
    <t>BRODSKO POSAVSKA</t>
  </si>
  <si>
    <t>7010</t>
  </si>
  <si>
    <t>NE</t>
  </si>
  <si>
    <t>035-446-276</t>
  </si>
  <si>
    <t>035-444-108</t>
  </si>
  <si>
    <t xml:space="preserve">Obveznik: ĐURO ĐAKOVIĆ HOLDING d.d. </t>
  </si>
  <si>
    <t>Obveznik: ĐURO ĐAKOVIĆ HOLDING d.d.</t>
  </si>
  <si>
    <t>1.1.2012.</t>
  </si>
  <si>
    <t>31.12.2012.</t>
  </si>
  <si>
    <t>stanje na dan 31.12.2012.</t>
  </si>
  <si>
    <t>u razdoblju 1.1.2011. do 31.12.2012.</t>
  </si>
  <si>
    <t>POSAVAC SLAVEN</t>
  </si>
  <si>
    <t>KOVAČEVIĆ VLADIMIR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</si>
</sst>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339</v>
      </c>
      <c r="F2" s="12"/>
      <c r="G2" s="13" t="s">
        <v>250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35000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396</v>
      </c>
      <c r="D22" s="143" t="s">
        <v>331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12</v>
      </c>
      <c r="D24" s="143" t="s">
        <v>332</v>
      </c>
      <c r="E24" s="151"/>
      <c r="F24" s="151"/>
      <c r="G24" s="152"/>
      <c r="H24" s="51" t="s">
        <v>261</v>
      </c>
      <c r="I24" s="121">
        <v>106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334</v>
      </c>
      <c r="D26" s="25"/>
      <c r="E26" s="33"/>
      <c r="F26" s="24"/>
      <c r="G26" s="154" t="s">
        <v>263</v>
      </c>
      <c r="H26" s="140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343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344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  <hyperlink ref="C50" r:id="rId3" display="uprava@duro-dakovic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3">
      <selection activeCell="K90" sqref="K90"/>
    </sheetView>
  </sheetViews>
  <sheetFormatPr defaultColWidth="9.140625" defaultRowHeight="12.75"/>
  <cols>
    <col min="1" max="8" width="9.140625" style="52" customWidth="1"/>
    <col min="9" max="9" width="8.00390625" style="52" customWidth="1"/>
    <col min="10" max="10" width="11.0039062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177469618</v>
      </c>
      <c r="K8" s="53">
        <f>K9+K16+K26+K35+K39</f>
        <v>179405928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35758474</v>
      </c>
      <c r="K16" s="53">
        <f>SUM(K17:K25)</f>
        <v>38003541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6494416</v>
      </c>
      <c r="K17" s="7">
        <v>7222185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28588847</v>
      </c>
      <c r="K18" s="7">
        <v>28404556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309971</v>
      </c>
      <c r="K20" s="7">
        <v>2311417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297389</v>
      </c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67851</v>
      </c>
      <c r="K24" s="7">
        <v>65383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135997646</v>
      </c>
      <c r="K26" s="53">
        <f>SUM(K27:K34)</f>
        <v>136212181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20951650</v>
      </c>
      <c r="K27" s="7">
        <v>20751084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110705586</v>
      </c>
      <c r="K28" s="7">
        <v>111912923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2158</v>
      </c>
      <c r="K29" s="7">
        <v>2158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3493878</v>
      </c>
      <c r="K31" s="7">
        <v>3500932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798462</v>
      </c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45912</v>
      </c>
      <c r="K33" s="7">
        <v>45084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5713498</v>
      </c>
      <c r="K35" s="53">
        <f>SUM(K36:K38)</f>
        <v>5190206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5713498</v>
      </c>
      <c r="K37" s="7">
        <v>5123011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>
        <v>67195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187636516</v>
      </c>
      <c r="K40" s="53">
        <f>K41+K49+K56+K64</f>
        <v>170286887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3368605</v>
      </c>
      <c r="K41" s="53">
        <f>SUM(K42:K48)</f>
        <v>1322905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1885</v>
      </c>
      <c r="K42" s="7">
        <v>1885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3366720</v>
      </c>
      <c r="K45" s="7">
        <v>1321020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101710242</v>
      </c>
      <c r="K49" s="53">
        <f>SUM(K50:K55)</f>
        <v>106359004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57932834</v>
      </c>
      <c r="K50" s="7">
        <v>31076897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36462390</v>
      </c>
      <c r="K51" s="7">
        <v>58051847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3021759</v>
      </c>
      <c r="K54" s="7">
        <v>12880260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4293259</v>
      </c>
      <c r="K55" s="7">
        <v>4350000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81325838</v>
      </c>
      <c r="K56" s="53">
        <f>SUM(K57:K63)</f>
        <v>56440191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52712518</v>
      </c>
      <c r="K58" s="7">
        <v>55177716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28613320</v>
      </c>
      <c r="K63" s="7">
        <v>1262475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1231831</v>
      </c>
      <c r="K64" s="7">
        <v>6164787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251178</v>
      </c>
      <c r="K65" s="7">
        <v>6696743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365357312</v>
      </c>
      <c r="K66" s="53">
        <f>K7+K8+K40+K65</f>
        <v>356389558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272352229</v>
      </c>
      <c r="K69" s="54">
        <f>K70+K71+K72+K78+K79+K82+K85</f>
        <v>274295914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323706800</v>
      </c>
      <c r="K70" s="7">
        <v>323706800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4700300</v>
      </c>
      <c r="K74" s="7">
        <v>4700300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4700300</v>
      </c>
      <c r="K75" s="7">
        <v>4700300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-55697646</v>
      </c>
      <c r="K79" s="53">
        <f>K80-K81</f>
        <v>-51354571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55697646</v>
      </c>
      <c r="K81" s="7">
        <v>51354571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4343075</v>
      </c>
      <c r="K82" s="53">
        <f>K83-K84</f>
        <v>1943685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4343075</v>
      </c>
      <c r="K83" s="7">
        <v>1943685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14245740</v>
      </c>
      <c r="K86" s="53">
        <f>SUM(K87:K89)</f>
        <v>1301853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145740</v>
      </c>
      <c r="K87" s="7">
        <v>145740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14100000</v>
      </c>
      <c r="K89" s="7">
        <v>1156113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18380473</v>
      </c>
      <c r="K90" s="53">
        <f>SUM(K91:K99)</f>
        <v>18010561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18380473</v>
      </c>
      <c r="K98" s="7">
        <v>18010561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60378870</v>
      </c>
      <c r="K100" s="53">
        <f>SUM(K101:K112)</f>
        <v>62781230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40195695</v>
      </c>
      <c r="K104" s="7">
        <v>11018780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16989193</v>
      </c>
      <c r="K105" s="7">
        <v>46894919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162872</v>
      </c>
      <c r="K108" s="7">
        <v>917468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3007015</v>
      </c>
      <c r="K109" s="7">
        <v>3950063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24095</v>
      </c>
      <c r="K112" s="7"/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365357312</v>
      </c>
      <c r="K114" s="53">
        <f>K69+K86+K90+K100+K113</f>
        <v>356389558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5">
      <selection activeCell="M26" sqref="M2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58560881</v>
      </c>
      <c r="K7" s="54">
        <f>SUM(K8:K9)</f>
        <v>15651209</v>
      </c>
      <c r="L7" s="54">
        <f>SUM(L8:L9)</f>
        <v>222634752</v>
      </c>
      <c r="M7" s="54">
        <f>SUM(M8:M9)</f>
        <v>61727731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54980218</v>
      </c>
      <c r="K8" s="7">
        <v>13905423</v>
      </c>
      <c r="L8" s="7">
        <v>205863112</v>
      </c>
      <c r="M8" s="7">
        <v>58814270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3580663</v>
      </c>
      <c r="K9" s="7">
        <v>1745786</v>
      </c>
      <c r="L9" s="7">
        <v>16771640</v>
      </c>
      <c r="M9" s="7">
        <v>2913461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71009015</v>
      </c>
      <c r="K10" s="53">
        <f>K11+K12+K16+K20+K21+K22+K25+K26</f>
        <v>23626628</v>
      </c>
      <c r="L10" s="53">
        <f>L11+L12+L16+L20+L21+L22+L25+L26</f>
        <v>230303950</v>
      </c>
      <c r="M10" s="53">
        <f>M11+M12+M16+M20+M21+M22+M25+M26</f>
        <v>65278030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53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56258996</v>
      </c>
      <c r="K12" s="53">
        <f>SUM(K13:K15)</f>
        <v>14665605</v>
      </c>
      <c r="L12" s="53">
        <f>SUM(L13:L15)</f>
        <v>217840581</v>
      </c>
      <c r="M12" s="53">
        <f>SUM(M13:M15)</f>
        <v>59456396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687415</v>
      </c>
      <c r="K13" s="7">
        <v>216635</v>
      </c>
      <c r="L13" s="7">
        <v>3864616</v>
      </c>
      <c r="M13" s="7">
        <v>2471037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51912146</v>
      </c>
      <c r="K14" s="7">
        <v>13210554</v>
      </c>
      <c r="L14" s="7">
        <v>185416936</v>
      </c>
      <c r="M14" s="7">
        <v>40932857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3659435</v>
      </c>
      <c r="K15" s="7">
        <v>1238416</v>
      </c>
      <c r="L15" s="7">
        <v>28559029</v>
      </c>
      <c r="M15" s="7">
        <v>16052502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3075727</v>
      </c>
      <c r="K16" s="53">
        <f>SUM(K17:K19)</f>
        <v>619012</v>
      </c>
      <c r="L16" s="53">
        <f>SUM(L17:L19)</f>
        <v>8296900</v>
      </c>
      <c r="M16" s="53">
        <f>SUM(M17:M19)</f>
        <v>4119912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1707831</v>
      </c>
      <c r="K17" s="7">
        <v>373074</v>
      </c>
      <c r="L17" s="7">
        <v>5694900</v>
      </c>
      <c r="M17" s="7">
        <v>2870170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905172</v>
      </c>
      <c r="K18" s="7">
        <v>132225</v>
      </c>
      <c r="L18" s="7">
        <v>1423726</v>
      </c>
      <c r="M18" s="7">
        <v>717544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462724</v>
      </c>
      <c r="K19" s="7">
        <v>113713</v>
      </c>
      <c r="L19" s="7">
        <v>1178274</v>
      </c>
      <c r="M19" s="7">
        <v>532198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1495438</v>
      </c>
      <c r="K20" s="7">
        <v>349938</v>
      </c>
      <c r="L20" s="7">
        <v>1612616</v>
      </c>
      <c r="M20" s="7">
        <v>422213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2342609</v>
      </c>
      <c r="K21" s="7">
        <v>155828</v>
      </c>
      <c r="L21" s="7">
        <v>1293787</v>
      </c>
      <c r="M21" s="7">
        <v>19443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698436</v>
      </c>
      <c r="K22" s="53">
        <f>SUM(K23:K24)</f>
        <v>698436</v>
      </c>
      <c r="L22" s="53">
        <f>SUM(L23:L24)</f>
        <v>103953</v>
      </c>
      <c r="M22" s="53">
        <f>SUM(M23:M24)</f>
        <v>103953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698436</v>
      </c>
      <c r="K24" s="7">
        <v>698436</v>
      </c>
      <c r="L24" s="7">
        <v>103953</v>
      </c>
      <c r="M24" s="7">
        <v>103953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7100000</v>
      </c>
      <c r="K25" s="7">
        <v>7100000</v>
      </c>
      <c r="L25" s="7">
        <v>1156113</v>
      </c>
      <c r="M25" s="7">
        <v>1156113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37809</v>
      </c>
      <c r="K26" s="7">
        <v>37809</v>
      </c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27529857</v>
      </c>
      <c r="K27" s="53">
        <f>SUM(K28:K32)</f>
        <v>12500371</v>
      </c>
      <c r="L27" s="53">
        <f>SUM(L28:L32)</f>
        <v>21241768</v>
      </c>
      <c r="M27" s="53">
        <f>SUM(M28:M32)</f>
        <v>9773393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13791808</v>
      </c>
      <c r="K28" s="7">
        <v>4102850</v>
      </c>
      <c r="L28" s="7">
        <v>953138</v>
      </c>
      <c r="M28" s="7">
        <v>528733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13738049</v>
      </c>
      <c r="K29" s="7">
        <v>8397521</v>
      </c>
      <c r="L29" s="7">
        <v>20288630</v>
      </c>
      <c r="M29" s="7">
        <v>9244660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8116393</v>
      </c>
      <c r="K33" s="53">
        <f>SUM(K34:K37)</f>
        <v>5738011</v>
      </c>
      <c r="L33" s="53">
        <f>SUM(L34:L37)</f>
        <v>10428885</v>
      </c>
      <c r="M33" s="53">
        <f>SUM(M34:M37)</f>
        <v>7452095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129656</v>
      </c>
      <c r="K34" s="7">
        <v>100472</v>
      </c>
      <c r="L34" s="7">
        <v>10182081</v>
      </c>
      <c r="M34" s="7">
        <v>7337271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7986737</v>
      </c>
      <c r="K35" s="7">
        <v>5637539</v>
      </c>
      <c r="L35" s="7">
        <v>246804</v>
      </c>
      <c r="M35" s="7">
        <v>114824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86090738</v>
      </c>
      <c r="K42" s="53">
        <f>K7+K27+K38+K40</f>
        <v>28151580</v>
      </c>
      <c r="L42" s="53">
        <f>L7+L27+L38+L40</f>
        <v>243876520</v>
      </c>
      <c r="M42" s="53">
        <f>M7+M27+M38+M40</f>
        <v>71501124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79125408</v>
      </c>
      <c r="K43" s="53">
        <f>K10+K33+K39+K41</f>
        <v>29364639</v>
      </c>
      <c r="L43" s="53">
        <f>L10+L33+L39+L41</f>
        <v>240732835</v>
      </c>
      <c r="M43" s="53">
        <f>M10+M33+M39+M41</f>
        <v>72730125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6965330</v>
      </c>
      <c r="K44" s="53">
        <f>K42-K43</f>
        <v>-1213059</v>
      </c>
      <c r="L44" s="53">
        <f>L42-L43</f>
        <v>3143685</v>
      </c>
      <c r="M44" s="53">
        <f>M42-M43</f>
        <v>-1229001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6965330</v>
      </c>
      <c r="K45" s="53">
        <f>IF(K42&gt;K43,K42-K43,0)</f>
        <v>0</v>
      </c>
      <c r="L45" s="53">
        <f>IF(L42&gt;L43,L42-L43,0)</f>
        <v>3143685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1213059</v>
      </c>
      <c r="L46" s="53">
        <f>IF(L43&gt;L42,L43-L42,0)</f>
        <v>0</v>
      </c>
      <c r="M46" s="53">
        <f>IF(M43&gt;M42,M43-M42,0)</f>
        <v>1229001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2622255</v>
      </c>
      <c r="K47" s="7">
        <v>103730</v>
      </c>
      <c r="L47" s="7">
        <v>1200000</v>
      </c>
      <c r="M47" s="7">
        <v>-100000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4343075</v>
      </c>
      <c r="K48" s="53">
        <f>K44-K47</f>
        <v>-1316789</v>
      </c>
      <c r="L48" s="53">
        <f>L44-L47</f>
        <v>1943685</v>
      </c>
      <c r="M48" s="53">
        <f>M44-M47</f>
        <v>-1129001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4343075</v>
      </c>
      <c r="K49" s="53">
        <f>IF(K48&gt;0,K48,0)</f>
        <v>0</v>
      </c>
      <c r="L49" s="53">
        <f>IF(L48&gt;0,L48,0)</f>
        <v>1943685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1316789</v>
      </c>
      <c r="L50" s="61">
        <f>IF(L48&lt;0,-L48,0)</f>
        <v>0</v>
      </c>
      <c r="M50" s="61">
        <v>-1129001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4343075</v>
      </c>
      <c r="K56" s="6">
        <v>-1316789</v>
      </c>
      <c r="L56" s="6">
        <v>1943685</v>
      </c>
      <c r="M56" s="6">
        <v>-1129001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4343075</v>
      </c>
      <c r="K67" s="61">
        <f>K56+K66</f>
        <v>-1316789</v>
      </c>
      <c r="L67" s="61">
        <f>L56+L66</f>
        <v>1943685</v>
      </c>
      <c r="M67" s="61">
        <f>M56+M66</f>
        <v>-1129001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52" sqref="K52"/>
    </sheetView>
  </sheetViews>
  <sheetFormatPr defaultColWidth="9.140625" defaultRowHeight="12.75"/>
  <cols>
    <col min="1" max="7" width="9.140625" style="52" customWidth="1"/>
    <col min="8" max="8" width="8.421875" style="52" customWidth="1"/>
    <col min="9" max="9" width="3.8515625" style="52" customWidth="1"/>
    <col min="10" max="10" width="10.140625" style="52" customWidth="1"/>
    <col min="11" max="11" width="11.4218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46.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6965330</v>
      </c>
      <c r="K7" s="7">
        <v>3143685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1495438</v>
      </c>
      <c r="K8" s="7">
        <v>1612616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53012014</v>
      </c>
      <c r="K9" s="7">
        <v>71980073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2045699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39325661</v>
      </c>
      <c r="K12" s="7">
        <v>50323600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100798443</v>
      </c>
      <c r="K13" s="53">
        <f>SUM(K7:K12)</f>
        <v>129105673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56978293</v>
      </c>
      <c r="K15" s="7">
        <v>95083978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2045699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51540412</v>
      </c>
      <c r="K17" s="7">
        <v>71250320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110564404</v>
      </c>
      <c r="K18" s="53">
        <f>SUM(K14:K17)</f>
        <v>166334298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9765961</v>
      </c>
      <c r="K20" s="53">
        <f>IF(K18&gt;K13,K18-K13,0)</f>
        <v>37228625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23266983</v>
      </c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5801353</v>
      </c>
      <c r="K24" s="7">
        <v>10914272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29068336</v>
      </c>
      <c r="K27" s="53">
        <f>SUM(K22:K26)</f>
        <v>10914272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113474</v>
      </c>
      <c r="K28" s="7">
        <v>4155072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113474</v>
      </c>
      <c r="K31" s="53">
        <f>SUM(K28:K30)</f>
        <v>4155072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28954862</v>
      </c>
      <c r="K32" s="53">
        <f>IF(K27&gt;K31,K27-K31,0)</f>
        <v>6759200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20061642</v>
      </c>
      <c r="K36" s="7">
        <v>36886590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20061642</v>
      </c>
      <c r="K38" s="53">
        <f>SUM(K35:K37)</f>
        <v>36886590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40624307</v>
      </c>
      <c r="K43" s="7">
        <v>28835054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40624307</v>
      </c>
      <c r="K44" s="53">
        <f>SUM(K39:K43)</f>
        <v>28835054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8051536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20562665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1373764</v>
      </c>
      <c r="K48" s="53">
        <f>IF(K20-K19+K33-K32+K46-K45&gt;0,K20-K19+K33-K32+K46-K45,0)</f>
        <v>22417889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31218915</v>
      </c>
      <c r="K49" s="7">
        <v>29845151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1373764</v>
      </c>
      <c r="K51" s="7">
        <v>22417889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29845151</v>
      </c>
      <c r="K52" s="61">
        <v>7427262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127" t="s">
        <v>339</v>
      </c>
      <c r="F2" s="43" t="s">
        <v>250</v>
      </c>
      <c r="G2" s="269" t="s">
        <v>340</v>
      </c>
      <c r="H2" s="270"/>
      <c r="I2" s="74"/>
      <c r="J2" s="74"/>
      <c r="K2" s="74"/>
      <c r="L2" s="77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323706800</v>
      </c>
      <c r="K5" s="45">
        <v>323706800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-55697646</v>
      </c>
      <c r="K8" s="46">
        <v>-51354571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4343075</v>
      </c>
      <c r="K9" s="46">
        <v>1943685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272352229</v>
      </c>
      <c r="K14" s="78">
        <f>SUM(K5:K13)</f>
        <v>274295914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4343075</v>
      </c>
      <c r="K20" s="46">
        <v>1943685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4343075</v>
      </c>
      <c r="K21" s="79">
        <f>SUM(K15:K20)</f>
        <v>1943685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Microsoft</cp:lastModifiedBy>
  <cp:lastPrinted>2013-01-29T14:21:16Z</cp:lastPrinted>
  <dcterms:created xsi:type="dcterms:W3CDTF">2008-10-17T11:51:54Z</dcterms:created>
  <dcterms:modified xsi:type="dcterms:W3CDTF">2013-01-29T14:24:23Z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