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<sst xmlns="http://schemas.openxmlformats.org/spreadsheetml/2006/main" count="396" uniqueCount="343">
  <si>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</si>
  <si>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</si>
  <si>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</si>
  <si>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</si>
  <si>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</si>
  <si>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</si>
  <si>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</si>
  <si>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</si>
  <si>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</si>
  <si>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</si>
  <si>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</si>
  <si>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</si>
  <si>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</si>
  <si>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</si>
  <si>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</si>
  <si>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</si>
  <si>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</si>
  <si>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</si>
  <si>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</si>
  <si>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</si>
  <si>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</si>
  <si>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</si>
  <si>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</si>
  <si>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</si>
  <si>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</si>
  <si>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</si>
  <si>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</si>
  <si>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</si>
  <si>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</si>
  <si>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</si>
  <si>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</si>
  <si>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</si>
  <si>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</si>
  <si>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</si>
  <si>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</si>
  <si>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</si>
  <si>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</si>
  <si>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</si>
  <si>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</si>
  <si>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</si>
  <si>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</si>
  <si>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</si>
  <si>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</si>
  <si>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</si>
  <si>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</si>
  <si>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</si>
  <si>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</si>
  <si>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</si>
  <si>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</si>
  <si>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</si>
  <si>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</si>
  <si>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</si>
  <si>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</si>
  <si>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</si>
  <si>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</si>
  <si>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</si>
  <si>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</si>
  <si>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</si>
  <si>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</si>
  <si>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</si>
  <si>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</si>
  <si>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</si>
  <si>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</si>
  <si>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</si>
  <si>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</si>
  <si>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</si>
  <si>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</si>
  <si>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</si>
  <si>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</si>
  <si>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</si>
  <si>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</si>
  <si>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</si>
  <si>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</si>
  <si>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</si>
  <si>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</si>
  <si>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</si>
  <si>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</si>
  <si>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</si>
  <si>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</si>
  <si>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</si>
  <si>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</si>
  <si>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</si>
  <si>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</si>
  <si>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</si>
  <si>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</si>
  <si>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</si>
  <si>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</si>
  <si>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</si>
  <si>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</si>
  <si>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</si>
  <si>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</si>
  <si>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</si>
  <si>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</si>
  <si>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</si>
  <si>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</si>
  <si>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</si>
  <si>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</si>
  <si>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</si>
  <si>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</si>
  <si>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</si>
  <si>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</si>
  <si>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</si>
  <si>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</si>
  <si>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</si>
  <si>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</si>
  <si>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</si>
  <si>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</si>
  <si>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</si>
  <si>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</si>
  <si>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</si>
  <si>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</si>
  <si>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</si>
  <si>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</si>
  <si>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</si>
  <si>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</si>
  <si>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</si>
  <si>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</si>
  <si>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</si>
  <si>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</si>
  <si>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</si>
  <si>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</si>
  <si>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</si>
  <si>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</si>
  <si>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</si>
  <si>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</si>
  <si>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</si>
  <si>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</si>
  <si>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</si>
  <si>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</si>
  <si>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</si>
  <si>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</si>
  <si>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</si>
  <si>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</si>
  <si>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</si>
  <si>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</si>
  <si>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</si>
  <si>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</si>
  <si>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</si>
  <si>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</si>
  <si>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</si>
  <si>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</si>
  <si>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</si>
  <si>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</si>
  <si>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</si>
  <si>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</si>
  <si>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</si>
  <si>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</si>
  <si>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</si>
  <si>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</si>
  <si>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</si>
  <si>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</si>
  <si>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</si>
  <si>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</si>
  <si>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</si>
  <si>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</si>
  <si>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</si>
  <si>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</si>
  <si>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</si>
  <si>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</si>
  <si>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</si>
  <si>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</si>
  <si>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</si>
  <si>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</si>
  <si>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</si>
  <si>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</si>
  <si>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</si>
  <si>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</si>
  <si>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</si>
  <si>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</si>
  <si>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</si>
  <si>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</si>
  <si>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</si>
  <si>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</si>
  <si>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</si>
  <si>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</si>
  <si>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</si>
  <si>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</si>
  <si>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</si>
  <si>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</si>
  <si>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</si>
  <si>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</si>
  <si>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</si>
  <si>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</si>
  <si>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</si>
  <si>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</si>
  <si>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</si>
  <si>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</si>
  <si>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</si>
  <si>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</si>
  <si>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</si>
  <si>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</si>
  <si>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</si>
  <si>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</si>
  <si>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</si>
  <si>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</si>
  <si>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</si>
  <si>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</si>
  <si>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</si>
  <si>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</si>
  <si>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</si>
  <si>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</si>
  <si>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</si>
  <si>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</si>
  <si>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</si>
  <si>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</si>
  <si>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</si>
  <si>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</si>
  <si>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</si>
  <si>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</si>
  <si>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</si>
  <si>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</si>
  <si>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</si>
  <si>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</si>
  <si>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</si>
  <si>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</si>
  <si>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</si>
  <si>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</si>
  <si>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</si>
  <si>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</si>
  <si>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</si>
  <si>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</si>
  <si>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</si>
  <si>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</si>
  <si>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</si>
  <si>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</si>
  <si>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</si>
  <si>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</si>
  <si>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</si>
  <si>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</si>
  <si>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</si>
  <si>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</si>
  <si>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</si>
  <si>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</si>
  <si>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</si>
  <si>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</si>
  <si>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</si>
  <si>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</si>
  <si>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</si>
  <si>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</si>
  <si>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</si>
  <si>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</si>
  <si>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</si>
  <si>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</si>
  <si>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</si>
  <si>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</si>
  <si>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</si>
  <si>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</si>
  <si>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</si>
  <si>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</si>
  <si>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</si>
  <si>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</si>
  <si>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</si>
  <si>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</si>
  <si>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</si>
  <si>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</si>
  <si>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</si>
  <si>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</si>
  <si>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</si>
  <si>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</si>
  <si>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</si>
  <si>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</si>
  <si>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</si>
  <si>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</si>
  <si>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</si>
  <si>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</si>
  <si>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</si>
  <si>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</si>
  <si>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</si>
  <si>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</si>
  <si>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</si>
  <si>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</si>
  <si>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</si>
  <si>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</si>
  <si>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</si>
  <si>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</si>
  <si>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</si>
  <si>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</si>
  <si>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</si>
  <si>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</si>
  <si>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</si>
  <si>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</si>
  <si>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</si>
  <si>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</si>
  <si>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</si>
  <si>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</si>
  <si>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</si>
  <si>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</si>
  <si>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</si>
  <si>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</si>
  <si>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</si>
  <si>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</si>
  <si>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</si>
  <si>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</si>
  <si>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</si>
  <si>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</si>
  <si>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</si>
  <si>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</si>
  <si>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</si>
  <si>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</si>
  <si>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</si>
  <si>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</si>
  <si>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</si>
  <si>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</si>
  <si>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</si>
  <si>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</si>
  <si>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</si>
  <si>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</si>
  <si>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</si>
  <si>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</si>
  <si>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</si>
  <si>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</si>
  <si>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</si>
  <si>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</si>
  <si>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</si>
  <si>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</si>
  <si>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</si>
  <si>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</si>
  <si>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</si>
  <si>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</si>
  <si>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</si>
  <si>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</si>
  <si>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</si>
  <si>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</si>
  <si>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</si>
  <si>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</si>
  <si>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</si>
  <si>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</si>
  <si>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</si>
  <si>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</si>
  <si>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</si>
  <si>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</si>
  <si>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</si>
  <si>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</si>
  <si>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 xml:space="preserve">TOLIĆ MARIJA </t>
  </si>
  <si>
    <t>035-446-256</t>
  </si>
  <si>
    <t>035-444-108</t>
  </si>
  <si>
    <t>uprava @duro-dakovic.com</t>
  </si>
  <si>
    <t>STIPETIĆ ZDRAVKO</t>
  </si>
  <si>
    <t>1.1.2011.</t>
  </si>
  <si>
    <t>31.3.2011.</t>
  </si>
  <si>
    <t>stanje na dan 31.3.2011.</t>
  </si>
  <si>
    <t>Obveznik: ĐURO ĐAKOVIĆ Holding d.d.</t>
  </si>
  <si>
    <t>u razdoblju 1.1.2011. do 31.3.2011.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</si>
</sst>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9" sqref="H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8" t="s">
        <v>248</v>
      </c>
      <c r="B1" s="149"/>
      <c r="C1" s="14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0" t="s">
        <v>249</v>
      </c>
      <c r="B2" s="191"/>
      <c r="C2" s="191"/>
      <c r="D2" s="192"/>
      <c r="E2" s="117" t="s">
        <v>338</v>
      </c>
      <c r="F2" s="12"/>
      <c r="G2" s="13" t="s">
        <v>250</v>
      </c>
      <c r="H2" s="117" t="s">
        <v>339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3" t="s">
        <v>317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88" t="s">
        <v>322</v>
      </c>
      <c r="D6" s="189"/>
      <c r="E6" s="198"/>
      <c r="F6" s="198"/>
      <c r="G6" s="198"/>
      <c r="H6" s="198"/>
      <c r="I6" s="121"/>
      <c r="J6" s="10"/>
      <c r="K6" s="10"/>
      <c r="L6" s="10"/>
    </row>
    <row r="7" spans="1:12" ht="12.75">
      <c r="A7" s="93"/>
      <c r="B7" s="22"/>
      <c r="C7" s="24"/>
      <c r="D7" s="24"/>
      <c r="E7" s="198"/>
      <c r="F7" s="198"/>
      <c r="G7" s="198"/>
      <c r="H7" s="198"/>
      <c r="I7" s="121"/>
      <c r="J7" s="10"/>
      <c r="K7" s="10"/>
      <c r="L7" s="10"/>
    </row>
    <row r="8" spans="1:12" ht="12.75">
      <c r="A8" s="196" t="s">
        <v>252</v>
      </c>
      <c r="B8" s="197"/>
      <c r="C8" s="188" t="s">
        <v>323</v>
      </c>
      <c r="D8" s="189"/>
      <c r="E8" s="198"/>
      <c r="F8" s="198"/>
      <c r="G8" s="198"/>
      <c r="H8" s="198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34" t="s">
        <v>253</v>
      </c>
      <c r="B10" s="186"/>
      <c r="C10" s="188">
        <v>58828286397</v>
      </c>
      <c r="D10" s="189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87"/>
      <c r="B11" s="186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39" t="s">
        <v>254</v>
      </c>
      <c r="B12" s="140"/>
      <c r="C12" s="162" t="s">
        <v>324</v>
      </c>
      <c r="D12" s="183"/>
      <c r="E12" s="183"/>
      <c r="F12" s="183"/>
      <c r="G12" s="183"/>
      <c r="H12" s="183"/>
      <c r="I12" s="142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39" t="s">
        <v>255</v>
      </c>
      <c r="B14" s="140"/>
      <c r="C14" s="184">
        <v>35000</v>
      </c>
      <c r="D14" s="185"/>
      <c r="E14" s="24"/>
      <c r="F14" s="162" t="s">
        <v>325</v>
      </c>
      <c r="G14" s="183"/>
      <c r="H14" s="183"/>
      <c r="I14" s="142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39" t="s">
        <v>256</v>
      </c>
      <c r="B16" s="140"/>
      <c r="C16" s="162" t="s">
        <v>326</v>
      </c>
      <c r="D16" s="183"/>
      <c r="E16" s="183"/>
      <c r="F16" s="183"/>
      <c r="G16" s="183"/>
      <c r="H16" s="183"/>
      <c r="I16" s="142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39" t="s">
        <v>257</v>
      </c>
      <c r="B18" s="140"/>
      <c r="C18" s="178" t="s">
        <v>327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39" t="s">
        <v>258</v>
      </c>
      <c r="B20" s="140"/>
      <c r="C20" s="178" t="s">
        <v>328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259</v>
      </c>
      <c r="B22" s="140"/>
      <c r="C22" s="125">
        <v>396</v>
      </c>
      <c r="D22" s="162" t="s">
        <v>325</v>
      </c>
      <c r="E22" s="167"/>
      <c r="F22" s="168"/>
      <c r="G22" s="181"/>
      <c r="H22" s="182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39" t="s">
        <v>260</v>
      </c>
      <c r="B24" s="140"/>
      <c r="C24" s="125">
        <v>12</v>
      </c>
      <c r="D24" s="162" t="s">
        <v>329</v>
      </c>
      <c r="E24" s="167"/>
      <c r="F24" s="167"/>
      <c r="G24" s="168"/>
      <c r="H24" s="126" t="s">
        <v>261</v>
      </c>
      <c r="I24" s="127">
        <v>24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330</v>
      </c>
      <c r="I25" s="124"/>
      <c r="J25" s="10"/>
      <c r="K25" s="10"/>
      <c r="L25" s="10"/>
    </row>
    <row r="26" spans="1:12" ht="12.75">
      <c r="A26" s="139" t="s">
        <v>262</v>
      </c>
      <c r="B26" s="140"/>
      <c r="C26" s="129" t="s">
        <v>331</v>
      </c>
      <c r="D26" s="25"/>
      <c r="E26" s="130"/>
      <c r="F26" s="122"/>
      <c r="G26" s="169" t="s">
        <v>263</v>
      </c>
      <c r="H26" s="170"/>
      <c r="I26" s="131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4"/>
      <c r="B30" s="157"/>
      <c r="C30" s="157"/>
      <c r="D30" s="158"/>
      <c r="E30" s="164"/>
      <c r="F30" s="157"/>
      <c r="G30" s="157"/>
      <c r="H30" s="154"/>
      <c r="I30" s="155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98"/>
      <c r="J31" s="10"/>
      <c r="K31" s="10"/>
      <c r="L31" s="10"/>
    </row>
    <row r="32" spans="1:12" ht="12.75">
      <c r="A32" s="164"/>
      <c r="B32" s="157"/>
      <c r="C32" s="157"/>
      <c r="D32" s="158"/>
      <c r="E32" s="164"/>
      <c r="F32" s="157"/>
      <c r="G32" s="157"/>
      <c r="H32" s="154"/>
      <c r="I32" s="155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4"/>
      <c r="B34" s="157"/>
      <c r="C34" s="157"/>
      <c r="D34" s="158"/>
      <c r="E34" s="164"/>
      <c r="F34" s="157"/>
      <c r="G34" s="157"/>
      <c r="H34" s="154"/>
      <c r="I34" s="155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4"/>
      <c r="B36" s="157"/>
      <c r="C36" s="157"/>
      <c r="D36" s="158"/>
      <c r="E36" s="164"/>
      <c r="F36" s="157"/>
      <c r="G36" s="157"/>
      <c r="H36" s="154"/>
      <c r="I36" s="155"/>
      <c r="J36" s="10"/>
      <c r="K36" s="10"/>
      <c r="L36" s="10"/>
    </row>
    <row r="37" spans="1:12" ht="12.75">
      <c r="A37" s="100"/>
      <c r="B37" s="30"/>
      <c r="C37" s="159"/>
      <c r="D37" s="160"/>
      <c r="E37" s="16"/>
      <c r="F37" s="159"/>
      <c r="G37" s="160"/>
      <c r="H37" s="16"/>
      <c r="I37" s="94"/>
      <c r="J37" s="10"/>
      <c r="K37" s="10"/>
      <c r="L37" s="10"/>
    </row>
    <row r="38" spans="1:12" ht="12.75">
      <c r="A38" s="164"/>
      <c r="B38" s="157"/>
      <c r="C38" s="157"/>
      <c r="D38" s="158"/>
      <c r="E38" s="164"/>
      <c r="F38" s="157"/>
      <c r="G38" s="157"/>
      <c r="H38" s="154"/>
      <c r="I38" s="155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4"/>
      <c r="B40" s="157"/>
      <c r="C40" s="157"/>
      <c r="D40" s="158"/>
      <c r="E40" s="164"/>
      <c r="F40" s="157"/>
      <c r="G40" s="157"/>
      <c r="H40" s="154"/>
      <c r="I40" s="155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4" t="s">
        <v>267</v>
      </c>
      <c r="B44" s="135"/>
      <c r="C44" s="154"/>
      <c r="D44" s="155"/>
      <c r="E44" s="26"/>
      <c r="F44" s="156"/>
      <c r="G44" s="157"/>
      <c r="H44" s="157"/>
      <c r="I44" s="158"/>
      <c r="J44" s="10"/>
      <c r="K44" s="10"/>
      <c r="L44" s="10"/>
    </row>
    <row r="45" spans="1:12" ht="12.75">
      <c r="A45" s="100"/>
      <c r="B45" s="30"/>
      <c r="C45" s="159"/>
      <c r="D45" s="160"/>
      <c r="E45" s="16"/>
      <c r="F45" s="159"/>
      <c r="G45" s="161"/>
      <c r="H45" s="35"/>
      <c r="I45" s="104"/>
      <c r="J45" s="10"/>
      <c r="K45" s="10"/>
      <c r="L45" s="10"/>
    </row>
    <row r="46" spans="1:12" ht="12.75">
      <c r="A46" s="134" t="s">
        <v>268</v>
      </c>
      <c r="B46" s="135"/>
      <c r="C46" s="162" t="s">
        <v>333</v>
      </c>
      <c r="D46" s="163"/>
      <c r="E46" s="163"/>
      <c r="F46" s="163"/>
      <c r="G46" s="163"/>
      <c r="H46" s="163"/>
      <c r="I46" s="163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4" t="s">
        <v>270</v>
      </c>
      <c r="B48" s="135"/>
      <c r="C48" s="141" t="s">
        <v>334</v>
      </c>
      <c r="D48" s="137"/>
      <c r="E48" s="138"/>
      <c r="F48" s="16"/>
      <c r="G48" s="51" t="s">
        <v>271</v>
      </c>
      <c r="H48" s="141" t="s">
        <v>335</v>
      </c>
      <c r="I48" s="138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4" t="s">
        <v>257</v>
      </c>
      <c r="B50" s="135"/>
      <c r="C50" s="136" t="s">
        <v>336</v>
      </c>
      <c r="D50" s="137"/>
      <c r="E50" s="137"/>
      <c r="F50" s="137"/>
      <c r="G50" s="137"/>
      <c r="H50" s="137"/>
      <c r="I50" s="138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272</v>
      </c>
      <c r="B52" s="140"/>
      <c r="C52" s="141" t="s">
        <v>337</v>
      </c>
      <c r="D52" s="137"/>
      <c r="E52" s="137"/>
      <c r="F52" s="137"/>
      <c r="G52" s="137"/>
      <c r="H52" s="137"/>
      <c r="I52" s="142"/>
      <c r="J52" s="10"/>
      <c r="K52" s="10"/>
      <c r="L52" s="10"/>
    </row>
    <row r="53" spans="1:12" ht="12.75">
      <c r="A53" s="105"/>
      <c r="B53" s="20"/>
      <c r="C53" s="150" t="s">
        <v>273</v>
      </c>
      <c r="D53" s="150"/>
      <c r="E53" s="150"/>
      <c r="F53" s="150"/>
      <c r="G53" s="150"/>
      <c r="H53" s="150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3" t="s">
        <v>274</v>
      </c>
      <c r="C55" s="144"/>
      <c r="D55" s="144"/>
      <c r="E55" s="144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45" t="s">
        <v>306</v>
      </c>
      <c r="C56" s="146"/>
      <c r="D56" s="146"/>
      <c r="E56" s="146"/>
      <c r="F56" s="146"/>
      <c r="G56" s="146"/>
      <c r="H56" s="146"/>
      <c r="I56" s="147"/>
      <c r="J56" s="10"/>
      <c r="K56" s="10"/>
      <c r="L56" s="10"/>
    </row>
    <row r="57" spans="1:12" ht="12.75">
      <c r="A57" s="105"/>
      <c r="B57" s="145" t="s">
        <v>307</v>
      </c>
      <c r="C57" s="146"/>
      <c r="D57" s="146"/>
      <c r="E57" s="146"/>
      <c r="F57" s="146"/>
      <c r="G57" s="146"/>
      <c r="H57" s="146"/>
      <c r="I57" s="107"/>
      <c r="J57" s="10"/>
      <c r="K57" s="10"/>
      <c r="L57" s="10"/>
    </row>
    <row r="58" spans="1:12" ht="12.75">
      <c r="A58" s="105"/>
      <c r="B58" s="145" t="s">
        <v>308</v>
      </c>
      <c r="C58" s="146"/>
      <c r="D58" s="146"/>
      <c r="E58" s="146"/>
      <c r="F58" s="146"/>
      <c r="G58" s="146"/>
      <c r="H58" s="146"/>
      <c r="I58" s="147"/>
      <c r="J58" s="10"/>
      <c r="K58" s="10"/>
      <c r="L58" s="10"/>
    </row>
    <row r="59" spans="1:12" ht="12.75">
      <c r="A59" s="105"/>
      <c r="B59" s="145" t="s">
        <v>309</v>
      </c>
      <c r="C59" s="146"/>
      <c r="D59" s="146"/>
      <c r="E59" s="146"/>
      <c r="F59" s="146"/>
      <c r="G59" s="146"/>
      <c r="H59" s="146"/>
      <c r="I59" s="147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1" t="s">
        <v>277</v>
      </c>
      <c r="H62" s="152"/>
      <c r="I62" s="153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2"/>
      <c r="H63" s="133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4" sqref="K114"/>
    </sheetView>
  </sheetViews>
  <sheetFormatPr defaultColWidth="9.140625" defaultRowHeight="12.75"/>
  <cols>
    <col min="1" max="9" width="9.140625" style="52" customWidth="1"/>
    <col min="10" max="10" width="10.00390625" style="52" bestFit="1" customWidth="1"/>
    <col min="11" max="16384" width="9.140625" style="52" customWidth="1"/>
  </cols>
  <sheetData>
    <row r="1" spans="1:11" ht="12.7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341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1">
      <c r="A4" s="214" t="s">
        <v>59</v>
      </c>
      <c r="B4" s="215"/>
      <c r="C4" s="215"/>
      <c r="D4" s="215"/>
      <c r="E4" s="215"/>
      <c r="F4" s="215"/>
      <c r="G4" s="215"/>
      <c r="H4" s="216"/>
      <c r="I4" s="58" t="s">
        <v>278</v>
      </c>
      <c r="J4" s="59" t="s">
        <v>318</v>
      </c>
      <c r="K4" s="60" t="s">
        <v>319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7">
        <v>2</v>
      </c>
      <c r="J5" s="56">
        <v>3</v>
      </c>
      <c r="K5" s="56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217431223</v>
      </c>
      <c r="K8" s="53">
        <f>K9+K16+K26+K35+K39</f>
        <v>216649030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/>
      <c r="K10" s="7"/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/>
      <c r="K11" s="7"/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/>
      <c r="K12" s="7"/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/>
      <c r="K13" s="7"/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/>
      <c r="K14" s="7"/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/>
      <c r="K15" s="7"/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3">
        <f>SUM(J17:J25)</f>
        <v>37120959</v>
      </c>
      <c r="K16" s="53">
        <f>SUM(K17:K25)</f>
        <v>36453049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6494416</v>
      </c>
      <c r="K17" s="7">
        <v>6494416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30120739</v>
      </c>
      <c r="K18" s="7">
        <v>29640992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/>
      <c r="K19" s="7"/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435017</v>
      </c>
      <c r="K20" s="7">
        <v>249322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/>
      <c r="K21" s="7"/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/>
      <c r="K22" s="7"/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/>
      <c r="K23" s="7"/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70787</v>
      </c>
      <c r="K24" s="7">
        <v>68319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/>
      <c r="K25" s="7"/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3">
        <f>SUM(J27:J34)</f>
        <v>173304483</v>
      </c>
      <c r="K26" s="53">
        <f>SUM(K27:K34)</f>
        <v>173890066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58330122</v>
      </c>
      <c r="K27" s="7">
        <v>49818825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>
        <v>90852716</v>
      </c>
      <c r="K28" s="7">
        <v>111702716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11627758</v>
      </c>
      <c r="K29" s="7">
        <v>7858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/>
      <c r="K30" s="7"/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3389847</v>
      </c>
      <c r="K31" s="7">
        <v>3426488</v>
      </c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9055138</v>
      </c>
      <c r="K32" s="7"/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48902</v>
      </c>
      <c r="K33" s="7">
        <v>8886973</v>
      </c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/>
      <c r="K34" s="7">
        <v>47206</v>
      </c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3">
        <f>SUM(J36:J38)</f>
        <v>7005781</v>
      </c>
      <c r="K35" s="53">
        <f>SUM(K36:K38)</f>
        <v>6305915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/>
      <c r="K36" s="7"/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>
        <v>7005781</v>
      </c>
      <c r="K37" s="7"/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>
        <v>6305915</v>
      </c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156642977</v>
      </c>
      <c r="K40" s="53">
        <f>K41+K49+K56+K64</f>
        <v>131312679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3">
        <f>SUM(J42:J48)</f>
        <v>1322906</v>
      </c>
      <c r="K41" s="53">
        <f>SUM(K42:K48)</f>
        <v>1322906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1885</v>
      </c>
      <c r="K42" s="7">
        <v>1885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/>
      <c r="K43" s="7"/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/>
      <c r="K44" s="7"/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/>
      <c r="K45" s="7"/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>
        <v>1321021</v>
      </c>
      <c r="K46" s="7">
        <v>1321021</v>
      </c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/>
      <c r="K47" s="7"/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/>
      <c r="K48" s="7"/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3">
        <f>SUM(J50:J55)</f>
        <v>66797487</v>
      </c>
      <c r="K49" s="53">
        <f>SUM(K50:K55)</f>
        <v>49566897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/>
      <c r="K50" s="7"/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66752017</v>
      </c>
      <c r="K51" s="7">
        <v>47573807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/>
      <c r="K52" s="7"/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/>
      <c r="K53" s="7"/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/>
      <c r="K54" s="7"/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45470</v>
      </c>
      <c r="K55" s="7">
        <v>1993090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3">
        <f>SUM(J57:J63)</f>
        <v>86618752</v>
      </c>
      <c r="K56" s="53">
        <f>SUM(K57:K63)</f>
        <v>80224058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40777114</v>
      </c>
      <c r="K58" s="7">
        <v>31719971</v>
      </c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/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/>
      <c r="K61" s="7"/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/>
      <c r="K62" s="7"/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45841638</v>
      </c>
      <c r="K63" s="7">
        <v>48504087</v>
      </c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1903832</v>
      </c>
      <c r="K64" s="7">
        <v>198818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/>
      <c r="K65" s="7">
        <v>742134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374074200</v>
      </c>
      <c r="K66" s="53">
        <f>K7+K8+K40+K65</f>
        <v>348703843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22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4">
        <f>J70+J71+J72+J78+J79+J82+J85</f>
        <v>308235455</v>
      </c>
      <c r="K69" s="54">
        <f>K70+K71+K72+K78+K79+K82+K85</f>
        <v>301927262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323706800</v>
      </c>
      <c r="K70" s="7">
        <v>323706800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/>
      <c r="K71" s="7"/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/>
      <c r="K73" s="7"/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4709300</v>
      </c>
      <c r="K74" s="7">
        <v>4702000</v>
      </c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4709300</v>
      </c>
      <c r="K75" s="7">
        <v>4702000</v>
      </c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/>
      <c r="K76" s="7"/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/>
      <c r="K77" s="7"/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/>
      <c r="K78" s="7"/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3">
        <f>J80-J81</f>
        <v>-6022109</v>
      </c>
      <c r="K79" s="53">
        <f>K80-K81</f>
        <v>-22926944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/>
      <c r="K80" s="7"/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6022109</v>
      </c>
      <c r="K81" s="7">
        <v>22926944</v>
      </c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3">
        <f>J83-J84</f>
        <v>-9449236</v>
      </c>
      <c r="K82" s="53">
        <f>K83-K84</f>
        <v>1147406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/>
      <c r="K83" s="7">
        <v>1147406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>
        <v>9449236</v>
      </c>
      <c r="K84" s="7"/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6048982</v>
      </c>
      <c r="K86" s="53">
        <f>SUM(K87:K89)</f>
        <v>16000000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/>
      <c r="K87" s="7"/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6048982</v>
      </c>
      <c r="K89" s="7">
        <v>16000000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19460415</v>
      </c>
      <c r="K90" s="53">
        <f>SUM(K91:K99)</f>
        <v>18797578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/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/>
      <c r="K92" s="7"/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144767</v>
      </c>
      <c r="K93" s="7"/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/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/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/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/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>
        <v>19315648</v>
      </c>
      <c r="K98" s="7">
        <v>18797578</v>
      </c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36417972</v>
      </c>
      <c r="K100" s="53">
        <f>SUM(K101:K112)</f>
        <v>8067627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21754764</v>
      </c>
      <c r="K101" s="7"/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/>
      <c r="K102" s="7"/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/>
      <c r="K103" s="7"/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4212033</v>
      </c>
      <c r="K104" s="7">
        <v>75229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10290260</v>
      </c>
      <c r="K105" s="7">
        <v>3620828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/>
      <c r="K106" s="7"/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/>
      <c r="K107" s="7"/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135450</v>
      </c>
      <c r="K108" s="7">
        <v>223961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/>
      <c r="K109" s="7">
        <v>3597609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/>
      <c r="K110" s="7"/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/>
      <c r="K111" s="7"/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25465</v>
      </c>
      <c r="K112" s="7">
        <v>550000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3911376</v>
      </c>
      <c r="K113" s="7">
        <v>3911376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374074200</v>
      </c>
      <c r="K114" s="53">
        <f>K69+K86+K90+K100+K113</f>
        <v>348703843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23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7"/>
      <c r="J117" s="237"/>
      <c r="K117" s="238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/>
      <c r="K118" s="7"/>
    </row>
    <row r="119" spans="1:11" ht="12.75">
      <c r="A119" s="239" t="s">
        <v>9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/>
      <c r="K119" s="8"/>
    </row>
    <row r="120" spans="1:11" ht="12.75">
      <c r="A120" s="242" t="s">
        <v>311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L56" sqref="L56:M5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9" t="s">
        <v>154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53" t="s">
        <v>342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4" t="s">
        <v>341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1.75">
      <c r="A4" s="245" t="s">
        <v>59</v>
      </c>
      <c r="B4" s="245"/>
      <c r="C4" s="245"/>
      <c r="D4" s="245"/>
      <c r="E4" s="245"/>
      <c r="F4" s="245"/>
      <c r="G4" s="245"/>
      <c r="H4" s="245"/>
      <c r="I4" s="58" t="s">
        <v>279</v>
      </c>
      <c r="J4" s="246" t="s">
        <v>318</v>
      </c>
      <c r="K4" s="246"/>
      <c r="L4" s="246" t="s">
        <v>319</v>
      </c>
      <c r="M4" s="246"/>
    </row>
    <row r="5" spans="1:13" ht="12.75">
      <c r="A5" s="245"/>
      <c r="B5" s="245"/>
      <c r="C5" s="245"/>
      <c r="D5" s="245"/>
      <c r="E5" s="245"/>
      <c r="F5" s="245"/>
      <c r="G5" s="245"/>
      <c r="H5" s="24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54">
        <f>SUM(J8:J9)</f>
        <v>33004552</v>
      </c>
      <c r="K7" s="54">
        <f>SUM(K8:K9)</f>
        <v>33004552</v>
      </c>
      <c r="L7" s="54">
        <f>SUM(L8:L9)</f>
        <v>1970280</v>
      </c>
      <c r="M7" s="54">
        <f>SUM(M8:M9)</f>
        <v>1970280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32813079</v>
      </c>
      <c r="K8" s="7">
        <v>32813079</v>
      </c>
      <c r="L8" s="7">
        <v>1970280</v>
      </c>
      <c r="M8" s="7">
        <v>1970280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191473</v>
      </c>
      <c r="K9" s="7">
        <v>191473</v>
      </c>
      <c r="L9" s="7"/>
      <c r="M9" s="7"/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34774104</v>
      </c>
      <c r="K10" s="53">
        <f>K11+K12+K16+K20+K21+K22+K25+K26</f>
        <v>34774104</v>
      </c>
      <c r="L10" s="53">
        <f>L11+L12+L16+L20+L21+L22+L25+L26</f>
        <v>3803000</v>
      </c>
      <c r="M10" s="53">
        <f>M11+M12+M16+M20+M21+M22+M25+M26</f>
        <v>3803000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32814403</v>
      </c>
      <c r="K12" s="53">
        <f>SUM(K13:K15)</f>
        <v>32814403</v>
      </c>
      <c r="L12" s="53">
        <f>SUM(L13:L15)</f>
        <v>2790576</v>
      </c>
      <c r="M12" s="53">
        <f>SUM(M13:M15)</f>
        <v>2790576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25119396</v>
      </c>
      <c r="K13" s="7">
        <v>25119396</v>
      </c>
      <c r="L13" s="7">
        <v>220572</v>
      </c>
      <c r="M13" s="7">
        <v>220572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6628821</v>
      </c>
      <c r="K14" s="7">
        <v>6628821</v>
      </c>
      <c r="L14" s="7">
        <v>469487</v>
      </c>
      <c r="M14" s="7">
        <v>469487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1066186</v>
      </c>
      <c r="K15" s="7">
        <v>1066186</v>
      </c>
      <c r="L15" s="7">
        <v>2100517</v>
      </c>
      <c r="M15" s="7">
        <v>2100517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672321</v>
      </c>
      <c r="K16" s="53">
        <f>SUM(K17:K19)</f>
        <v>672321</v>
      </c>
      <c r="L16" s="53">
        <f>SUM(L17:L19)</f>
        <v>622424</v>
      </c>
      <c r="M16" s="53">
        <f>SUM(M17:M19)</f>
        <v>622424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458964</v>
      </c>
      <c r="K17" s="7">
        <v>458964</v>
      </c>
      <c r="L17" s="7">
        <v>452895</v>
      </c>
      <c r="M17" s="7">
        <v>452895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114740</v>
      </c>
      <c r="K18" s="7">
        <v>114740</v>
      </c>
      <c r="L18" s="7">
        <v>91631</v>
      </c>
      <c r="M18" s="7">
        <v>91631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98617</v>
      </c>
      <c r="K19" s="7">
        <v>98617</v>
      </c>
      <c r="L19" s="7">
        <v>77898</v>
      </c>
      <c r="M19" s="7">
        <v>77898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390000</v>
      </c>
      <c r="K20" s="7">
        <v>390000</v>
      </c>
      <c r="L20" s="7">
        <v>390000</v>
      </c>
      <c r="M20" s="7">
        <v>390000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897380</v>
      </c>
      <c r="K21" s="7">
        <v>897380</v>
      </c>
      <c r="L21" s="7"/>
      <c r="M21" s="7"/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/>
      <c r="K23" s="7"/>
      <c r="L23" s="7"/>
      <c r="M23" s="7"/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1974178</v>
      </c>
      <c r="K27" s="53">
        <f>SUM(K28:K32)</f>
        <v>1974178</v>
      </c>
      <c r="L27" s="53">
        <f>SUM(L28:L32)</f>
        <v>4653031</v>
      </c>
      <c r="M27" s="53">
        <f>SUM(M28:M32)</f>
        <v>4653031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269379</v>
      </c>
      <c r="K28" s="7">
        <v>269379</v>
      </c>
      <c r="L28" s="7">
        <v>2876185</v>
      </c>
      <c r="M28" s="7">
        <v>2876185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1704799</v>
      </c>
      <c r="K29" s="7">
        <v>1704799</v>
      </c>
      <c r="L29" s="7">
        <v>1776846</v>
      </c>
      <c r="M29" s="7">
        <v>1776846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9653862</v>
      </c>
      <c r="K33" s="53">
        <f>SUM(K34:K37)</f>
        <v>9653862</v>
      </c>
      <c r="L33" s="53">
        <f>SUM(L34:L37)</f>
        <v>1122905</v>
      </c>
      <c r="M33" s="53">
        <f>SUM(M34:M37)</f>
        <v>1122905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11204</v>
      </c>
      <c r="K34" s="7">
        <v>11204</v>
      </c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9642658</v>
      </c>
      <c r="K35" s="7">
        <v>9642658</v>
      </c>
      <c r="L35" s="7">
        <v>1122905</v>
      </c>
      <c r="M35" s="7">
        <v>1122905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34978730</v>
      </c>
      <c r="K42" s="53">
        <f>K7+K27+K38+K40</f>
        <v>34978730</v>
      </c>
      <c r="L42" s="53">
        <f>L7+L27+L38+L40</f>
        <v>6623311</v>
      </c>
      <c r="M42" s="53">
        <f>M7+M27+M38+M40</f>
        <v>6623311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44427966</v>
      </c>
      <c r="K43" s="53">
        <f>K10+K33+K39+K41</f>
        <v>44427966</v>
      </c>
      <c r="L43" s="53">
        <f>L10+L33+L39+L41</f>
        <v>4925905</v>
      </c>
      <c r="M43" s="53">
        <f>M10+M33+M39+M41</f>
        <v>4925905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-9449236</v>
      </c>
      <c r="K44" s="53">
        <f>K42-K43</f>
        <v>-9449236</v>
      </c>
      <c r="L44" s="53">
        <f>L42-L43</f>
        <v>1697406</v>
      </c>
      <c r="M44" s="53">
        <f>M42-M43</f>
        <v>1697406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1697406</v>
      </c>
      <c r="M45" s="53">
        <f>IF(M42&gt;M43,M42-M43,0)</f>
        <v>1697406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3">
        <f>IF(J43&gt;J42,J43-J42,0)</f>
        <v>9449236</v>
      </c>
      <c r="K46" s="53">
        <f>IF(K43&gt;K42,K43-K42,0)</f>
        <v>9449236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>
        <v>550000</v>
      </c>
      <c r="M47" s="7">
        <v>550000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-9449236</v>
      </c>
      <c r="K48" s="53">
        <f>K44-K47</f>
        <v>-9449236</v>
      </c>
      <c r="L48" s="53">
        <f>L44-L47</f>
        <v>1147406</v>
      </c>
      <c r="M48" s="53">
        <f>M44-M47</f>
        <v>1147406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1147406</v>
      </c>
      <c r="M49" s="53">
        <f>IF(M48&gt;0,M48,0)</f>
        <v>1147406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1">
        <f>IF(J48&lt;0,-J48,0)</f>
        <v>9449236</v>
      </c>
      <c r="K50" s="61">
        <f>IF(K48&lt;0,-K48,0)</f>
        <v>9449236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3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5"/>
      <c r="J52" s="55"/>
      <c r="K52" s="55"/>
      <c r="L52" s="55"/>
      <c r="M52" s="62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3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v>-9449236</v>
      </c>
      <c r="K56" s="6">
        <v>-9449236</v>
      </c>
      <c r="L56" s="6">
        <v>1147406</v>
      </c>
      <c r="M56" s="6">
        <v>1147406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-9449236</v>
      </c>
      <c r="K67" s="61">
        <f>K56+K66</f>
        <v>-9449236</v>
      </c>
      <c r="L67" s="61">
        <f>L56+L66</f>
        <v>1147406</v>
      </c>
      <c r="M67" s="61">
        <f>M56+M66</f>
        <v>1147406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J48:M50 J12:J46 K8:L9 K12:M16 K22:M22 K23:L26 K27:M27 K17:L21 K33:M33 K28:L32 K34:L41 M8 M17:M20 M28:M29 M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2">
      <selection activeCell="K51" sqref="K5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341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1.7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318</v>
      </c>
      <c r="K4" s="67" t="s">
        <v>319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8">
        <v>2</v>
      </c>
      <c r="J5" s="69" t="s">
        <v>283</v>
      </c>
      <c r="K5" s="69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-9449236</v>
      </c>
      <c r="K7" s="7">
        <v>1697406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5">
        <v>390000</v>
      </c>
      <c r="K8" s="7">
        <v>390000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5">
        <v>34700756</v>
      </c>
      <c r="K9" s="7">
        <v>3134539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5">
        <v>53682774</v>
      </c>
      <c r="K10" s="7">
        <v>3192652</v>
      </c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79324294</v>
      </c>
      <c r="K13" s="53">
        <f>SUM(K7:K12)</f>
        <v>8414597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5">
        <v>44826896</v>
      </c>
      <c r="K14" s="7">
        <v>6224868</v>
      </c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5">
        <v>30824578</v>
      </c>
      <c r="K15" s="7">
        <v>6324844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75651474</v>
      </c>
      <c r="K18" s="53">
        <f>SUM(K14:K17)</f>
        <v>12549712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3672820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4135115</v>
      </c>
    </row>
    <row r="21" spans="1:11" ht="12.75">
      <c r="A21" s="223" t="s">
        <v>159</v>
      </c>
      <c r="B21" s="234"/>
      <c r="C21" s="234"/>
      <c r="D21" s="234"/>
      <c r="E21" s="234"/>
      <c r="F21" s="234"/>
      <c r="G21" s="234"/>
      <c r="H21" s="234"/>
      <c r="I21" s="268"/>
      <c r="J21" s="268"/>
      <c r="K21" s="269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/>
      <c r="K22" s="7"/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5">
        <v>13496</v>
      </c>
      <c r="K28" s="7">
        <v>16485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13496</v>
      </c>
      <c r="K31" s="53">
        <f>SUM(K28:K30)</f>
        <v>16485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13496</v>
      </c>
      <c r="K33" s="53">
        <f>IF(K31&gt;K27,K31-K27,0)</f>
        <v>16485</v>
      </c>
    </row>
    <row r="34" spans="1:11" ht="12.75">
      <c r="A34" s="223" t="s">
        <v>160</v>
      </c>
      <c r="B34" s="234"/>
      <c r="C34" s="234"/>
      <c r="D34" s="234"/>
      <c r="E34" s="234"/>
      <c r="F34" s="234"/>
      <c r="G34" s="234"/>
      <c r="H34" s="234"/>
      <c r="I34" s="268"/>
      <c r="J34" s="268"/>
      <c r="K34" s="269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7">
        <v>23251200</v>
      </c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>
        <v>320542</v>
      </c>
      <c r="K37" s="7">
        <v>2675982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320542</v>
      </c>
      <c r="K38" s="53">
        <f>SUM(K35:K37)</f>
        <v>25927182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5"/>
      <c r="K39" s="7"/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>
        <v>7981824</v>
      </c>
      <c r="K43" s="7">
        <v>4291592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7981824</v>
      </c>
      <c r="K44" s="53">
        <f>SUM(K39:K43)</f>
        <v>4291592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21635590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7661282</v>
      </c>
      <c r="K46" s="53">
        <f>IF(K44&gt;K38,K44-K38,0)</f>
        <v>0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17483990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64">
        <f>IF(J20-J19+J33-J32+J46-J45&gt;0,J20-J19+J33-J32+J46-J45,0)</f>
        <v>4001958</v>
      </c>
      <c r="K48" s="53">
        <f>IF(K20-K19+K33-K32+K46-K45&gt;0,K20-K19+K33-K32+K46-K45,0)</f>
        <v>0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5">
        <v>51747428</v>
      </c>
      <c r="K49" s="7">
        <v>31218915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>
        <v>17483990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>
        <v>4001958</v>
      </c>
      <c r="K51" s="7"/>
    </row>
    <row r="52" spans="1:11" ht="12.75">
      <c r="A52" s="239" t="s">
        <v>177</v>
      </c>
      <c r="B52" s="240"/>
      <c r="C52" s="240"/>
      <c r="D52" s="240"/>
      <c r="E52" s="240"/>
      <c r="F52" s="240"/>
      <c r="G52" s="240"/>
      <c r="H52" s="240"/>
      <c r="I52" s="4">
        <v>44</v>
      </c>
      <c r="J52" s="65">
        <f>J49+J50-J51</f>
        <v>47745470</v>
      </c>
      <c r="K52" s="61">
        <f>K49+K50-K51</f>
        <v>48702905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21.7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318</v>
      </c>
      <c r="K4" s="67" t="s">
        <v>319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2">
        <v>2</v>
      </c>
      <c r="J5" s="73" t="s">
        <v>283</v>
      </c>
      <c r="K5" s="73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3" t="s">
        <v>159</v>
      </c>
      <c r="B22" s="234"/>
      <c r="C22" s="234"/>
      <c r="D22" s="234"/>
      <c r="E22" s="234"/>
      <c r="F22" s="234"/>
      <c r="G22" s="234"/>
      <c r="H22" s="234"/>
      <c r="I22" s="268"/>
      <c r="J22" s="268"/>
      <c r="K22" s="269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320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321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3" t="s">
        <v>160</v>
      </c>
      <c r="B35" s="234"/>
      <c r="C35" s="234"/>
      <c r="D35" s="234"/>
      <c r="E35" s="234"/>
      <c r="F35" s="234"/>
      <c r="G35" s="234"/>
      <c r="H35" s="234"/>
      <c r="I35" s="268">
        <v>0</v>
      </c>
      <c r="J35" s="268"/>
      <c r="K35" s="269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">
      <c r="A2" s="42"/>
      <c r="B2" s="74"/>
      <c r="C2" s="293" t="s">
        <v>282</v>
      </c>
      <c r="D2" s="293"/>
      <c r="E2" s="77">
        <v>40544</v>
      </c>
      <c r="F2" s="43" t="s">
        <v>250</v>
      </c>
      <c r="G2" s="294">
        <v>40633</v>
      </c>
      <c r="H2" s="295"/>
      <c r="I2" s="74"/>
      <c r="J2" s="74"/>
      <c r="K2" s="74"/>
      <c r="L2" s="78"/>
    </row>
    <row r="3" spans="1:11" ht="21.75">
      <c r="A3" s="296" t="s">
        <v>59</v>
      </c>
      <c r="B3" s="296"/>
      <c r="C3" s="296"/>
      <c r="D3" s="296"/>
      <c r="E3" s="296"/>
      <c r="F3" s="296"/>
      <c r="G3" s="296"/>
      <c r="H3" s="296"/>
      <c r="I3" s="81" t="s">
        <v>305</v>
      </c>
      <c r="J3" s="82" t="s">
        <v>150</v>
      </c>
      <c r="K3" s="82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4">
        <v>2</v>
      </c>
      <c r="J4" s="83" t="s">
        <v>283</v>
      </c>
      <c r="K4" s="83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44">
        <v>1</v>
      </c>
      <c r="J5" s="45">
        <v>323706800</v>
      </c>
      <c r="K5" s="45">
        <v>323706800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44">
        <v>2</v>
      </c>
      <c r="J6" s="46"/>
      <c r="K6" s="46"/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44">
        <v>3</v>
      </c>
      <c r="J7" s="46"/>
      <c r="K7" s="46"/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44">
        <v>4</v>
      </c>
      <c r="J8" s="46">
        <v>-6022109</v>
      </c>
      <c r="K8" s="46">
        <v>-22926944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44">
        <v>5</v>
      </c>
      <c r="J9" s="46">
        <v>-9449236</v>
      </c>
      <c r="K9" s="46">
        <v>1147406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44">
        <v>6</v>
      </c>
      <c r="J10" s="46"/>
      <c r="K10" s="46"/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44">
        <v>7</v>
      </c>
      <c r="J11" s="46"/>
      <c r="K11" s="46"/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44">
        <v>8</v>
      </c>
      <c r="J12" s="46"/>
      <c r="K12" s="46"/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44">
        <v>9</v>
      </c>
      <c r="J13" s="46"/>
      <c r="K13" s="46"/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44">
        <v>10</v>
      </c>
      <c r="J14" s="79">
        <f>SUM(J5:J13)</f>
        <v>308235455</v>
      </c>
      <c r="K14" s="79">
        <f>SUM(K5:K13)</f>
        <v>301927262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44">
        <v>11</v>
      </c>
      <c r="J15" s="46"/>
      <c r="K15" s="46"/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44">
        <v>12</v>
      </c>
      <c r="J16" s="46"/>
      <c r="K16" s="46"/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44">
        <v>13</v>
      </c>
      <c r="J17" s="46"/>
      <c r="K17" s="46"/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44">
        <v>14</v>
      </c>
      <c r="J18" s="46"/>
      <c r="K18" s="46"/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44">
        <v>15</v>
      </c>
      <c r="J19" s="46"/>
      <c r="K19" s="46"/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44">
        <v>16</v>
      </c>
      <c r="J20" s="46">
        <v>-9449236</v>
      </c>
      <c r="K20" s="46">
        <v>1147406</v>
      </c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44">
        <v>17</v>
      </c>
      <c r="J21" s="80">
        <f>SUM(J15:J20)</f>
        <v>-9449236</v>
      </c>
      <c r="K21" s="80">
        <f>SUM(K15:K20)</f>
        <v>1147406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2011-04-30T14:35:08Z</cp:lastPrinted>
  <dcterms:created xsi:type="dcterms:W3CDTF">2008-10-17T11:51:54Z</dcterms:created>
  <dcterms:modified xsi:type="dcterms:W3CDTF">2011-04-30T19:52:29Z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