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" yWindow="200" windowWidth="14150" windowHeight="11330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PODACI'!$A$1:$K$85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<sst xmlns="http://schemas.openxmlformats.org/spreadsheetml/2006/main" count="596" uniqueCount="441">
  <si>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</si>
  <si>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</si>
  <si>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</si>
  <si>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</si>
  <si>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</si>
  <si>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</si>
  <si>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</si>
  <si>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</si>
  <si>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</si>
  <si>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</si>
  <si>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</si>
  <si>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</si>
  <si>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</si>
  <si>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</si>
  <si>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</si>
  <si>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</si>
  <si>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</si>
  <si>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</si>
  <si>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</si>
  <si>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</si>
  <si>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</si>
  <si>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</si>
  <si>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</si>
  <si>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</si>
  <si>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</si>
  <si>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</si>
  <si>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</si>
  <si>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</si>
  <si>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</si>
  <si>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</si>
  <si>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</si>
  <si>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</si>
  <si>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</si>
  <si>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</si>
  <si>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</si>
  <si>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</si>
  <si>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</si>
  <si>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</si>
  <si>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</si>
  <si>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</si>
  <si>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</si>
  <si>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</si>
  <si>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</si>
  <si>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</si>
  <si>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</si>
  <si>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</si>
  <si>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</si>
  <si>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</si>
  <si>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</si>
  <si>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</si>
  <si>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</si>
  <si>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</si>
  <si>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</si>
  <si>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</si>
  <si>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</si>
  <si>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</si>
  <si>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</si>
  <si>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</si>
  <si>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</si>
  <si>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</si>
  <si>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</si>
  <si>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</si>
  <si>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</si>
  <si>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</si>
  <si>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</si>
  <si>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</si>
  <si>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</si>
  <si>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</si>
  <si>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</si>
  <si>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</si>
  <si>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</si>
  <si>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</si>
  <si>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</si>
  <si>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</si>
  <si>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</si>
  <si>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</si>
  <si>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</si>
  <si>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</si>
  <si>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</si>
  <si>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</si>
  <si>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</si>
  <si>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</si>
  <si>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</si>
  <si>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</si>
  <si>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</si>
  <si>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</si>
  <si>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</si>
  <si>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</si>
  <si>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</si>
  <si>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</si>
  <si>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</si>
  <si>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</si>
  <si>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</si>
  <si>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</si>
  <si>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</si>
  <si>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</si>
  <si>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</si>
  <si>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</si>
  <si>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</si>
  <si>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</si>
  <si>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</si>
  <si>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</si>
  <si>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</si>
  <si>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</si>
  <si>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</si>
  <si>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</si>
  <si>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</si>
  <si>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</si>
  <si>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</si>
  <si>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</si>
  <si>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</si>
  <si>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</si>
  <si>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</si>
  <si>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</si>
  <si>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</si>
  <si>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</si>
  <si>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</si>
  <si>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</si>
  <si>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</si>
  <si>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</si>
  <si>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</si>
  <si>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</si>
  <si>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</si>
  <si>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</si>
  <si>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</si>
  <si>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</si>
  <si>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</si>
  <si>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</si>
  <si>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</si>
  <si>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</si>
  <si>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</si>
  <si>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</si>
  <si>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</si>
  <si>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</si>
  <si>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</si>
  <si>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</si>
  <si>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</si>
  <si>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</si>
  <si>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</si>
  <si>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</si>
  <si>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</si>
  <si>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</si>
  <si>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</si>
  <si>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</si>
  <si>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</si>
  <si>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</si>
  <si>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</si>
  <si>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</si>
  <si>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</si>
  <si>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</si>
  <si>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</si>
  <si>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</si>
  <si>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</si>
  <si>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</si>
  <si>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</si>
  <si>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</si>
  <si>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</si>
  <si>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</si>
  <si>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</si>
  <si>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</si>
  <si>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</si>
  <si>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</si>
  <si>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</si>
  <si>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</si>
  <si>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</si>
  <si>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</si>
  <si>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</si>
  <si>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</si>
  <si>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</si>
  <si>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</si>
  <si>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</si>
  <si>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</si>
  <si>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</si>
  <si>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</si>
  <si>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</si>
  <si>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</si>
  <si>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</si>
  <si>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</si>
  <si>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</si>
  <si>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</si>
  <si>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</si>
  <si>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</si>
  <si>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</si>
  <si>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</si>
  <si>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</si>
  <si>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</si>
  <si>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</si>
  <si>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</si>
  <si>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</si>
  <si>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</si>
  <si>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</si>
  <si>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</si>
  <si>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</si>
  <si>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</si>
  <si>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</si>
  <si>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</si>
  <si>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</si>
  <si>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</si>
  <si>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</si>
  <si>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</si>
  <si>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</si>
  <si>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</si>
  <si>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</si>
  <si>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</si>
  <si>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</si>
  <si>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</si>
  <si>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</si>
  <si>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</si>
  <si>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</si>
  <si>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</si>
  <si>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</si>
  <si>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</si>
  <si>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</si>
  <si>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</si>
  <si>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</si>
  <si>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</si>
  <si>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</si>
  <si>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</si>
  <si>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</si>
  <si>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</si>
  <si>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</si>
  <si>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</si>
  <si>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</si>
  <si>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</si>
  <si>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</si>
  <si>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</si>
  <si>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</si>
  <si>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</si>
  <si>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</si>
  <si>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</si>
  <si>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</si>
  <si>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</si>
  <si>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</si>
  <si>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</si>
  <si>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</si>
  <si>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</si>
  <si>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</si>
  <si>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</si>
  <si>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</si>
  <si>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</si>
  <si>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</si>
  <si>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</si>
  <si>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</si>
  <si>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</si>
  <si>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</si>
  <si>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</si>
  <si>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</si>
  <si>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</si>
  <si>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</si>
  <si>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</si>
  <si>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</si>
  <si>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</si>
  <si>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</si>
  <si>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</si>
  <si>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</si>
  <si>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</si>
  <si>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</si>
  <si>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</si>
  <si>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</si>
  <si>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</si>
  <si>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</si>
  <si>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</si>
  <si>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</si>
  <si>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</si>
  <si>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</si>
  <si>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</si>
  <si>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</si>
  <si>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</si>
  <si>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</si>
  <si>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</si>
  <si>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</si>
  <si>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</si>
  <si>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</si>
  <si>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</si>
  <si>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</si>
  <si>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</si>
  <si>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</si>
  <si>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</si>
  <si>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</si>
  <si>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</si>
  <si>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</si>
  <si>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</si>
  <si>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</si>
  <si>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</si>
  <si>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</si>
  <si>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</si>
  <si>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</si>
  <si>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</si>
  <si>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</si>
  <si>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</si>
  <si>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</si>
  <si>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</si>
  <si>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</si>
  <si>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</si>
  <si>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</si>
  <si>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</si>
  <si>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</si>
  <si>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</si>
  <si>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</si>
  <si>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</si>
  <si>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</si>
  <si>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</si>
  <si>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</si>
  <si>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</si>
  <si>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</si>
  <si>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</si>
  <si>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</si>
  <si>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</si>
  <si>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</si>
  <si>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</si>
  <si>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</si>
  <si>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</si>
  <si>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</si>
  <si>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</si>
  <si>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</si>
  <si>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</si>
  <si>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</si>
  <si>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</si>
  <si>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</si>
  <si>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</si>
  <si>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</si>
  <si>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</si>
  <si>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</si>
  <si>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</si>
  <si>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</si>
  <si>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</si>
  <si>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</si>
  <si>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</si>
  <si>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</si>
  <si>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</si>
  <si>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</si>
  <si>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</si>
  <si>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</si>
  <si>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</si>
  <si>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</si>
  <si>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</si>
  <si>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</si>
  <si>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</si>
  <si>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</si>
  <si>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</si>
  <si>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</si>
  <si>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</si>
  <si>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</si>
  <si>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</si>
  <si>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</si>
  <si>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</si>
  <si>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</si>
  <si>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</si>
  <si>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</si>
  <si>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</si>
  <si>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</si>
  <si>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</si>
  <si>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</si>
  <si>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</si>
  <si>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</si>
  <si>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</si>
  <si>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</si>
  <si>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</si>
  <si>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</si>
  <si>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</si>
  <si>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</si>
  <si>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</si>
  <si>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</si>
  <si>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</si>
  <si>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</si>
  <si>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</si>
  <si>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</si>
  <si>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</si>
  <si>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</si>
  <si>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</si>
  <si>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</si>
  <si>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</si>
  <si>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</si>
  <si>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</si>
  <si>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</si>
  <si>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</si>
  <si>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</si>
  <si>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</si>
  <si>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</si>
  <si>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</si>
  <si>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</si>
  <si>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</si>
  <si>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</si>
  <si>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</si>
  <si>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</si>
  <si>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6512</t>
  </si>
  <si>
    <t>Jelena Matijević</t>
  </si>
  <si>
    <t>01/6333-135</t>
  </si>
  <si>
    <t>01/6332-073</t>
  </si>
  <si>
    <t>Član Uprave</t>
  </si>
  <si>
    <t>Predsjednik Uprave</t>
  </si>
  <si>
    <t>B. MANJINSKI INTERES</t>
  </si>
  <si>
    <t>jelena.matijevic@crosig.hr</t>
  </si>
  <si>
    <t>DA</t>
  </si>
  <si>
    <t>Vatroslava Jagića 33</t>
  </si>
  <si>
    <t>Vanđelić Damir, Klepač Miroslav</t>
  </si>
  <si>
    <t>Miroslav Klepač</t>
  </si>
  <si>
    <t>Damir Vanđelić</t>
  </si>
  <si>
    <t>1. Financijski izvještaji (bilanca, račun dobiti i gubitka, izvještaj o novčanim tokovima, izvještaj o promjenama</t>
  </si>
  <si>
    <t>01.01.2018.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</si>
  <si>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</si>
  <si>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</si>
  <si>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</si>
  <si>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</si>
  <si>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</si>
  <si>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</si>
  <si>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</si>
  <si>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</si>
  <si>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AK POLICA d.o.o.</t>
  </si>
  <si>
    <t>02258960</t>
  </si>
  <si>
    <t>CROATIA OSIGURANJE D.D.</t>
  </si>
  <si>
    <t>MOSTAR</t>
  </si>
  <si>
    <t>20097647</t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</si>
  <si>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</si>
  <si>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</si>
  <si>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</si>
  <si>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</si>
  <si>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</si>
  <si>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</si>
  <si>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</si>
  <si>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</si>
  <si>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</si>
  <si>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</si>
  <si>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</si>
  <si>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</si>
  <si>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</si>
  <si>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</si>
  <si>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D.D.</t>
  </si>
  <si>
    <t>01583999</t>
  </si>
  <si>
    <t>CO ZDRAVLJE D.O.O.</t>
  </si>
  <si>
    <t>04837550</t>
  </si>
  <si>
    <t>AGROSERVIS STP d.o.o.</t>
  </si>
  <si>
    <t>VIROVITICA</t>
  </si>
  <si>
    <t>01233033</t>
  </si>
  <si>
    <t>STRMEC PROJEKT d.o.o.</t>
  </si>
  <si>
    <t>02586649</t>
  </si>
  <si>
    <t>31.12.2018.</t>
  </si>
  <si>
    <t>Stanje na dan: 31.12.2018.</t>
  </si>
  <si>
    <t>U razdoblju: 01.10.2018. do 31.12.2018.</t>
  </si>
  <si>
    <t>U razdoblju: 01.01.2018. do 31.12.2018.</t>
  </si>
  <si>
    <t>Za razdoblje: 01.01.2018.-31.12.2018.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</si>
</sst>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"/>
    <numFmt numFmtId="200" formatCode="#,###.00"/>
    <numFmt numFmtId="201" formatCode="#,###.000"/>
    <numFmt numFmtId="202" formatCode="#,###.0000"/>
    <numFmt numFmtId="203" formatCode="[$-41A]d\.\ mmmm\ yyyy\.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0" fontId="0" fillId="0" borderId="0" xfId="60" applyFont="1" applyAlignment="1">
      <alignment/>
      <protection/>
    </xf>
    <xf numFmtId="0" fontId="14" fillId="0" borderId="12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/>
      <protection hidden="1"/>
    </xf>
    <xf numFmtId="0" fontId="16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Fill="1" applyBorder="1" applyProtection="1">
      <alignment vertical="top"/>
      <protection hidden="1"/>
    </xf>
    <xf numFmtId="0" fontId="14" fillId="0" borderId="0" xfId="60" applyFont="1">
      <alignment vertical="top"/>
      <protection/>
    </xf>
    <xf numFmtId="0" fontId="3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0" fillId="0" borderId="0" xfId="0" applyFont="1" applyFill="1" applyAlignment="1">
      <alignment/>
    </xf>
    <xf numFmtId="167" fontId="6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14" fillId="0" borderId="0" xfId="61" applyFont="1" applyFill="1" applyBorder="1" applyAlignment="1" applyProtection="1">
      <alignment/>
      <protection hidden="1"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0" applyFont="1" applyFill="1" applyAlignment="1">
      <alignment/>
      <protection/>
    </xf>
    <xf numFmtId="0" fontId="14" fillId="0" borderId="15" xfId="60" applyFont="1" applyFill="1" applyBorder="1" applyProtection="1">
      <alignment vertical="top"/>
      <protection hidden="1"/>
    </xf>
    <xf numFmtId="0" fontId="14" fillId="0" borderId="15" xfId="60" applyFont="1" applyFill="1" applyBorder="1">
      <alignment vertical="top"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0" fillId="0" borderId="0" xfId="60" applyFont="1" applyBorder="1" applyAlignment="1">
      <alignment/>
      <protection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60" applyFont="1" applyFill="1" applyBorder="1" applyAlignment="1" applyProtection="1">
      <alignment horizontal="right" vertical="center"/>
      <protection hidden="1" locked="0"/>
    </xf>
    <xf numFmtId="0" fontId="14" fillId="0" borderId="0" xfId="66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left"/>
      <protection hidden="1"/>
    </xf>
    <xf numFmtId="0" fontId="14" fillId="0" borderId="0" xfId="60" applyFont="1" applyFill="1" applyBorder="1">
      <alignment vertical="top"/>
      <protection/>
    </xf>
    <xf numFmtId="0" fontId="0" fillId="0" borderId="0" xfId="60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vertical="center"/>
      <protection hidden="1"/>
    </xf>
    <xf numFmtId="0" fontId="8" fillId="0" borderId="16" xfId="60" applyFont="1" applyBorder="1" applyAlignment="1">
      <alignment/>
      <protection/>
    </xf>
    <xf numFmtId="0" fontId="14" fillId="0" borderId="0" xfId="60" applyFont="1" applyFill="1" applyBorder="1" applyAlignment="1" applyProtection="1">
      <alignment horizontal="right" vertical="top" wrapText="1"/>
      <protection hidden="1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6" fillId="0" borderId="14" xfId="57" applyFont="1" applyFill="1" applyBorder="1" applyAlignment="1" applyProtection="1">
      <alignment horizontal="center" vertical="center" wrapText="1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167" fontId="6" fillId="0" borderId="17" xfId="57" applyNumberFormat="1" applyFont="1" applyFill="1" applyBorder="1" applyAlignment="1">
      <alignment horizontal="center" vertical="center"/>
      <protection/>
    </xf>
    <xf numFmtId="167" fontId="6" fillId="0" borderId="18" xfId="57" applyNumberFormat="1" applyFont="1" applyFill="1" applyBorder="1" applyAlignment="1">
      <alignment horizontal="center" vertical="center"/>
      <protection/>
    </xf>
    <xf numFmtId="193" fontId="1" fillId="0" borderId="19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0" xfId="57" applyNumberFormat="1" applyFont="1" applyFill="1" applyBorder="1" applyAlignment="1" applyProtection="1">
      <alignment horizontal="right" vertical="center" shrinkToFit="1"/>
      <protection locked="0"/>
    </xf>
    <xf numFmtId="167" fontId="6" fillId="0" borderId="21" xfId="57" applyNumberFormat="1" applyFont="1" applyFill="1" applyBorder="1" applyAlignment="1">
      <alignment horizontal="center" vertical="center"/>
      <protection/>
    </xf>
    <xf numFmtId="193" fontId="1" fillId="0" borderId="22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57" applyNumberFormat="1" applyFont="1" applyFill="1" applyBorder="1" applyAlignment="1" applyProtection="1">
      <alignment horizontal="right" vertical="center" shrinkToFit="1"/>
      <protection locked="0"/>
    </xf>
    <xf numFmtId="167" fontId="6" fillId="0" borderId="24" xfId="57" applyNumberFormat="1" applyFont="1" applyFill="1" applyBorder="1" applyAlignment="1">
      <alignment horizontal="center" vertical="center"/>
      <protection/>
    </xf>
    <xf numFmtId="0" fontId="1" fillId="0" borderId="25" xfId="57" applyFont="1" applyFill="1" applyBorder="1" applyAlignment="1">
      <alignment vertical="center"/>
      <protection/>
    </xf>
    <xf numFmtId="0" fontId="0" fillId="0" borderId="25" xfId="57" applyFont="1" applyFill="1" applyBorder="1" applyAlignment="1" applyProtection="1">
      <alignment vertical="top" wrapText="1"/>
      <protection hidden="1"/>
    </xf>
    <xf numFmtId="0" fontId="0" fillId="0" borderId="25" xfId="57" applyFont="1" applyFill="1" applyBorder="1" applyAlignment="1" applyProtection="1">
      <alignment horizontal="center" vertical="top" wrapText="1"/>
      <protection hidden="1"/>
    </xf>
    <xf numFmtId="0" fontId="8" fillId="0" borderId="25" xfId="57" applyFont="1" applyFill="1" applyBorder="1" applyAlignment="1" applyProtection="1">
      <alignment horizontal="center" vertical="top" wrapText="1"/>
      <protection hidden="1"/>
    </xf>
    <xf numFmtId="0" fontId="6" fillId="0" borderId="14" xfId="57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>
      <alignment horizontal="center" vertical="center"/>
      <protection/>
    </xf>
    <xf numFmtId="49" fontId="6" fillId="0" borderId="14" xfId="57" applyNumberFormat="1" applyFont="1" applyFill="1" applyBorder="1" applyAlignment="1" applyProtection="1">
      <alignment horizontal="center" vertical="center"/>
      <protection hidden="1"/>
    </xf>
    <xf numFmtId="167" fontId="2" fillId="0" borderId="26" xfId="57" applyNumberFormat="1" applyFont="1" applyFill="1" applyBorder="1" applyAlignment="1">
      <alignment horizontal="center" vertical="center"/>
      <protection/>
    </xf>
    <xf numFmtId="167" fontId="2" fillId="0" borderId="18" xfId="57" applyNumberFormat="1" applyFont="1" applyFill="1" applyBorder="1" applyAlignment="1">
      <alignment horizontal="center" vertical="center"/>
      <protection/>
    </xf>
    <xf numFmtId="167" fontId="2" fillId="0" borderId="27" xfId="57" applyNumberFormat="1" applyFont="1" applyFill="1" applyBorder="1" applyAlignment="1">
      <alignment horizontal="center" vertical="center"/>
      <protection/>
    </xf>
    <xf numFmtId="167" fontId="2" fillId="0" borderId="28" xfId="57" applyNumberFormat="1" applyFont="1" applyFill="1" applyBorder="1" applyAlignment="1">
      <alignment horizontal="center" vertical="center"/>
      <protection/>
    </xf>
    <xf numFmtId="167" fontId="2" fillId="0" borderId="21" xfId="57" applyNumberFormat="1" applyFont="1" applyFill="1" applyBorder="1" applyAlignment="1">
      <alignment horizontal="center" vertical="center"/>
      <protection/>
    </xf>
    <xf numFmtId="19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6" xfId="60" applyFont="1" applyBorder="1" applyAlignment="1">
      <alignment/>
      <protection/>
    </xf>
    <xf numFmtId="14" fontId="13" fillId="0" borderId="34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 horizontal="center" vertical="center" wrapText="1"/>
      <protection hidden="1"/>
    </xf>
    <xf numFmtId="193" fontId="1" fillId="0" borderId="18" xfId="0" applyNumberFormat="1" applyFont="1" applyFill="1" applyBorder="1" applyAlignment="1" applyProtection="1">
      <alignment vertical="center" shrinkToFit="1"/>
      <protection locked="0"/>
    </xf>
    <xf numFmtId="193" fontId="1" fillId="0" borderId="21" xfId="0" applyNumberFormat="1" applyFont="1" applyFill="1" applyBorder="1" applyAlignment="1" applyProtection="1">
      <alignment vertical="center" shrinkToFit="1"/>
      <protection hidden="1"/>
    </xf>
    <xf numFmtId="193" fontId="1" fillId="0" borderId="35" xfId="57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57" applyNumberFormat="1" applyFill="1">
      <alignment/>
      <protection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193" fontId="0" fillId="0" borderId="17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8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16" fillId="0" borderId="0" xfId="60" applyFont="1" applyFill="1" applyBorder="1" applyAlignment="1" applyProtection="1">
      <alignment horizontal="right" vertical="center" wrapText="1"/>
      <protection hidden="1"/>
    </xf>
    <xf numFmtId="0" fontId="16" fillId="0" borderId="0" xfId="60" applyFont="1" applyFill="1" applyBorder="1" applyAlignment="1" applyProtection="1">
      <alignment horizontal="right"/>
      <protection hidden="1"/>
    </xf>
    <xf numFmtId="0" fontId="14" fillId="0" borderId="0" xfId="60" applyFont="1" applyFill="1" applyBorder="1" applyAlignment="1" applyProtection="1">
      <alignment horizontal="right" vertical="center"/>
      <protection hidden="1"/>
    </xf>
    <xf numFmtId="0" fontId="14" fillId="0" borderId="0" xfId="60" applyFont="1" applyFill="1" applyBorder="1" applyAlignment="1" applyProtection="1">
      <alignment wrapText="1"/>
      <protection hidden="1"/>
    </xf>
    <xf numFmtId="0" fontId="14" fillId="0" borderId="0" xfId="60" applyFont="1" applyFill="1" applyBorder="1" applyAlignment="1" applyProtection="1">
      <alignment horizontal="right"/>
      <protection hidden="1"/>
    </xf>
    <xf numFmtId="0" fontId="14" fillId="0" borderId="0" xfId="60" applyFont="1" applyFill="1" applyBorder="1" applyAlignment="1" applyProtection="1">
      <alignment horizontal="right" wrapText="1"/>
      <protection hidden="1"/>
    </xf>
    <xf numFmtId="0" fontId="14" fillId="0" borderId="0" xfId="60" applyFont="1" applyFill="1" applyBorder="1" applyAlignment="1">
      <alignment horizontal="left" vertical="center"/>
      <protection/>
    </xf>
    <xf numFmtId="0" fontId="14" fillId="0" borderId="0" xfId="60" applyFont="1" applyFill="1" applyBorder="1" applyAlignment="1" applyProtection="1">
      <alignment vertical="top"/>
      <protection hidden="1"/>
    </xf>
    <xf numFmtId="1" fontId="13" fillId="0" borderId="34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34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vertical="top"/>
      <protection hidden="1"/>
    </xf>
    <xf numFmtId="49" fontId="13" fillId="0" borderId="34" xfId="6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Fill="1" applyBorder="1" applyAlignment="1" applyProtection="1">
      <alignment horizontal="left" vertical="top" wrapText="1"/>
      <protection hidden="1"/>
    </xf>
    <xf numFmtId="0" fontId="14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top" wrapText="1"/>
      <protection hidden="1"/>
    </xf>
    <xf numFmtId="0" fontId="14" fillId="0" borderId="0" xfId="60" applyFont="1" applyFill="1" applyBorder="1" applyAlignment="1" applyProtection="1">
      <alignment horizontal="left" vertical="top" indent="2"/>
      <protection hidden="1"/>
    </xf>
    <xf numFmtId="0" fontId="13" fillId="0" borderId="0" xfId="66" applyFont="1" applyFill="1" applyBorder="1" applyAlignment="1" applyProtection="1">
      <alignment horizontal="right" vertical="center"/>
      <protection hidden="1" locked="0"/>
    </xf>
    <xf numFmtId="49" fontId="13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horizontal="left" vertical="top" wrapText="1" indent="2"/>
      <protection hidden="1"/>
    </xf>
    <xf numFmtId="0" fontId="14" fillId="0" borderId="0" xfId="60" applyFont="1" applyFill="1" applyBorder="1" applyAlignment="1" applyProtection="1">
      <alignment horizontal="right" vertical="top"/>
      <protection hidden="1"/>
    </xf>
    <xf numFmtId="0" fontId="14" fillId="0" borderId="0" xfId="66" applyFont="1" applyFill="1" applyBorder="1" applyAlignment="1">
      <alignment/>
      <protection/>
    </xf>
    <xf numFmtId="0" fontId="14" fillId="0" borderId="0" xfId="60" applyFont="1" applyFill="1" applyBorder="1" applyAlignment="1" applyProtection="1">
      <alignment horizontal="left" vertical="top"/>
      <protection hidden="1"/>
    </xf>
    <xf numFmtId="0" fontId="14" fillId="0" borderId="16" xfId="60" applyFont="1" applyFill="1" applyBorder="1" applyProtection="1">
      <alignment vertical="top"/>
      <protection hidden="1"/>
    </xf>
    <xf numFmtId="0" fontId="14" fillId="0" borderId="0" xfId="60" applyFont="1" applyFill="1" applyBorder="1" applyAlignment="1">
      <alignment/>
      <protection/>
    </xf>
    <xf numFmtId="193" fontId="1" fillId="0" borderId="26" xfId="0" applyNumberFormat="1" applyFont="1" applyFill="1" applyBorder="1" applyAlignment="1" applyProtection="1">
      <alignment vertical="center" shrinkToFit="1"/>
      <protection hidden="1"/>
    </xf>
    <xf numFmtId="193" fontId="1" fillId="0" borderId="18" xfId="0" applyNumberFormat="1" applyFont="1" applyFill="1" applyBorder="1" applyAlignment="1" applyProtection="1">
      <alignment vertical="center" shrinkToFit="1"/>
      <protection/>
    </xf>
    <xf numFmtId="193" fontId="1" fillId="0" borderId="18" xfId="0" applyNumberFormat="1" applyFont="1" applyFill="1" applyBorder="1" applyAlignment="1" applyProtection="1">
      <alignment vertical="center" shrinkToFit="1"/>
      <protection hidden="1"/>
    </xf>
    <xf numFmtId="3" fontId="1" fillId="0" borderId="38" xfId="57" applyNumberFormat="1" applyFont="1" applyFill="1" applyBorder="1" applyAlignment="1">
      <alignment vertical="center"/>
      <protection/>
    </xf>
    <xf numFmtId="3" fontId="1" fillId="0" borderId="25" xfId="57" applyNumberFormat="1" applyFont="1" applyFill="1" applyBorder="1" applyAlignment="1">
      <alignment vertical="center"/>
      <protection/>
    </xf>
    <xf numFmtId="0" fontId="6" fillId="0" borderId="39" xfId="57" applyFont="1" applyFill="1" applyBorder="1" applyAlignment="1">
      <alignment vertical="center" wrapText="1"/>
      <protection/>
    </xf>
    <xf numFmtId="0" fontId="1" fillId="0" borderId="38" xfId="57" applyFont="1" applyFill="1" applyBorder="1" applyAlignment="1">
      <alignment vertical="center"/>
      <protection/>
    </xf>
    <xf numFmtId="19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>
      <alignment vertical="center"/>
    </xf>
    <xf numFmtId="0" fontId="6" fillId="0" borderId="39" xfId="57" applyFont="1" applyFill="1" applyBorder="1" applyAlignment="1" applyProtection="1">
      <alignment horizontal="center" vertical="center" wrapText="1"/>
      <protection hidden="1"/>
    </xf>
    <xf numFmtId="0" fontId="6" fillId="0" borderId="39" xfId="57" applyFont="1" applyFill="1" applyBorder="1" applyAlignment="1" applyProtection="1">
      <alignment horizontal="center" vertical="center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57" applyNumberFormat="1" applyFill="1" applyBorder="1">
      <alignment/>
      <protection/>
    </xf>
    <xf numFmtId="3" fontId="1" fillId="0" borderId="0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9" xfId="57" applyNumberFormat="1" applyFont="1" applyFill="1" applyBorder="1" applyAlignment="1">
      <alignment horizontal="right" vertical="center"/>
      <protection/>
    </xf>
    <xf numFmtId="3" fontId="1" fillId="0" borderId="20" xfId="57" applyNumberFormat="1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right" vertical="center"/>
      <protection/>
    </xf>
    <xf numFmtId="193" fontId="1" fillId="0" borderId="4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2" xfId="57" applyNumberFormat="1" applyFont="1" applyFill="1" applyBorder="1" applyAlignment="1" applyProtection="1">
      <alignment horizontal="right" vertical="center" shrinkToFit="1"/>
      <protection hidden="1"/>
    </xf>
    <xf numFmtId="0" fontId="0" fillId="0" borderId="25" xfId="57" applyFont="1" applyFill="1" applyBorder="1" applyAlignment="1" applyProtection="1">
      <alignment horizontal="right" vertical="top" wrapText="1"/>
      <protection hidden="1"/>
    </xf>
    <xf numFmtId="0" fontId="0" fillId="0" borderId="25" xfId="57" applyFill="1" applyBorder="1" applyAlignment="1" applyProtection="1">
      <alignment horizontal="right" vertical="top" wrapText="1"/>
      <protection hidden="1"/>
    </xf>
    <xf numFmtId="193" fontId="1" fillId="0" borderId="4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8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2" xfId="0" applyNumberFormat="1" applyFont="1" applyFill="1" applyBorder="1" applyAlignment="1" applyProtection="1">
      <alignment horizontal="right" vertical="center" shrinkToFit="1"/>
      <protection hidden="1"/>
    </xf>
    <xf numFmtId="3" fontId="13" fillId="0" borderId="34" xfId="60" applyNumberFormat="1" applyFont="1" applyFill="1" applyBorder="1" applyAlignment="1" applyProtection="1">
      <alignment horizontal="right" vertical="center"/>
      <protection hidden="1" locked="0"/>
    </xf>
    <xf numFmtId="0" fontId="7" fillId="0" borderId="25" xfId="57" applyFont="1" applyFill="1" applyBorder="1" applyAlignment="1" applyProtection="1">
      <alignment horizontal="right" vertical="top" wrapText="1"/>
      <protection hidden="1"/>
    </xf>
    <xf numFmtId="0" fontId="8" fillId="0" borderId="25" xfId="57" applyFont="1" applyFill="1" applyBorder="1" applyAlignment="1">
      <alignment horizontal="right" vertical="top" wrapText="1"/>
      <protection/>
    </xf>
    <xf numFmtId="0" fontId="0" fillId="0" borderId="0" xfId="57" applyFont="1" applyFill="1" applyBorder="1" applyAlignment="1">
      <alignment horizontal="right" vertical="top" wrapText="1"/>
      <protection/>
    </xf>
    <xf numFmtId="0" fontId="8" fillId="0" borderId="2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54" xfId="66" applyFont="1" applyFill="1" applyBorder="1" applyAlignment="1" applyProtection="1">
      <alignment horizontal="right" vertical="center"/>
      <protection hidden="1" locked="0"/>
    </xf>
    <xf numFmtId="0" fontId="13" fillId="0" borderId="25" xfId="66" applyFont="1" applyFill="1" applyBorder="1" applyAlignment="1" applyProtection="1">
      <alignment horizontal="right" vertical="center"/>
      <protection hidden="1" locked="0"/>
    </xf>
    <xf numFmtId="0" fontId="13" fillId="0" borderId="55" xfId="66" applyFont="1" applyFill="1" applyBorder="1" applyAlignment="1" applyProtection="1">
      <alignment horizontal="right" vertical="center"/>
      <protection hidden="1" locked="0"/>
    </xf>
    <xf numFmtId="0" fontId="14" fillId="0" borderId="25" xfId="66" applyFont="1" applyFill="1" applyBorder="1" applyAlignment="1">
      <alignment/>
      <protection/>
    </xf>
    <xf numFmtId="49" fontId="13" fillId="0" borderId="54" xfId="66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55" xfId="66" applyNumberFormat="1" applyFont="1" applyFill="1" applyBorder="1" applyAlignment="1" applyProtection="1">
      <alignment horizontal="center" vertical="center"/>
      <protection hidden="1" locked="0"/>
    </xf>
    <xf numFmtId="49" fontId="13" fillId="0" borderId="54" xfId="66" applyNumberFormat="1" applyFont="1" applyFill="1" applyBorder="1" applyAlignment="1" applyProtection="1">
      <alignment horizontal="right" vertical="center"/>
      <protection hidden="1" locked="0"/>
    </xf>
    <xf numFmtId="49" fontId="14" fillId="0" borderId="25" xfId="66" applyNumberFormat="1" applyFont="1" applyFill="1" applyBorder="1" applyAlignment="1">
      <alignment/>
      <protection/>
    </xf>
    <xf numFmtId="49" fontId="14" fillId="0" borderId="55" xfId="66" applyNumberFormat="1" applyFont="1" applyFill="1" applyBorder="1" applyAlignment="1">
      <alignment/>
      <protection/>
    </xf>
    <xf numFmtId="49" fontId="13" fillId="33" borderId="54" xfId="66" applyNumberFormat="1" applyFont="1" applyFill="1" applyBorder="1" applyAlignment="1" applyProtection="1">
      <alignment horizontal="right" vertical="center"/>
      <protection hidden="1" locked="0"/>
    </xf>
    <xf numFmtId="49" fontId="14" fillId="33" borderId="25" xfId="66" applyNumberFormat="1" applyFont="1" applyFill="1" applyBorder="1" applyAlignment="1">
      <alignment/>
      <protection/>
    </xf>
    <xf numFmtId="49" fontId="14" fillId="33" borderId="55" xfId="66" applyNumberFormat="1" applyFont="1" applyFill="1" applyBorder="1" applyAlignment="1">
      <alignment/>
      <protection/>
    </xf>
    <xf numFmtId="0" fontId="14" fillId="0" borderId="55" xfId="66" applyFont="1" applyFill="1" applyBorder="1" applyAlignment="1">
      <alignment/>
      <protection/>
    </xf>
    <xf numFmtId="49" fontId="13" fillId="0" borderId="54" xfId="66" applyNumberFormat="1" applyFont="1" applyFill="1" applyBorder="1" applyAlignment="1" applyProtection="1">
      <alignment horizontal="center" vertical="center"/>
      <protection hidden="1" locked="0"/>
    </xf>
    <xf numFmtId="0" fontId="13" fillId="33" borderId="54" xfId="66" applyFont="1" applyFill="1" applyBorder="1" applyAlignment="1" applyProtection="1">
      <alignment horizontal="right" vertical="center"/>
      <protection hidden="1" locked="0"/>
    </xf>
    <xf numFmtId="0" fontId="14" fillId="33" borderId="25" xfId="66" applyFont="1" applyFill="1" applyBorder="1" applyAlignment="1">
      <alignment/>
      <protection/>
    </xf>
    <xf numFmtId="0" fontId="14" fillId="0" borderId="0" xfId="60" applyFont="1" applyFill="1" applyBorder="1" applyAlignment="1" applyProtection="1">
      <alignment vertical="top" wrapText="1"/>
      <protection hidden="1"/>
    </xf>
    <xf numFmtId="0" fontId="14" fillId="0" borderId="0" xfId="60" applyFont="1" applyFill="1" applyBorder="1" applyAlignment="1" applyProtection="1">
      <alignment wrapText="1"/>
      <protection hidden="1"/>
    </xf>
    <xf numFmtId="49" fontId="13" fillId="0" borderId="54" xfId="60" applyNumberFormat="1" applyFont="1" applyFill="1" applyBorder="1" applyAlignment="1" applyProtection="1">
      <alignment horizontal="left" vertical="center"/>
      <protection hidden="1" locked="0"/>
    </xf>
    <xf numFmtId="49" fontId="13" fillId="0" borderId="25" xfId="60" applyNumberFormat="1" applyFont="1" applyFill="1" applyBorder="1" applyAlignment="1" applyProtection="1">
      <alignment horizontal="left" vertical="center"/>
      <protection hidden="1" locked="0"/>
    </xf>
    <xf numFmtId="0" fontId="14" fillId="0" borderId="55" xfId="60" applyFont="1" applyFill="1" applyBorder="1" applyAlignment="1">
      <alignment horizontal="left" vertical="center"/>
      <protection/>
    </xf>
    <xf numFmtId="0" fontId="14" fillId="0" borderId="0" xfId="60" applyFont="1" applyFill="1" applyBorder="1" applyAlignment="1" applyProtection="1">
      <alignment horizontal="right" vertical="center" wrapText="1"/>
      <protection hidden="1"/>
    </xf>
    <xf numFmtId="0" fontId="14" fillId="0" borderId="56" xfId="60" applyFont="1" applyFill="1" applyBorder="1" applyAlignment="1" applyProtection="1">
      <alignment horizontal="right" vertical="center" wrapText="1"/>
      <protection hidden="1"/>
    </xf>
    <xf numFmtId="0" fontId="13" fillId="0" borderId="54" xfId="60" applyFont="1" applyFill="1" applyBorder="1" applyAlignment="1" applyProtection="1">
      <alignment horizontal="left" vertical="center"/>
      <protection hidden="1" locked="0"/>
    </xf>
    <xf numFmtId="0" fontId="13" fillId="0" borderId="25" xfId="60" applyFont="1" applyFill="1" applyBorder="1" applyAlignment="1" applyProtection="1">
      <alignment horizontal="left" vertical="center"/>
      <protection hidden="1" locked="0"/>
    </xf>
    <xf numFmtId="0" fontId="13" fillId="0" borderId="55" xfId="60" applyFont="1" applyFill="1" applyBorder="1" applyAlignment="1" applyProtection="1">
      <alignment horizontal="left" vertical="center"/>
      <protection hidden="1" locked="0"/>
    </xf>
    <xf numFmtId="49" fontId="13" fillId="0" borderId="55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0" fontId="13" fillId="0" borderId="0" xfId="66" applyFont="1" applyFill="1" applyBorder="1" applyAlignment="1" applyProtection="1">
      <alignment horizontal="left"/>
      <protection hidden="1"/>
    </xf>
    <xf numFmtId="0" fontId="21" fillId="0" borderId="0" xfId="66" applyFont="1" applyFill="1" applyBorder="1" applyAlignment="1">
      <alignment/>
      <protection/>
    </xf>
    <xf numFmtId="0" fontId="14" fillId="0" borderId="0" xfId="66" applyFont="1" applyFill="1" applyBorder="1" applyAlignment="1" applyProtection="1">
      <alignment horizontal="left"/>
      <protection hidden="1"/>
    </xf>
    <xf numFmtId="0" fontId="12" fillId="0" borderId="0" xfId="66" applyFill="1" applyBorder="1" applyAlignment="1">
      <alignment/>
      <protection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right" vertical="center"/>
      <protection hidden="1"/>
    </xf>
    <xf numFmtId="0" fontId="14" fillId="0" borderId="56" xfId="60" applyFont="1" applyFill="1" applyBorder="1" applyAlignment="1" applyProtection="1">
      <alignment horizontal="right" vertical="center"/>
      <protection hidden="1"/>
    </xf>
    <xf numFmtId="0" fontId="14" fillId="0" borderId="57" xfId="60" applyFont="1" applyFill="1" applyBorder="1" applyAlignment="1" applyProtection="1">
      <alignment horizontal="center" vertical="top"/>
      <protection hidden="1"/>
    </xf>
    <xf numFmtId="0" fontId="14" fillId="0" borderId="57" xfId="60" applyFont="1" applyFill="1" applyBorder="1" applyAlignment="1">
      <alignment horizontal="center"/>
      <protection/>
    </xf>
    <xf numFmtId="0" fontId="14" fillId="0" borderId="57" xfId="60" applyFont="1" applyFill="1" applyBorder="1" applyAlignment="1">
      <alignment/>
      <protection/>
    </xf>
    <xf numFmtId="49" fontId="13" fillId="0" borderId="54" xfId="60" applyNumberFormat="1" applyFont="1" applyFill="1" applyBorder="1" applyAlignment="1" applyProtection="1">
      <alignment horizontal="center" vertical="center"/>
      <protection hidden="1" locked="0"/>
    </xf>
    <xf numFmtId="49" fontId="13" fillId="0" borderId="55" xfId="60" applyNumberFormat="1" applyFont="1" applyFill="1" applyBorder="1" applyAlignment="1" applyProtection="1">
      <alignment horizontal="center" vertical="center"/>
      <protection hidden="1" locked="0"/>
    </xf>
    <xf numFmtId="0" fontId="14" fillId="0" borderId="16" xfId="60" applyFont="1" applyFill="1" applyBorder="1" applyAlignment="1" applyProtection="1">
      <alignment horizontal="center" vertical="top"/>
      <protection hidden="1"/>
    </xf>
    <xf numFmtId="49" fontId="4" fillId="0" borderId="54" xfId="53" applyNumberFormat="1" applyFill="1" applyBorder="1" applyAlignment="1" applyProtection="1">
      <alignment horizontal="left" vertical="center"/>
      <protection hidden="1" locked="0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4" fillId="0" borderId="55" xfId="53" applyNumberFormat="1" applyFill="1" applyBorder="1" applyAlignment="1" applyProtection="1">
      <alignment horizontal="left" vertical="center"/>
      <protection hidden="1" locked="0"/>
    </xf>
    <xf numFmtId="0" fontId="14" fillId="0" borderId="12" xfId="60" applyFont="1" applyFill="1" applyBorder="1" applyAlignment="1" applyProtection="1">
      <alignment horizontal="right" vertical="center"/>
      <protection hidden="1"/>
    </xf>
    <xf numFmtId="0" fontId="14" fillId="0" borderId="0" xfId="60" applyFont="1" applyFill="1" applyBorder="1" applyAlignment="1" applyProtection="1">
      <alignment horizontal="right"/>
      <protection hidden="1"/>
    </xf>
    <xf numFmtId="0" fontId="14" fillId="0" borderId="56" xfId="60" applyFont="1" applyFill="1" applyBorder="1" applyAlignment="1" applyProtection="1">
      <alignment horizontal="right"/>
      <protection hidden="1"/>
    </xf>
    <xf numFmtId="0" fontId="14" fillId="0" borderId="25" xfId="60" applyFont="1" applyFill="1" applyBorder="1" applyAlignment="1">
      <alignment horizontal="left"/>
      <protection/>
    </xf>
    <xf numFmtId="0" fontId="14" fillId="0" borderId="55" xfId="60" applyFont="1" applyFill="1" applyBorder="1" applyAlignment="1">
      <alignment horizontal="left"/>
      <protection/>
    </xf>
    <xf numFmtId="0" fontId="14" fillId="0" borderId="0" xfId="60" applyFont="1" applyFill="1" applyBorder="1" applyAlignment="1" applyProtection="1">
      <alignment horizontal="center" vertical="center"/>
      <protection hidden="1"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>
      <alignment vertical="center"/>
      <protection/>
    </xf>
    <xf numFmtId="0" fontId="14" fillId="0" borderId="25" xfId="60" applyFont="1" applyFill="1" applyBorder="1" applyAlignment="1">
      <alignment horizontal="left" vertical="center"/>
      <protection/>
    </xf>
    <xf numFmtId="0" fontId="19" fillId="0" borderId="54" xfId="53" applyFont="1" applyFill="1" applyBorder="1" applyAlignment="1" applyProtection="1">
      <alignment/>
      <protection hidden="1" locked="0"/>
    </xf>
    <xf numFmtId="0" fontId="13" fillId="0" borderId="25" xfId="60" applyFont="1" applyFill="1" applyBorder="1" applyAlignment="1" applyProtection="1">
      <alignment/>
      <protection hidden="1" locked="0"/>
    </xf>
    <xf numFmtId="0" fontId="13" fillId="0" borderId="55" xfId="60" applyFont="1" applyFill="1" applyBorder="1" applyAlignment="1" applyProtection="1">
      <alignment/>
      <protection hidden="1" locked="0"/>
    </xf>
    <xf numFmtId="0" fontId="4" fillId="0" borderId="54" xfId="53" applyFill="1" applyBorder="1" applyAlignment="1" applyProtection="1">
      <alignment/>
      <protection hidden="1" locked="0"/>
    </xf>
    <xf numFmtId="0" fontId="18" fillId="0" borderId="0" xfId="60" applyFont="1" applyFill="1" applyBorder="1" applyAlignment="1" applyProtection="1">
      <alignment horizontal="left" vertical="center"/>
      <protection hidden="1"/>
    </xf>
    <xf numFmtId="0" fontId="9" fillId="0" borderId="0" xfId="60" applyFont="1" applyFill="1" applyBorder="1" applyAlignment="1">
      <alignment horizontal="left"/>
      <protection/>
    </xf>
    <xf numFmtId="0" fontId="14" fillId="0" borderId="0" xfId="60" applyFont="1" applyFill="1" applyBorder="1" applyAlignment="1" applyProtection="1">
      <alignment horizontal="right" wrapText="1"/>
      <protection hidden="1"/>
    </xf>
    <xf numFmtId="1" fontId="13" fillId="0" borderId="54" xfId="60" applyNumberFormat="1" applyFont="1" applyFill="1" applyBorder="1" applyAlignment="1" applyProtection="1">
      <alignment horizontal="center" vertical="center"/>
      <protection hidden="1" locked="0"/>
    </xf>
    <xf numFmtId="1" fontId="13" fillId="0" borderId="55" xfId="6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0" applyFont="1" applyFill="1" applyBorder="1" applyAlignment="1" applyProtection="1">
      <alignment horizontal="right" vertical="center" wrapText="1"/>
      <protection hidden="1"/>
    </xf>
    <xf numFmtId="0" fontId="17" fillId="0" borderId="56" xfId="60" applyFont="1" applyFill="1" applyBorder="1" applyAlignment="1" applyProtection="1">
      <alignment horizontal="right" wrapText="1"/>
      <protection hidden="1"/>
    </xf>
    <xf numFmtId="0" fontId="13" fillId="0" borderId="0" xfId="60" applyFont="1" applyFill="1" applyBorder="1" applyAlignment="1" applyProtection="1">
      <alignment horizontal="left" vertical="center" wrapText="1"/>
      <protection hidden="1"/>
    </xf>
    <xf numFmtId="0" fontId="13" fillId="0" borderId="56" xfId="60" applyFont="1" applyFill="1" applyBorder="1" applyAlignment="1" applyProtection="1">
      <alignment horizontal="left" vertical="center" wrapText="1"/>
      <protection hidden="1"/>
    </xf>
    <xf numFmtId="0" fontId="15" fillId="0" borderId="0" xfId="60" applyFont="1" applyFill="1" applyBorder="1" applyAlignment="1" applyProtection="1">
      <alignment horizontal="center" vertical="center" wrapText="1"/>
      <protection hidden="1"/>
    </xf>
    <xf numFmtId="49" fontId="13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6" applyFont="1" applyFill="1" applyBorder="1" applyAlignment="1" applyProtection="1">
      <alignment horizontal="right" vertical="center"/>
      <protection hidden="1" locked="0"/>
    </xf>
    <xf numFmtId="0" fontId="14" fillId="0" borderId="0" xfId="66" applyFont="1" applyFill="1" applyBorder="1" applyAlignment="1">
      <alignment/>
      <protection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25" xfId="57" applyFill="1" applyBorder="1" applyAlignment="1" applyProtection="1">
      <alignment horizontal="right" vertical="top" wrapText="1"/>
      <protection hidden="1"/>
    </xf>
    <xf numFmtId="0" fontId="6" fillId="0" borderId="14" xfId="57" applyFont="1" applyFill="1" applyBorder="1" applyAlignment="1" applyProtection="1">
      <alignment horizontal="center" vertical="center" wrapText="1"/>
      <protection hidden="1"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0" borderId="41" xfId="57" applyFont="1" applyFill="1" applyBorder="1" applyAlignment="1">
      <alignment vertical="center" wrapText="1"/>
      <protection/>
    </xf>
    <xf numFmtId="0" fontId="1" fillId="0" borderId="47" xfId="57" applyFont="1" applyFill="1" applyBorder="1" applyAlignment="1">
      <alignment vertical="center" wrapText="1"/>
      <protection/>
    </xf>
    <xf numFmtId="0" fontId="1" fillId="0" borderId="53" xfId="57" applyFont="1" applyFill="1" applyBorder="1" applyAlignment="1">
      <alignment vertical="center" wrapText="1"/>
      <protection/>
    </xf>
    <xf numFmtId="0" fontId="6" fillId="0" borderId="41" xfId="57" applyFont="1" applyFill="1" applyBorder="1" applyAlignment="1">
      <alignment vertical="center" wrapText="1"/>
      <protection/>
    </xf>
    <xf numFmtId="0" fontId="6" fillId="0" borderId="47" xfId="57" applyFont="1" applyFill="1" applyBorder="1" applyAlignment="1">
      <alignment vertical="center" wrapText="1"/>
      <protection/>
    </xf>
    <xf numFmtId="0" fontId="6" fillId="0" borderId="58" xfId="57" applyFont="1" applyFill="1" applyBorder="1" applyAlignment="1">
      <alignment vertical="center" wrapText="1"/>
      <protection/>
    </xf>
    <xf numFmtId="0" fontId="6" fillId="0" borderId="59" xfId="57" applyFont="1" applyFill="1" applyBorder="1" applyAlignment="1">
      <alignment vertical="center" wrapText="1"/>
      <protection/>
    </xf>
    <xf numFmtId="0" fontId="1" fillId="0" borderId="59" xfId="57" applyFont="1" applyFill="1" applyBorder="1" applyAlignment="1">
      <alignment vertical="center" wrapText="1"/>
      <protection/>
    </xf>
    <xf numFmtId="0" fontId="1" fillId="0" borderId="60" xfId="57" applyFont="1" applyFill="1" applyBorder="1" applyAlignment="1">
      <alignment vertical="center" wrapText="1"/>
      <protection/>
    </xf>
    <xf numFmtId="0" fontId="2" fillId="0" borderId="54" xfId="57" applyFont="1" applyFill="1" applyBorder="1" applyAlignment="1">
      <alignment horizontal="left" vertical="center" wrapText="1"/>
      <protection/>
    </xf>
    <xf numFmtId="0" fontId="0" fillId="0" borderId="25" xfId="57" applyFont="1" applyFill="1" applyBorder="1" applyAlignment="1">
      <alignment horizontal="left" vertical="center" wrapText="1"/>
      <protection/>
    </xf>
    <xf numFmtId="0" fontId="0" fillId="0" borderId="55" xfId="57" applyFont="1" applyFill="1" applyBorder="1" applyAlignment="1">
      <alignment horizontal="left" vertical="center" wrapText="1"/>
      <protection/>
    </xf>
    <xf numFmtId="0" fontId="6" fillId="0" borderId="61" xfId="57" applyFont="1" applyFill="1" applyBorder="1" applyAlignment="1">
      <alignment vertical="center" wrapText="1"/>
      <protection/>
    </xf>
    <xf numFmtId="0" fontId="6" fillId="0" borderId="62" xfId="57" applyFont="1" applyFill="1" applyBorder="1" applyAlignment="1">
      <alignment vertical="center" wrapText="1"/>
      <protection/>
    </xf>
    <xf numFmtId="0" fontId="1" fillId="0" borderId="62" xfId="57" applyFont="1" applyFill="1" applyBorder="1" applyAlignment="1">
      <alignment vertical="center" wrapText="1"/>
      <protection/>
    </xf>
    <xf numFmtId="0" fontId="1" fillId="0" borderId="48" xfId="57" applyFont="1" applyFill="1" applyBorder="1" applyAlignment="1">
      <alignment vertical="center" wrapText="1"/>
      <protection/>
    </xf>
    <xf numFmtId="0" fontId="1" fillId="0" borderId="63" xfId="57" applyFont="1" applyFill="1" applyBorder="1" applyAlignment="1">
      <alignment vertical="center" wrapText="1"/>
      <protection/>
    </xf>
    <xf numFmtId="0" fontId="6" fillId="0" borderId="48" xfId="57" applyFont="1" applyFill="1" applyBorder="1" applyAlignment="1">
      <alignment vertical="center" wrapText="1"/>
      <protection/>
    </xf>
    <xf numFmtId="0" fontId="2" fillId="0" borderId="39" xfId="57" applyFont="1" applyFill="1" applyBorder="1" applyAlignment="1">
      <alignment horizontal="left" vertical="center" shrinkToFit="1"/>
      <protection/>
    </xf>
    <xf numFmtId="0" fontId="2" fillId="0" borderId="38" xfId="57" applyFont="1" applyFill="1" applyBorder="1" applyAlignment="1">
      <alignment horizontal="left" vertical="center" shrinkToFit="1"/>
      <protection/>
    </xf>
    <xf numFmtId="0" fontId="2" fillId="0" borderId="64" xfId="57" applyFont="1" applyFill="1" applyBorder="1" applyAlignment="1">
      <alignment horizontal="left" vertical="center" shrinkToFit="1"/>
      <protection/>
    </xf>
    <xf numFmtId="0" fontId="6" fillId="0" borderId="53" xfId="57" applyFont="1" applyFill="1" applyBorder="1" applyAlignment="1">
      <alignment vertical="center" wrapText="1"/>
      <protection/>
    </xf>
    <xf numFmtId="49" fontId="6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25" xfId="57" applyFont="1" applyFill="1" applyBorder="1" applyAlignment="1">
      <alignment horizontal="right" vertical="center"/>
      <protection/>
    </xf>
    <xf numFmtId="0" fontId="3" fillId="0" borderId="65" xfId="5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wrapText="1"/>
    </xf>
    <xf numFmtId="0" fontId="1" fillId="0" borderId="74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vertical="top" wrapText="1"/>
    </xf>
    <xf numFmtId="0" fontId="6" fillId="0" borderId="14" xfId="57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>
      <alignment horizontal="center" vertical="center" wrapText="1"/>
      <protection/>
    </xf>
    <xf numFmtId="0" fontId="10" fillId="0" borderId="69" xfId="57" applyFont="1" applyFill="1" applyBorder="1" applyAlignment="1">
      <alignment horizontal="left" vertical="center" wrapText="1"/>
      <protection/>
    </xf>
    <xf numFmtId="0" fontId="0" fillId="0" borderId="70" xfId="57" applyFont="1" applyFill="1" applyBorder="1" applyAlignment="1">
      <alignment horizontal="left" vertical="center" wrapText="1"/>
      <protection/>
    </xf>
    <xf numFmtId="0" fontId="11" fillId="0" borderId="66" xfId="57" applyFont="1" applyFill="1" applyBorder="1" applyAlignment="1">
      <alignment horizontal="left" vertical="center" wrapText="1"/>
      <protection/>
    </xf>
    <xf numFmtId="0" fontId="0" fillId="0" borderId="67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1" fillId="0" borderId="25" xfId="57" applyFont="1" applyFill="1" applyBorder="1" applyAlignment="1">
      <alignment horizontal="right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" fillId="0" borderId="66" xfId="57" applyFont="1" applyFill="1" applyBorder="1" applyAlignment="1">
      <alignment horizontal="left" vertical="center" wrapText="1"/>
      <protection/>
    </xf>
    <xf numFmtId="0" fontId="8" fillId="0" borderId="67" xfId="57" applyFont="1" applyFill="1" applyBorder="1" applyAlignment="1">
      <alignment horizontal="left" vertical="center" wrapText="1"/>
      <protection/>
    </xf>
    <xf numFmtId="0" fontId="10" fillId="0" borderId="75" xfId="57" applyFont="1" applyFill="1" applyBorder="1" applyAlignment="1">
      <alignment horizontal="left" vertical="center" wrapText="1"/>
      <protection/>
    </xf>
    <xf numFmtId="0" fontId="0" fillId="0" borderId="76" xfId="57" applyFont="1" applyFill="1" applyBorder="1" applyAlignment="1">
      <alignment horizontal="left" vertical="center" wrapText="1"/>
      <protection/>
    </xf>
    <xf numFmtId="0" fontId="10" fillId="0" borderId="77" xfId="57" applyFont="1" applyFill="1" applyBorder="1" applyAlignment="1">
      <alignment horizontal="left" vertical="center" wrapText="1"/>
      <protection/>
    </xf>
    <xf numFmtId="0" fontId="0" fillId="0" borderId="78" xfId="57" applyFont="1" applyFill="1" applyBorder="1" applyAlignment="1">
      <alignment horizontal="left" vertical="center" wrapText="1"/>
      <protection/>
    </xf>
    <xf numFmtId="0" fontId="10" fillId="0" borderId="72" xfId="57" applyFont="1" applyFill="1" applyBorder="1" applyAlignment="1">
      <alignment horizontal="left" vertical="center" wrapText="1"/>
      <protection/>
    </xf>
    <xf numFmtId="0" fontId="0" fillId="0" borderId="73" xfId="57" applyFont="1" applyFill="1" applyBorder="1" applyAlignment="1">
      <alignment horizontal="left" vertical="center" wrapText="1"/>
      <protection/>
    </xf>
    <xf numFmtId="0" fontId="9" fillId="0" borderId="0" xfId="60" applyFont="1" applyAlignment="1">
      <alignment/>
      <protection/>
    </xf>
    <xf numFmtId="0" fontId="20" fillId="0" borderId="0" xfId="60" applyFont="1" applyBorder="1" applyAlignment="1">
      <alignment horizontal="justify" vertical="top" wrapText="1"/>
      <protection/>
    </xf>
    <xf numFmtId="0" fontId="14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_TFI-OSIG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1" max="1" width="9.140625" style="25" customWidth="1"/>
    <col min="2" max="2" width="13.140625" style="3" customWidth="1"/>
    <col min="3" max="3" width="12.00390625" style="3" customWidth="1"/>
    <col min="4" max="4" width="9.140625" style="3" customWidth="1"/>
    <col min="5" max="5" width="14.28125" style="3" customWidth="1"/>
    <col min="6" max="6" width="10.421875" style="3" customWidth="1"/>
    <col min="7" max="7" width="9.140625" style="3" customWidth="1"/>
    <col min="8" max="8" width="12.57421875" style="3" customWidth="1"/>
    <col min="9" max="9" width="17.00390625" style="3" customWidth="1"/>
    <col min="10" max="10" width="20.00390625" style="3" customWidth="1"/>
    <col min="11" max="16384" width="9.140625" style="3" customWidth="1"/>
  </cols>
  <sheetData>
    <row r="1" spans="2:11" ht="12.75">
      <c r="B1" s="33" t="s">
        <v>70</v>
      </c>
      <c r="C1" s="75"/>
      <c r="D1" s="75"/>
      <c r="E1" s="75"/>
      <c r="F1" s="75"/>
      <c r="G1" s="75"/>
      <c r="H1" s="75"/>
      <c r="I1" s="75"/>
      <c r="J1" s="75"/>
      <c r="K1" s="25"/>
    </row>
    <row r="2" spans="1:11" ht="12.75" customHeight="1">
      <c r="A2" s="31"/>
      <c r="B2" s="247" t="s">
        <v>299</v>
      </c>
      <c r="C2" s="247"/>
      <c r="D2" s="247"/>
      <c r="E2" s="248"/>
      <c r="F2" s="76" t="s">
        <v>399</v>
      </c>
      <c r="G2" s="4"/>
      <c r="H2" s="5" t="s">
        <v>233</v>
      </c>
      <c r="I2" s="76" t="s">
        <v>436</v>
      </c>
      <c r="J2" s="77"/>
      <c r="K2" s="30"/>
    </row>
    <row r="3" spans="1:11" ht="12">
      <c r="A3" s="31"/>
      <c r="B3" s="24"/>
      <c r="C3" s="24"/>
      <c r="D3" s="24"/>
      <c r="E3" s="24"/>
      <c r="F3" s="78"/>
      <c r="G3" s="78"/>
      <c r="H3" s="24"/>
      <c r="I3" s="24"/>
      <c r="J3" s="77"/>
      <c r="K3" s="30"/>
    </row>
    <row r="4" spans="1:11" ht="39.75" customHeight="1">
      <c r="A4" s="31"/>
      <c r="B4" s="249" t="s">
        <v>365</v>
      </c>
      <c r="C4" s="249"/>
      <c r="D4" s="249"/>
      <c r="E4" s="249"/>
      <c r="F4" s="249"/>
      <c r="G4" s="249"/>
      <c r="H4" s="249"/>
      <c r="I4" s="249"/>
      <c r="J4" s="249"/>
      <c r="K4" s="30"/>
    </row>
    <row r="5" spans="1:11" ht="12">
      <c r="A5" s="31"/>
      <c r="B5" s="8"/>
      <c r="C5" s="26"/>
      <c r="D5" s="26"/>
      <c r="E5" s="26"/>
      <c r="F5" s="91"/>
      <c r="G5" s="92"/>
      <c r="H5" s="6"/>
      <c r="I5" s="7"/>
      <c r="J5" s="26"/>
      <c r="K5" s="30"/>
    </row>
    <row r="6" spans="1:11" ht="12">
      <c r="A6" s="31"/>
      <c r="B6" s="215" t="s">
        <v>150</v>
      </c>
      <c r="C6" s="228"/>
      <c r="D6" s="220" t="s">
        <v>377</v>
      </c>
      <c r="E6" s="221"/>
      <c r="F6" s="94"/>
      <c r="G6" s="94"/>
      <c r="H6" s="94"/>
      <c r="I6" s="94"/>
      <c r="J6" s="94"/>
      <c r="K6" s="30"/>
    </row>
    <row r="7" spans="1:11" ht="12">
      <c r="A7" s="31"/>
      <c r="B7" s="95"/>
      <c r="C7" s="95"/>
      <c r="D7" s="8"/>
      <c r="E7" s="8"/>
      <c r="F7" s="94"/>
      <c r="G7" s="94"/>
      <c r="H7" s="94"/>
      <c r="I7" s="94"/>
      <c r="J7" s="94"/>
      <c r="K7" s="30"/>
    </row>
    <row r="8" spans="1:11" ht="12.75" customHeight="1">
      <c r="A8" s="31"/>
      <c r="B8" s="245" t="s">
        <v>71</v>
      </c>
      <c r="C8" s="246"/>
      <c r="D8" s="220" t="s">
        <v>378</v>
      </c>
      <c r="E8" s="221"/>
      <c r="F8" s="94"/>
      <c r="G8" s="94"/>
      <c r="H8" s="94"/>
      <c r="I8" s="94"/>
      <c r="J8" s="8"/>
      <c r="K8" s="30"/>
    </row>
    <row r="9" spans="1:11" ht="12">
      <c r="A9" s="31"/>
      <c r="B9" s="96"/>
      <c r="C9" s="96"/>
      <c r="D9" s="29"/>
      <c r="E9" s="8"/>
      <c r="F9" s="8"/>
      <c r="G9" s="8"/>
      <c r="H9" s="8"/>
      <c r="I9" s="8"/>
      <c r="J9" s="8"/>
      <c r="K9" s="30"/>
    </row>
    <row r="10" spans="1:11" ht="12.75" customHeight="1">
      <c r="A10" s="31"/>
      <c r="B10" s="202" t="s">
        <v>1</v>
      </c>
      <c r="C10" s="242"/>
      <c r="D10" s="220" t="s">
        <v>379</v>
      </c>
      <c r="E10" s="221"/>
      <c r="F10" s="8"/>
      <c r="G10" s="8"/>
      <c r="H10" s="8"/>
      <c r="I10" s="8"/>
      <c r="J10" s="8"/>
      <c r="K10" s="30"/>
    </row>
    <row r="11" spans="1:11" ht="12">
      <c r="A11" s="31"/>
      <c r="B11" s="242"/>
      <c r="C11" s="242"/>
      <c r="D11" s="8"/>
      <c r="E11" s="8"/>
      <c r="F11" s="8"/>
      <c r="G11" s="8"/>
      <c r="H11" s="8"/>
      <c r="I11" s="8"/>
      <c r="J11" s="8"/>
      <c r="K11" s="30"/>
    </row>
    <row r="12" spans="1:11" ht="12">
      <c r="A12" s="31"/>
      <c r="B12" s="215" t="s">
        <v>72</v>
      </c>
      <c r="C12" s="228"/>
      <c r="D12" s="204" t="s">
        <v>380</v>
      </c>
      <c r="E12" s="235"/>
      <c r="F12" s="235"/>
      <c r="G12" s="235"/>
      <c r="H12" s="235"/>
      <c r="I12" s="235"/>
      <c r="J12" s="201"/>
      <c r="K12" s="30"/>
    </row>
    <row r="13" spans="1:11" ht="15">
      <c r="A13" s="31"/>
      <c r="B13" s="240"/>
      <c r="C13" s="241"/>
      <c r="D13" s="241"/>
      <c r="E13" s="97"/>
      <c r="F13" s="97"/>
      <c r="G13" s="97"/>
      <c r="H13" s="97"/>
      <c r="I13" s="97"/>
      <c r="J13" s="97"/>
      <c r="K13" s="30"/>
    </row>
    <row r="14" spans="1:11" ht="12">
      <c r="A14" s="31"/>
      <c r="B14" s="95"/>
      <c r="C14" s="95"/>
      <c r="D14" s="98"/>
      <c r="E14" s="8"/>
      <c r="F14" s="8"/>
      <c r="G14" s="8"/>
      <c r="H14" s="8"/>
      <c r="I14" s="8"/>
      <c r="J14" s="8"/>
      <c r="K14" s="30"/>
    </row>
    <row r="15" spans="1:16" ht="12">
      <c r="A15" s="31"/>
      <c r="B15" s="215" t="s">
        <v>190</v>
      </c>
      <c r="C15" s="228"/>
      <c r="D15" s="243" t="s">
        <v>381</v>
      </c>
      <c r="E15" s="244"/>
      <c r="F15" s="8"/>
      <c r="G15" s="204" t="s">
        <v>382</v>
      </c>
      <c r="H15" s="235"/>
      <c r="I15" s="235"/>
      <c r="J15" s="201"/>
      <c r="K15" s="30"/>
      <c r="P15" s="21"/>
    </row>
    <row r="16" spans="1:11" ht="12">
      <c r="A16" s="31"/>
      <c r="B16" s="95"/>
      <c r="C16" s="95"/>
      <c r="D16" s="8"/>
      <c r="E16" s="8"/>
      <c r="F16" s="8"/>
      <c r="G16" s="8"/>
      <c r="H16" s="8"/>
      <c r="I16" s="8"/>
      <c r="J16" s="8"/>
      <c r="K16" s="30"/>
    </row>
    <row r="17" spans="1:11" ht="12">
      <c r="A17" s="31"/>
      <c r="B17" s="215" t="s">
        <v>191</v>
      </c>
      <c r="C17" s="228"/>
      <c r="D17" s="204" t="s">
        <v>394</v>
      </c>
      <c r="E17" s="235"/>
      <c r="F17" s="235"/>
      <c r="G17" s="235"/>
      <c r="H17" s="235"/>
      <c r="I17" s="235"/>
      <c r="J17" s="201"/>
      <c r="K17" s="30"/>
    </row>
    <row r="18" spans="1:11" ht="12">
      <c r="A18" s="31"/>
      <c r="B18" s="95"/>
      <c r="C18" s="95"/>
      <c r="D18" s="8"/>
      <c r="E18" s="8"/>
      <c r="F18" s="8"/>
      <c r="G18" s="8"/>
      <c r="H18" s="8"/>
      <c r="I18" s="8"/>
      <c r="J18" s="8"/>
      <c r="K18" s="30"/>
    </row>
    <row r="19" spans="1:11" ht="12">
      <c r="A19" s="31"/>
      <c r="B19" s="215" t="s">
        <v>192</v>
      </c>
      <c r="C19" s="228"/>
      <c r="D19" s="236"/>
      <c r="E19" s="237"/>
      <c r="F19" s="237"/>
      <c r="G19" s="237"/>
      <c r="H19" s="237"/>
      <c r="I19" s="237"/>
      <c r="J19" s="238"/>
      <c r="K19" s="30"/>
    </row>
    <row r="20" spans="1:11" ht="12">
      <c r="A20" s="31"/>
      <c r="B20" s="95"/>
      <c r="C20" s="95"/>
      <c r="D20" s="98"/>
      <c r="E20" s="8"/>
      <c r="F20" s="8"/>
      <c r="G20" s="8"/>
      <c r="H20" s="8"/>
      <c r="I20" s="8"/>
      <c r="J20" s="8"/>
      <c r="K20" s="30"/>
    </row>
    <row r="21" spans="1:11" ht="12">
      <c r="A21" s="31"/>
      <c r="B21" s="215" t="s">
        <v>193</v>
      </c>
      <c r="C21" s="228"/>
      <c r="D21" s="239" t="s">
        <v>383</v>
      </c>
      <c r="E21" s="237"/>
      <c r="F21" s="237"/>
      <c r="G21" s="237"/>
      <c r="H21" s="237"/>
      <c r="I21" s="237"/>
      <c r="J21" s="238"/>
      <c r="K21" s="30"/>
    </row>
    <row r="22" spans="1:11" ht="12">
      <c r="A22" s="31"/>
      <c r="B22" s="95"/>
      <c r="C22" s="95"/>
      <c r="D22" s="98"/>
      <c r="E22" s="8"/>
      <c r="F22" s="8"/>
      <c r="G22" s="8"/>
      <c r="H22" s="8"/>
      <c r="I22" s="8"/>
      <c r="J22" s="8"/>
      <c r="K22" s="30"/>
    </row>
    <row r="23" spans="1:11" ht="12">
      <c r="A23" s="31"/>
      <c r="B23" s="215" t="s">
        <v>73</v>
      </c>
      <c r="C23" s="228"/>
      <c r="D23" s="99">
        <v>133</v>
      </c>
      <c r="E23" s="204" t="s">
        <v>382</v>
      </c>
      <c r="F23" s="229"/>
      <c r="G23" s="230"/>
      <c r="H23" s="226"/>
      <c r="I23" s="227"/>
      <c r="J23" s="27"/>
      <c r="K23" s="30"/>
    </row>
    <row r="24" spans="1:11" ht="12">
      <c r="A24" s="31"/>
      <c r="B24" s="95"/>
      <c r="C24" s="95"/>
      <c r="D24" s="8"/>
      <c r="E24" s="8"/>
      <c r="F24" s="8"/>
      <c r="G24" s="8"/>
      <c r="H24" s="8"/>
      <c r="I24" s="8"/>
      <c r="J24" s="8"/>
      <c r="K24" s="30"/>
    </row>
    <row r="25" spans="1:11" ht="12">
      <c r="A25" s="31"/>
      <c r="B25" s="215" t="s">
        <v>74</v>
      </c>
      <c r="C25" s="228"/>
      <c r="D25" s="99">
        <v>21</v>
      </c>
      <c r="E25" s="204" t="s">
        <v>384</v>
      </c>
      <c r="F25" s="229"/>
      <c r="G25" s="229"/>
      <c r="H25" s="230"/>
      <c r="I25" s="93" t="s">
        <v>75</v>
      </c>
      <c r="J25" s="171">
        <v>3417</v>
      </c>
      <c r="K25" s="30"/>
    </row>
    <row r="26" spans="1:11" ht="12">
      <c r="A26" s="31"/>
      <c r="B26" s="95"/>
      <c r="C26" s="95"/>
      <c r="D26" s="8"/>
      <c r="E26" s="8"/>
      <c r="F26" s="8"/>
      <c r="G26" s="8"/>
      <c r="H26" s="95"/>
      <c r="I26" s="95" t="s">
        <v>366</v>
      </c>
      <c r="J26" s="98"/>
      <c r="K26" s="30"/>
    </row>
    <row r="27" spans="1:11" ht="12">
      <c r="A27" s="31"/>
      <c r="B27" s="215" t="s">
        <v>195</v>
      </c>
      <c r="C27" s="228"/>
      <c r="D27" s="100" t="s">
        <v>393</v>
      </c>
      <c r="E27" s="101"/>
      <c r="F27" s="30"/>
      <c r="G27" s="26"/>
      <c r="H27" s="215" t="s">
        <v>194</v>
      </c>
      <c r="I27" s="228"/>
      <c r="J27" s="102" t="s">
        <v>385</v>
      </c>
      <c r="K27" s="30"/>
    </row>
    <row r="28" spans="1:11" ht="12">
      <c r="A28" s="31"/>
      <c r="B28" s="95"/>
      <c r="C28" s="95"/>
      <c r="D28" s="8"/>
      <c r="E28" s="26"/>
      <c r="F28" s="26"/>
      <c r="G28" s="26"/>
      <c r="H28" s="26"/>
      <c r="I28" s="8"/>
      <c r="J28" s="103"/>
      <c r="K28" s="30"/>
    </row>
    <row r="29" spans="1:11" ht="12">
      <c r="A29" s="31"/>
      <c r="B29" s="231" t="s">
        <v>76</v>
      </c>
      <c r="C29" s="232"/>
      <c r="D29" s="233"/>
      <c r="E29" s="233"/>
      <c r="F29" s="232" t="s">
        <v>77</v>
      </c>
      <c r="G29" s="234"/>
      <c r="H29" s="234"/>
      <c r="I29" s="233" t="s">
        <v>78</v>
      </c>
      <c r="J29" s="233"/>
      <c r="K29" s="30"/>
    </row>
    <row r="30" spans="1:11" ht="12">
      <c r="A30" s="31"/>
      <c r="B30" s="30"/>
      <c r="C30" s="30"/>
      <c r="D30" s="30"/>
      <c r="E30" s="8"/>
      <c r="F30" s="8"/>
      <c r="G30" s="8"/>
      <c r="H30" s="8"/>
      <c r="I30" s="105"/>
      <c r="J30" s="103"/>
      <c r="K30" s="30"/>
    </row>
    <row r="31" spans="1:11" ht="12">
      <c r="A31" s="31"/>
      <c r="B31" s="181" t="s">
        <v>400</v>
      </c>
      <c r="C31" s="182"/>
      <c r="D31" s="182"/>
      <c r="E31" s="183"/>
      <c r="F31" s="181" t="s">
        <v>382</v>
      </c>
      <c r="G31" s="182"/>
      <c r="H31" s="183"/>
      <c r="I31" s="194" t="s">
        <v>401</v>
      </c>
      <c r="J31" s="186"/>
      <c r="K31" s="30"/>
    </row>
    <row r="32" spans="1:11" ht="12">
      <c r="A32" s="31"/>
      <c r="B32" s="95"/>
      <c r="C32" s="95"/>
      <c r="D32" s="98"/>
      <c r="E32" s="197"/>
      <c r="F32" s="197"/>
      <c r="G32" s="197"/>
      <c r="H32" s="198"/>
      <c r="I32" s="8"/>
      <c r="J32" s="107"/>
      <c r="K32" s="30"/>
    </row>
    <row r="33" spans="1:11" ht="12">
      <c r="A33" s="31"/>
      <c r="B33" s="181" t="s">
        <v>402</v>
      </c>
      <c r="C33" s="182"/>
      <c r="D33" s="182"/>
      <c r="E33" s="183"/>
      <c r="F33" s="181" t="s">
        <v>382</v>
      </c>
      <c r="G33" s="182"/>
      <c r="H33" s="183"/>
      <c r="I33" s="194" t="s">
        <v>403</v>
      </c>
      <c r="J33" s="186"/>
      <c r="K33" s="30"/>
    </row>
    <row r="34" spans="1:11" ht="12">
      <c r="A34" s="31"/>
      <c r="B34" s="95"/>
      <c r="C34" s="95"/>
      <c r="D34" s="98"/>
      <c r="E34" s="106"/>
      <c r="F34" s="106"/>
      <c r="G34" s="106"/>
      <c r="H34" s="94"/>
      <c r="I34" s="8"/>
      <c r="J34" s="107"/>
      <c r="K34" s="30"/>
    </row>
    <row r="35" spans="1:11" ht="12">
      <c r="A35" s="31"/>
      <c r="B35" s="181" t="s">
        <v>404</v>
      </c>
      <c r="C35" s="182"/>
      <c r="D35" s="182"/>
      <c r="E35" s="183"/>
      <c r="F35" s="181" t="s">
        <v>382</v>
      </c>
      <c r="G35" s="182"/>
      <c r="H35" s="183"/>
      <c r="I35" s="194" t="s">
        <v>405</v>
      </c>
      <c r="J35" s="186"/>
      <c r="K35" s="30"/>
    </row>
    <row r="36" spans="1:11" ht="12">
      <c r="A36" s="31"/>
      <c r="B36" s="108"/>
      <c r="C36" s="108"/>
      <c r="D36" s="108"/>
      <c r="E36" s="108"/>
      <c r="F36" s="108"/>
      <c r="G36" s="108"/>
      <c r="H36" s="108"/>
      <c r="I36" s="109"/>
      <c r="J36" s="109"/>
      <c r="K36" s="30"/>
    </row>
    <row r="37" spans="1:11" ht="12">
      <c r="A37" s="31"/>
      <c r="B37" s="181" t="s">
        <v>406</v>
      </c>
      <c r="C37" s="182"/>
      <c r="D37" s="182"/>
      <c r="E37" s="183"/>
      <c r="F37" s="181" t="s">
        <v>382</v>
      </c>
      <c r="G37" s="182"/>
      <c r="H37" s="183"/>
      <c r="I37" s="194" t="s">
        <v>407</v>
      </c>
      <c r="J37" s="186"/>
      <c r="K37" s="30"/>
    </row>
    <row r="38" spans="1:11" ht="12">
      <c r="A38" s="31"/>
      <c r="B38" s="108"/>
      <c r="C38" s="108"/>
      <c r="D38" s="108"/>
      <c r="E38" s="108"/>
      <c r="F38" s="108"/>
      <c r="G38" s="108"/>
      <c r="H38" s="108"/>
      <c r="I38" s="109"/>
      <c r="J38" s="109"/>
      <c r="K38" s="30"/>
    </row>
    <row r="39" spans="1:11" ht="12">
      <c r="A39" s="31"/>
      <c r="B39" s="181" t="s">
        <v>408</v>
      </c>
      <c r="C39" s="182"/>
      <c r="D39" s="182"/>
      <c r="E39" s="183"/>
      <c r="F39" s="181" t="s">
        <v>382</v>
      </c>
      <c r="G39" s="182"/>
      <c r="H39" s="183"/>
      <c r="I39" s="194" t="s">
        <v>409</v>
      </c>
      <c r="J39" s="186"/>
      <c r="K39" s="30"/>
    </row>
    <row r="40" spans="1:11" ht="12">
      <c r="A40" s="31"/>
      <c r="B40" s="95"/>
      <c r="C40" s="95"/>
      <c r="D40" s="98"/>
      <c r="E40" s="106"/>
      <c r="F40" s="106"/>
      <c r="G40" s="106"/>
      <c r="H40" s="94"/>
      <c r="I40" s="8"/>
      <c r="J40" s="110"/>
      <c r="K40" s="30"/>
    </row>
    <row r="41" spans="1:11" ht="12">
      <c r="A41" s="31"/>
      <c r="B41" s="181" t="s">
        <v>410</v>
      </c>
      <c r="C41" s="182"/>
      <c r="D41" s="182"/>
      <c r="E41" s="183"/>
      <c r="F41" s="181" t="s">
        <v>411</v>
      </c>
      <c r="G41" s="182"/>
      <c r="H41" s="183"/>
      <c r="I41" s="194" t="s">
        <v>412</v>
      </c>
      <c r="J41" s="186"/>
      <c r="K41" s="30"/>
    </row>
    <row r="42" spans="1:11" ht="12">
      <c r="A42" s="31"/>
      <c r="B42" s="95"/>
      <c r="C42" s="95"/>
      <c r="D42" s="98"/>
      <c r="E42" s="106"/>
      <c r="F42" s="106"/>
      <c r="G42" s="106"/>
      <c r="H42" s="94"/>
      <c r="I42" s="8"/>
      <c r="J42" s="110"/>
      <c r="K42" s="30"/>
    </row>
    <row r="43" spans="1:11" ht="12">
      <c r="A43" s="31"/>
      <c r="B43" s="181" t="s">
        <v>413</v>
      </c>
      <c r="C43" s="184"/>
      <c r="D43" s="184"/>
      <c r="E43" s="193"/>
      <c r="F43" s="181" t="s">
        <v>414</v>
      </c>
      <c r="G43" s="184"/>
      <c r="H43" s="184"/>
      <c r="I43" s="194" t="s">
        <v>415</v>
      </c>
      <c r="J43" s="186"/>
      <c r="K43" s="30"/>
    </row>
    <row r="44" spans="1:11" ht="12">
      <c r="A44" s="31"/>
      <c r="B44" s="111"/>
      <c r="C44" s="111"/>
      <c r="D44" s="83"/>
      <c r="E44" s="84"/>
      <c r="F44" s="8"/>
      <c r="G44" s="83"/>
      <c r="H44" s="84"/>
      <c r="I44" s="8"/>
      <c r="J44" s="8"/>
      <c r="K44" s="30"/>
    </row>
    <row r="45" spans="1:11" ht="12">
      <c r="A45" s="31"/>
      <c r="B45" s="181" t="s">
        <v>416</v>
      </c>
      <c r="C45" s="184"/>
      <c r="D45" s="184"/>
      <c r="E45" s="193"/>
      <c r="F45" s="181" t="s">
        <v>417</v>
      </c>
      <c r="G45" s="184"/>
      <c r="H45" s="184"/>
      <c r="I45" s="194" t="s">
        <v>418</v>
      </c>
      <c r="J45" s="186"/>
      <c r="K45" s="30"/>
    </row>
    <row r="46" spans="1:11" ht="12">
      <c r="A46" s="31"/>
      <c r="B46" s="108"/>
      <c r="C46" s="112"/>
      <c r="D46" s="112"/>
      <c r="E46" s="112"/>
      <c r="F46" s="108"/>
      <c r="G46" s="112"/>
      <c r="H46" s="112"/>
      <c r="I46" s="109"/>
      <c r="J46" s="109"/>
      <c r="K46" s="30"/>
    </row>
    <row r="47" spans="1:11" ht="12">
      <c r="A47" s="31"/>
      <c r="B47" s="181" t="s">
        <v>419</v>
      </c>
      <c r="C47" s="184"/>
      <c r="D47" s="184"/>
      <c r="E47" s="193"/>
      <c r="F47" s="181" t="s">
        <v>417</v>
      </c>
      <c r="G47" s="184"/>
      <c r="H47" s="184" t="s">
        <v>417</v>
      </c>
      <c r="I47" s="194" t="s">
        <v>420</v>
      </c>
      <c r="J47" s="186"/>
      <c r="K47" s="30"/>
    </row>
    <row r="48" spans="1:11" ht="12">
      <c r="A48" s="31"/>
      <c r="B48" s="108"/>
      <c r="C48" s="112"/>
      <c r="D48" s="112"/>
      <c r="E48" s="112"/>
      <c r="F48" s="108"/>
      <c r="G48" s="112"/>
      <c r="H48" s="112"/>
      <c r="I48" s="109"/>
      <c r="J48" s="109"/>
      <c r="K48" s="30"/>
    </row>
    <row r="49" spans="1:11" ht="12">
      <c r="A49" s="31"/>
      <c r="B49" s="181" t="s">
        <v>421</v>
      </c>
      <c r="C49" s="184"/>
      <c r="D49" s="184"/>
      <c r="E49" s="193"/>
      <c r="F49" s="181" t="s">
        <v>382</v>
      </c>
      <c r="G49" s="184"/>
      <c r="H49" s="184"/>
      <c r="I49" s="194" t="s">
        <v>422</v>
      </c>
      <c r="J49" s="186"/>
      <c r="K49" s="30"/>
    </row>
    <row r="50" spans="1:11" ht="12">
      <c r="A50" s="31"/>
      <c r="B50" s="108"/>
      <c r="C50" s="112"/>
      <c r="D50" s="112"/>
      <c r="E50" s="112"/>
      <c r="F50" s="108"/>
      <c r="G50" s="112"/>
      <c r="H50" s="112"/>
      <c r="I50" s="109"/>
      <c r="J50" s="109"/>
      <c r="K50" s="30"/>
    </row>
    <row r="51" spans="1:11" ht="12">
      <c r="A51" s="31"/>
      <c r="B51" s="181" t="s">
        <v>423</v>
      </c>
      <c r="C51" s="184"/>
      <c r="D51" s="184"/>
      <c r="E51" s="193"/>
      <c r="F51" s="181" t="s">
        <v>382</v>
      </c>
      <c r="G51" s="184"/>
      <c r="H51" s="184"/>
      <c r="I51" s="194" t="s">
        <v>424</v>
      </c>
      <c r="J51" s="186"/>
      <c r="K51" s="30"/>
    </row>
    <row r="52" spans="1:11" ht="12">
      <c r="A52" s="31"/>
      <c r="B52" s="108"/>
      <c r="C52" s="108"/>
      <c r="D52" s="108"/>
      <c r="E52" s="108"/>
      <c r="F52" s="108"/>
      <c r="G52" s="108"/>
      <c r="H52" s="108"/>
      <c r="I52" s="109"/>
      <c r="J52" s="109"/>
      <c r="K52" s="30"/>
    </row>
    <row r="53" spans="1:11" ht="12">
      <c r="A53" s="31"/>
      <c r="B53" s="181" t="s">
        <v>425</v>
      </c>
      <c r="C53" s="182"/>
      <c r="D53" s="182"/>
      <c r="E53" s="183"/>
      <c r="F53" s="181" t="s">
        <v>382</v>
      </c>
      <c r="G53" s="184"/>
      <c r="H53" s="184"/>
      <c r="I53" s="194" t="s">
        <v>426</v>
      </c>
      <c r="J53" s="186"/>
      <c r="K53" s="30"/>
    </row>
    <row r="54" spans="1:11" ht="12">
      <c r="A54" s="31"/>
      <c r="B54" s="108"/>
      <c r="C54" s="108"/>
      <c r="D54" s="108"/>
      <c r="E54" s="108"/>
      <c r="F54" s="108"/>
      <c r="G54" s="108"/>
      <c r="H54" s="108"/>
      <c r="I54" s="109"/>
      <c r="J54" s="109"/>
      <c r="K54" s="30"/>
    </row>
    <row r="55" spans="1:11" ht="12">
      <c r="A55" s="31"/>
      <c r="B55" s="181" t="s">
        <v>427</v>
      </c>
      <c r="C55" s="182"/>
      <c r="D55" s="182"/>
      <c r="E55" s="183"/>
      <c r="F55" s="181" t="s">
        <v>382</v>
      </c>
      <c r="G55" s="184"/>
      <c r="H55" s="184"/>
      <c r="I55" s="185" t="s">
        <v>428</v>
      </c>
      <c r="J55" s="186"/>
      <c r="K55" s="30"/>
    </row>
    <row r="56" spans="1:11" ht="12">
      <c r="A56" s="31"/>
      <c r="B56" s="108"/>
      <c r="C56" s="112"/>
      <c r="D56" s="112"/>
      <c r="E56" s="112"/>
      <c r="F56" s="108"/>
      <c r="G56" s="112"/>
      <c r="H56" s="112"/>
      <c r="I56" s="109"/>
      <c r="J56" s="109"/>
      <c r="K56" s="30"/>
    </row>
    <row r="57" spans="1:11" ht="12">
      <c r="A57" s="31"/>
      <c r="B57" s="187" t="s">
        <v>429</v>
      </c>
      <c r="C57" s="188"/>
      <c r="D57" s="188"/>
      <c r="E57" s="189"/>
      <c r="F57" s="181" t="s">
        <v>382</v>
      </c>
      <c r="G57" s="184"/>
      <c r="H57" s="184"/>
      <c r="I57" s="185" t="s">
        <v>430</v>
      </c>
      <c r="J57" s="186"/>
      <c r="K57" s="30"/>
    </row>
    <row r="58" spans="1:11" ht="12">
      <c r="A58" s="31"/>
      <c r="B58" s="108"/>
      <c r="C58" s="112"/>
      <c r="D58" s="112"/>
      <c r="E58" s="112"/>
      <c r="F58" s="108"/>
      <c r="G58" s="112"/>
      <c r="H58" s="112"/>
      <c r="I58" s="109"/>
      <c r="J58" s="109"/>
      <c r="K58" s="30"/>
    </row>
    <row r="59" spans="1:11" ht="12">
      <c r="A59" s="31"/>
      <c r="B59" s="190" t="s">
        <v>434</v>
      </c>
      <c r="C59" s="191"/>
      <c r="D59" s="191"/>
      <c r="E59" s="192"/>
      <c r="F59" s="195" t="s">
        <v>382</v>
      </c>
      <c r="G59" s="196"/>
      <c r="H59" s="196"/>
      <c r="I59" s="185" t="s">
        <v>435</v>
      </c>
      <c r="J59" s="186"/>
      <c r="K59" s="30"/>
    </row>
    <row r="60" spans="1:11" ht="12">
      <c r="A60" s="31"/>
      <c r="B60" s="108"/>
      <c r="C60" s="112"/>
      <c r="D60" s="112"/>
      <c r="E60" s="112"/>
      <c r="F60" s="108"/>
      <c r="G60" s="112"/>
      <c r="H60" s="112"/>
      <c r="I60" s="109"/>
      <c r="J60" s="109"/>
      <c r="K60" s="30"/>
    </row>
    <row r="61" spans="1:15" ht="12">
      <c r="A61" s="31"/>
      <c r="B61" s="187" t="s">
        <v>431</v>
      </c>
      <c r="C61" s="188"/>
      <c r="D61" s="188"/>
      <c r="E61" s="189"/>
      <c r="F61" s="181" t="s">
        <v>432</v>
      </c>
      <c r="G61" s="184"/>
      <c r="H61" s="184"/>
      <c r="I61" s="185" t="s">
        <v>433</v>
      </c>
      <c r="J61" s="186"/>
      <c r="K61" s="30"/>
      <c r="O61" s="21"/>
    </row>
    <row r="62" spans="1:11" ht="12">
      <c r="A62" s="31"/>
      <c r="B62" s="251"/>
      <c r="C62" s="252"/>
      <c r="D62" s="252"/>
      <c r="E62" s="252"/>
      <c r="F62" s="251"/>
      <c r="G62" s="252"/>
      <c r="H62" s="252"/>
      <c r="I62" s="250"/>
      <c r="J62" s="250"/>
      <c r="K62" s="30"/>
    </row>
    <row r="63" spans="1:11" ht="12">
      <c r="A63" s="31"/>
      <c r="B63" s="113"/>
      <c r="C63" s="113"/>
      <c r="D63" s="113"/>
      <c r="E63" s="29"/>
      <c r="F63" s="29"/>
      <c r="G63" s="113"/>
      <c r="H63" s="29"/>
      <c r="I63" s="29"/>
      <c r="J63" s="29"/>
      <c r="K63" s="30"/>
    </row>
    <row r="64" spans="1:11" ht="12.75" customHeight="1">
      <c r="A64" s="31"/>
      <c r="B64" s="202" t="s">
        <v>350</v>
      </c>
      <c r="C64" s="203"/>
      <c r="D64" s="220"/>
      <c r="E64" s="221"/>
      <c r="F64" s="8"/>
      <c r="G64" s="204"/>
      <c r="H64" s="205"/>
      <c r="I64" s="205"/>
      <c r="J64" s="206"/>
      <c r="K64" s="30"/>
    </row>
    <row r="65" spans="1:11" ht="12">
      <c r="A65" s="31"/>
      <c r="B65" s="111"/>
      <c r="C65" s="111"/>
      <c r="D65" s="222"/>
      <c r="E65" s="222"/>
      <c r="F65" s="8"/>
      <c r="G65" s="222"/>
      <c r="H65" s="222"/>
      <c r="I65" s="114"/>
      <c r="J65" s="114"/>
      <c r="K65" s="30"/>
    </row>
    <row r="66" spans="1:11" ht="12.75" customHeight="1">
      <c r="A66" s="31"/>
      <c r="B66" s="202" t="s">
        <v>79</v>
      </c>
      <c r="C66" s="203"/>
      <c r="D66" s="204" t="s">
        <v>386</v>
      </c>
      <c r="E66" s="205"/>
      <c r="F66" s="205"/>
      <c r="G66" s="205"/>
      <c r="H66" s="205"/>
      <c r="I66" s="205"/>
      <c r="J66" s="206"/>
      <c r="K66" s="30"/>
    </row>
    <row r="67" spans="1:11" ht="12">
      <c r="A67" s="31"/>
      <c r="B67" s="95"/>
      <c r="C67" s="95"/>
      <c r="D67" s="98" t="s">
        <v>151</v>
      </c>
      <c r="E67" s="8"/>
      <c r="F67" s="8"/>
      <c r="G67" s="8"/>
      <c r="H67" s="8"/>
      <c r="I67" s="8"/>
      <c r="J67" s="8"/>
      <c r="K67" s="30"/>
    </row>
    <row r="68" spans="1:11" ht="12">
      <c r="A68" s="31"/>
      <c r="B68" s="202" t="s">
        <v>152</v>
      </c>
      <c r="C68" s="203"/>
      <c r="D68" s="199" t="s">
        <v>387</v>
      </c>
      <c r="E68" s="200"/>
      <c r="F68" s="207"/>
      <c r="G68" s="8"/>
      <c r="H68" s="93" t="s">
        <v>153</v>
      </c>
      <c r="I68" s="199" t="s">
        <v>388</v>
      </c>
      <c r="J68" s="207"/>
      <c r="K68" s="30"/>
    </row>
    <row r="69" spans="1:11" ht="12">
      <c r="A69" s="31"/>
      <c r="B69" s="95"/>
      <c r="C69" s="95"/>
      <c r="D69" s="98"/>
      <c r="E69" s="8"/>
      <c r="F69" s="8"/>
      <c r="G69" s="8"/>
      <c r="H69" s="8"/>
      <c r="I69" s="8"/>
      <c r="J69" s="8"/>
      <c r="K69" s="30"/>
    </row>
    <row r="70" spans="1:11" ht="12.75" customHeight="1">
      <c r="A70" s="31"/>
      <c r="B70" s="202" t="s">
        <v>192</v>
      </c>
      <c r="C70" s="203"/>
      <c r="D70" s="223" t="s">
        <v>392</v>
      </c>
      <c r="E70" s="224"/>
      <c r="F70" s="224"/>
      <c r="G70" s="224"/>
      <c r="H70" s="224"/>
      <c r="I70" s="224"/>
      <c r="J70" s="225"/>
      <c r="K70" s="30"/>
    </row>
    <row r="71" spans="1:11" ht="12">
      <c r="A71" s="31"/>
      <c r="B71" s="95"/>
      <c r="C71" s="95"/>
      <c r="D71" s="8"/>
      <c r="E71" s="8"/>
      <c r="F71" s="8"/>
      <c r="G71" s="8"/>
      <c r="H71" s="8"/>
      <c r="I71" s="8"/>
      <c r="J71" s="8"/>
      <c r="K71" s="30"/>
    </row>
    <row r="72" spans="1:11" ht="12">
      <c r="A72" s="31"/>
      <c r="B72" s="215" t="s">
        <v>288</v>
      </c>
      <c r="C72" s="216"/>
      <c r="D72" s="199" t="s">
        <v>395</v>
      </c>
      <c r="E72" s="200"/>
      <c r="F72" s="200"/>
      <c r="G72" s="200"/>
      <c r="H72" s="200"/>
      <c r="I72" s="200"/>
      <c r="J72" s="201"/>
      <c r="K72" s="30"/>
    </row>
    <row r="73" spans="1:11" ht="12">
      <c r="A73" s="31"/>
      <c r="B73" s="29"/>
      <c r="C73" s="29"/>
      <c r="D73" s="214" t="s">
        <v>0</v>
      </c>
      <c r="E73" s="214"/>
      <c r="F73" s="214"/>
      <c r="G73" s="214"/>
      <c r="H73" s="214"/>
      <c r="I73" s="214"/>
      <c r="J73" s="24"/>
      <c r="K73" s="30"/>
    </row>
    <row r="74" spans="1:11" ht="12">
      <c r="A74" s="31"/>
      <c r="B74" s="29"/>
      <c r="C74" s="29"/>
      <c r="D74" s="24"/>
      <c r="E74" s="24"/>
      <c r="F74" s="24"/>
      <c r="G74" s="24"/>
      <c r="H74" s="24"/>
      <c r="I74" s="24"/>
      <c r="J74" s="24"/>
      <c r="K74" s="30"/>
    </row>
    <row r="75" spans="1:11" ht="12.75">
      <c r="A75" s="31"/>
      <c r="B75" s="29"/>
      <c r="C75" s="210" t="s">
        <v>80</v>
      </c>
      <c r="D75" s="211"/>
      <c r="E75" s="211"/>
      <c r="F75" s="211"/>
      <c r="G75" s="28"/>
      <c r="H75" s="28"/>
      <c r="I75" s="28"/>
      <c r="J75" s="28"/>
      <c r="K75" s="30"/>
    </row>
    <row r="76" spans="1:11" ht="12">
      <c r="A76" s="31"/>
      <c r="B76" s="29"/>
      <c r="C76" s="212" t="s">
        <v>398</v>
      </c>
      <c r="D76" s="213"/>
      <c r="E76" s="213"/>
      <c r="F76" s="213"/>
      <c r="G76" s="213"/>
      <c r="H76" s="213"/>
      <c r="I76" s="213"/>
      <c r="J76" s="213"/>
      <c r="K76" s="30"/>
    </row>
    <row r="77" spans="1:11" ht="12">
      <c r="A77" s="31"/>
      <c r="B77" s="29"/>
      <c r="C77" s="212" t="s">
        <v>367</v>
      </c>
      <c r="D77" s="213"/>
      <c r="E77" s="213"/>
      <c r="F77" s="213"/>
      <c r="G77" s="213"/>
      <c r="H77" s="213"/>
      <c r="I77" s="213"/>
      <c r="J77" s="28"/>
      <c r="K77" s="30"/>
    </row>
    <row r="78" spans="1:11" ht="12">
      <c r="A78" s="31"/>
      <c r="B78" s="29"/>
      <c r="C78" s="212" t="s">
        <v>368</v>
      </c>
      <c r="D78" s="213"/>
      <c r="E78" s="213"/>
      <c r="F78" s="213"/>
      <c r="G78" s="213"/>
      <c r="H78" s="213"/>
      <c r="I78" s="213"/>
      <c r="J78" s="213"/>
      <c r="K78" s="30"/>
    </row>
    <row r="79" spans="1:11" ht="12">
      <c r="A79" s="31"/>
      <c r="B79" s="29"/>
      <c r="C79" s="212" t="s">
        <v>369</v>
      </c>
      <c r="D79" s="213"/>
      <c r="E79" s="213"/>
      <c r="F79" s="213"/>
      <c r="G79" s="213"/>
      <c r="H79" s="213"/>
      <c r="I79" s="213"/>
      <c r="J79" s="213"/>
      <c r="K79" s="30"/>
    </row>
    <row r="80" spans="1:11" s="21" customFormat="1" ht="12">
      <c r="A80" s="31"/>
      <c r="B80" s="29"/>
      <c r="C80" s="18"/>
      <c r="D80" s="18"/>
      <c r="E80" s="18"/>
      <c r="F80" s="18"/>
      <c r="G80" s="18"/>
      <c r="H80" s="19" t="s">
        <v>389</v>
      </c>
      <c r="I80" s="19"/>
      <c r="J80" s="20" t="s">
        <v>390</v>
      </c>
      <c r="K80" s="30"/>
    </row>
    <row r="81" spans="1:11" s="21" customFormat="1" ht="12">
      <c r="A81" s="31"/>
      <c r="B81" s="29"/>
      <c r="C81" s="18"/>
      <c r="D81" s="18"/>
      <c r="E81" s="18"/>
      <c r="F81" s="18"/>
      <c r="G81" s="18"/>
      <c r="H81" s="19"/>
      <c r="I81" s="19"/>
      <c r="J81" s="20"/>
      <c r="K81" s="30"/>
    </row>
    <row r="82" spans="1:11" s="21" customFormat="1" ht="12">
      <c r="A82" s="31"/>
      <c r="B82" s="29"/>
      <c r="C82" s="18"/>
      <c r="D82" s="18"/>
      <c r="E82" s="18"/>
      <c r="F82" s="18"/>
      <c r="G82" s="18"/>
      <c r="H82" s="19"/>
      <c r="I82" s="19"/>
      <c r="J82" s="20"/>
      <c r="K82" s="30"/>
    </row>
    <row r="83" spans="1:11" s="21" customFormat="1" ht="12.75" thickBot="1">
      <c r="A83" s="31"/>
      <c r="B83" s="32" t="s">
        <v>81</v>
      </c>
      <c r="C83" s="8"/>
      <c r="D83" s="8"/>
      <c r="E83" s="8"/>
      <c r="F83" s="8"/>
      <c r="G83" s="8"/>
      <c r="H83" s="22" t="s">
        <v>396</v>
      </c>
      <c r="I83" s="23"/>
      <c r="J83" s="22" t="s">
        <v>397</v>
      </c>
      <c r="K83" s="30"/>
    </row>
    <row r="84" spans="1:11" ht="12">
      <c r="A84" s="31"/>
      <c r="B84" s="8"/>
      <c r="C84" s="8"/>
      <c r="D84" s="8"/>
      <c r="E84" s="8"/>
      <c r="F84" s="29" t="s">
        <v>154</v>
      </c>
      <c r="G84" s="30"/>
      <c r="H84" s="217" t="s">
        <v>155</v>
      </c>
      <c r="I84" s="218"/>
      <c r="J84" s="219"/>
      <c r="K84" s="30"/>
    </row>
    <row r="85" spans="1:11" ht="12">
      <c r="A85" s="31"/>
      <c r="B85" s="8"/>
      <c r="C85" s="8"/>
      <c r="D85" s="8"/>
      <c r="E85" s="8"/>
      <c r="F85" s="29"/>
      <c r="G85" s="30"/>
      <c r="H85" s="83"/>
      <c r="I85" s="104"/>
      <c r="J85" s="115"/>
      <c r="K85" s="30"/>
    </row>
    <row r="86" spans="1:11" ht="12">
      <c r="A86" s="31"/>
      <c r="B86" s="34"/>
      <c r="C86" s="34"/>
      <c r="D86" s="8"/>
      <c r="E86" s="8"/>
      <c r="F86" s="8"/>
      <c r="G86" s="8"/>
      <c r="H86" s="208"/>
      <c r="I86" s="209"/>
      <c r="J86" s="8"/>
      <c r="K86" s="30"/>
    </row>
    <row r="87" s="25" customFormat="1" ht="12"/>
  </sheetData>
  <sheetProtection/>
  <mergeCells count="104">
    <mergeCell ref="I62:J62"/>
    <mergeCell ref="B41:E41"/>
    <mergeCell ref="F41:H41"/>
    <mergeCell ref="I41:J41"/>
    <mergeCell ref="B43:E43"/>
    <mergeCell ref="F43:H43"/>
    <mergeCell ref="I43:J43"/>
    <mergeCell ref="B62:E62"/>
    <mergeCell ref="F62:H62"/>
    <mergeCell ref="B45:E45"/>
    <mergeCell ref="B8:C8"/>
    <mergeCell ref="D8:E8"/>
    <mergeCell ref="B2:E2"/>
    <mergeCell ref="B4:J4"/>
    <mergeCell ref="B6:C6"/>
    <mergeCell ref="D6:E6"/>
    <mergeCell ref="G15:J15"/>
    <mergeCell ref="B13:D13"/>
    <mergeCell ref="B10:C11"/>
    <mergeCell ref="D10:E10"/>
    <mergeCell ref="B12:C12"/>
    <mergeCell ref="D12:J12"/>
    <mergeCell ref="B15:C15"/>
    <mergeCell ref="D15:E15"/>
    <mergeCell ref="B23:C23"/>
    <mergeCell ref="E23:G23"/>
    <mergeCell ref="D17:J17"/>
    <mergeCell ref="B19:C19"/>
    <mergeCell ref="D19:J19"/>
    <mergeCell ref="B21:C21"/>
    <mergeCell ref="D21:J21"/>
    <mergeCell ref="B17:C17"/>
    <mergeCell ref="B70:C70"/>
    <mergeCell ref="D70:J70"/>
    <mergeCell ref="H23:I23"/>
    <mergeCell ref="B25:C25"/>
    <mergeCell ref="E25:H25"/>
    <mergeCell ref="B29:E29"/>
    <mergeCell ref="F29:H29"/>
    <mergeCell ref="I29:J29"/>
    <mergeCell ref="B27:C27"/>
    <mergeCell ref="H27:I27"/>
    <mergeCell ref="I68:J68"/>
    <mergeCell ref="D73:I73"/>
    <mergeCell ref="B72:C72"/>
    <mergeCell ref="C79:J79"/>
    <mergeCell ref="H84:J84"/>
    <mergeCell ref="B64:C64"/>
    <mergeCell ref="D64:E64"/>
    <mergeCell ref="G64:J64"/>
    <mergeCell ref="D65:E65"/>
    <mergeCell ref="G65:H65"/>
    <mergeCell ref="D72:J72"/>
    <mergeCell ref="B66:C66"/>
    <mergeCell ref="D66:J66"/>
    <mergeCell ref="B68:C68"/>
    <mergeCell ref="D68:F68"/>
    <mergeCell ref="H86:I86"/>
    <mergeCell ref="C75:F75"/>
    <mergeCell ref="C76:J76"/>
    <mergeCell ref="C77:I77"/>
    <mergeCell ref="C78:J78"/>
    <mergeCell ref="B31:E31"/>
    <mergeCell ref="F31:H31"/>
    <mergeCell ref="I31:J31"/>
    <mergeCell ref="E32:H32"/>
    <mergeCell ref="B33:E33"/>
    <mergeCell ref="F33:H33"/>
    <mergeCell ref="I33:J33"/>
    <mergeCell ref="B39:E39"/>
    <mergeCell ref="F39:H39"/>
    <mergeCell ref="I39:J39"/>
    <mergeCell ref="B35:E35"/>
    <mergeCell ref="F35:H35"/>
    <mergeCell ref="I35:J35"/>
    <mergeCell ref="B37:E37"/>
    <mergeCell ref="F37:H37"/>
    <mergeCell ref="I37:J37"/>
    <mergeCell ref="F59:H59"/>
    <mergeCell ref="I59:J59"/>
    <mergeCell ref="F45:H45"/>
    <mergeCell ref="I45:J45"/>
    <mergeCell ref="B47:E47"/>
    <mergeCell ref="F47:H47"/>
    <mergeCell ref="I47:J47"/>
    <mergeCell ref="B49:E49"/>
    <mergeCell ref="F49:H49"/>
    <mergeCell ref="I49:J49"/>
    <mergeCell ref="B51:E51"/>
    <mergeCell ref="F51:H51"/>
    <mergeCell ref="I51:J51"/>
    <mergeCell ref="B53:E53"/>
    <mergeCell ref="F53:H53"/>
    <mergeCell ref="I53:J53"/>
    <mergeCell ref="B55:E55"/>
    <mergeCell ref="F55:H55"/>
    <mergeCell ref="I55:J55"/>
    <mergeCell ref="B61:E61"/>
    <mergeCell ref="F61:H61"/>
    <mergeCell ref="I61:J61"/>
    <mergeCell ref="B57:E57"/>
    <mergeCell ref="F57:H57"/>
    <mergeCell ref="I57:J57"/>
    <mergeCell ref="B59:E59"/>
  </mergeCells>
  <conditionalFormatting sqref="I30">
    <cfRule type="cellIs" priority="1" dxfId="8" operator="equal" stopIfTrue="1">
      <formula>"DA"</formula>
    </cfRule>
  </conditionalFormatting>
  <dataValidations count="1">
    <dataValidation allowBlank="1" sqref="B63:J65536 B1:J30 I41 I42:J46 I48:J49 B54:J54 J50:J52 I50:I53 I31:J40 I55:J62 K1:IV65536"/>
  </dataValidations>
  <hyperlinks>
    <hyperlink ref="D21" r:id="rId1" display="www.crosig.hr"/>
    <hyperlink ref="D70" r:id="rId2" display="jelena.matijev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J27 D6:E10 I61:J61 I31:J55 I59 I56:J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view="pageBreakPreview" zoomScaleSheetLayoutView="100" zoomScalePageLayoutView="0" workbookViewId="0" topLeftCell="A1">
      <pane xSplit="6" ySplit="7" topLeftCell="G8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G8" sqref="G8"/>
    </sheetView>
  </sheetViews>
  <sheetFormatPr defaultColWidth="9.140625" defaultRowHeight="12.75"/>
  <cols>
    <col min="1" max="4" width="9.140625" style="36" customWidth="1"/>
    <col min="5" max="5" width="20.8515625" style="36" customWidth="1"/>
    <col min="6" max="6" width="9.140625" style="36" customWidth="1"/>
    <col min="7" max="8" width="11.140625" style="36" customWidth="1"/>
    <col min="9" max="9" width="12.00390625" style="36" customWidth="1"/>
    <col min="10" max="11" width="11.140625" style="36" customWidth="1"/>
    <col min="12" max="12" width="12.8515625" style="36" customWidth="1"/>
    <col min="13" max="13" width="13.8515625" style="35" bestFit="1" customWidth="1"/>
    <col min="14" max="15" width="15.421875" style="35" bestFit="1" customWidth="1"/>
    <col min="16" max="16" width="13.8515625" style="35" bestFit="1" customWidth="1"/>
    <col min="17" max="18" width="15.421875" style="35" bestFit="1" customWidth="1"/>
    <col min="19" max="24" width="9.140625" style="35" customWidth="1"/>
    <col min="25" max="16384" width="9.140625" style="36" customWidth="1"/>
  </cols>
  <sheetData>
    <row r="1" spans="1:12" ht="12">
      <c r="A1" s="253" t="s">
        <v>204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35"/>
    </row>
    <row r="2" spans="1:12" ht="12">
      <c r="A2" s="255" t="s">
        <v>437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35"/>
    </row>
    <row r="3" spans="1:12" ht="13.5" customHeight="1">
      <c r="A3" s="172"/>
      <c r="B3" s="153"/>
      <c r="C3" s="153"/>
      <c r="D3" s="153"/>
      <c r="E3" s="153"/>
      <c r="F3" s="257"/>
      <c r="G3" s="257"/>
      <c r="H3" s="152"/>
      <c r="I3" s="153"/>
      <c r="J3" s="153"/>
      <c r="K3" s="257" t="s">
        <v>58</v>
      </c>
      <c r="L3" s="257"/>
    </row>
    <row r="4" spans="1:12" ht="12">
      <c r="A4" s="258" t="s">
        <v>2</v>
      </c>
      <c r="B4" s="259"/>
      <c r="C4" s="259"/>
      <c r="D4" s="259"/>
      <c r="E4" s="259"/>
      <c r="F4" s="258" t="s">
        <v>222</v>
      </c>
      <c r="G4" s="258" t="s">
        <v>372</v>
      </c>
      <c r="H4" s="259"/>
      <c r="I4" s="259"/>
      <c r="J4" s="258" t="s">
        <v>373</v>
      </c>
      <c r="K4" s="259"/>
      <c r="L4" s="259"/>
    </row>
    <row r="5" spans="1:12" ht="12">
      <c r="A5" s="259"/>
      <c r="B5" s="259"/>
      <c r="C5" s="259"/>
      <c r="D5" s="259"/>
      <c r="E5" s="259"/>
      <c r="F5" s="259"/>
      <c r="G5" s="37" t="s">
        <v>360</v>
      </c>
      <c r="H5" s="37" t="s">
        <v>361</v>
      </c>
      <c r="I5" s="37" t="s">
        <v>362</v>
      </c>
      <c r="J5" s="37" t="s">
        <v>360</v>
      </c>
      <c r="K5" s="37" t="s">
        <v>361</v>
      </c>
      <c r="L5" s="126" t="s">
        <v>362</v>
      </c>
    </row>
    <row r="6" spans="1:12" ht="12">
      <c r="A6" s="258">
        <v>1</v>
      </c>
      <c r="B6" s="258"/>
      <c r="C6" s="258"/>
      <c r="D6" s="258"/>
      <c r="E6" s="258"/>
      <c r="F6" s="38">
        <v>2</v>
      </c>
      <c r="G6" s="38">
        <v>3</v>
      </c>
      <c r="H6" s="38">
        <v>4</v>
      </c>
      <c r="I6" s="38" t="s">
        <v>56</v>
      </c>
      <c r="J6" s="38">
        <v>6</v>
      </c>
      <c r="K6" s="38">
        <v>7</v>
      </c>
      <c r="L6" s="127" t="s">
        <v>57</v>
      </c>
    </row>
    <row r="7" spans="1:12" ht="12">
      <c r="A7" s="269" t="s">
        <v>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1"/>
    </row>
    <row r="8" spans="1:18" ht="12">
      <c r="A8" s="265" t="s">
        <v>156</v>
      </c>
      <c r="B8" s="266"/>
      <c r="C8" s="266"/>
      <c r="D8" s="267"/>
      <c r="E8" s="268"/>
      <c r="F8" s="39">
        <v>1</v>
      </c>
      <c r="G8" s="61">
        <v>0</v>
      </c>
      <c r="H8" s="66">
        <f>H9+H10</f>
        <v>0</v>
      </c>
      <c r="I8" s="60">
        <f>SUM(G8:H8)</f>
        <v>0</v>
      </c>
      <c r="J8" s="61"/>
      <c r="K8" s="66">
        <f>+K9+K10</f>
        <v>0</v>
      </c>
      <c r="L8" s="154">
        <f>SUM(J8:K8)</f>
        <v>0</v>
      </c>
      <c r="M8" s="128"/>
      <c r="N8" s="128"/>
      <c r="O8" s="128"/>
      <c r="P8" s="128"/>
      <c r="Q8" s="128"/>
      <c r="R8" s="128"/>
    </row>
    <row r="9" spans="1:18" ht="12">
      <c r="A9" s="260" t="s">
        <v>311</v>
      </c>
      <c r="B9" s="261"/>
      <c r="C9" s="261"/>
      <c r="D9" s="261"/>
      <c r="E9" s="262"/>
      <c r="F9" s="40">
        <v>2</v>
      </c>
      <c r="G9" s="68">
        <v>0</v>
      </c>
      <c r="H9" s="69">
        <v>0</v>
      </c>
      <c r="I9" s="144">
        <f aca="true" t="shared" si="0" ref="I9:I72">SUM(G9:H9)</f>
        <v>0</v>
      </c>
      <c r="J9" s="68">
        <v>0</v>
      </c>
      <c r="K9" s="69">
        <v>0</v>
      </c>
      <c r="L9" s="155">
        <f aca="true" t="shared" si="1" ref="L9:L17">SUM(J9:K9)</f>
        <v>0</v>
      </c>
      <c r="M9" s="129"/>
      <c r="N9" s="129"/>
      <c r="O9" s="128"/>
      <c r="P9" s="129"/>
      <c r="Q9" s="129"/>
      <c r="R9" s="128"/>
    </row>
    <row r="10" spans="1:18" ht="12">
      <c r="A10" s="260" t="s">
        <v>312</v>
      </c>
      <c r="B10" s="261"/>
      <c r="C10" s="261"/>
      <c r="D10" s="261"/>
      <c r="E10" s="262"/>
      <c r="F10" s="40">
        <v>3</v>
      </c>
      <c r="G10" s="68">
        <v>0</v>
      </c>
      <c r="H10" s="69">
        <v>0</v>
      </c>
      <c r="I10" s="144">
        <f t="shared" si="0"/>
        <v>0</v>
      </c>
      <c r="J10" s="68">
        <v>0</v>
      </c>
      <c r="K10" s="69">
        <v>0</v>
      </c>
      <c r="L10" s="155">
        <f t="shared" si="1"/>
        <v>0</v>
      </c>
      <c r="M10" s="129"/>
      <c r="N10" s="129"/>
      <c r="O10" s="128"/>
      <c r="P10" s="129"/>
      <c r="Q10" s="129"/>
      <c r="R10" s="128"/>
    </row>
    <row r="11" spans="1:24" ht="12">
      <c r="A11" s="263" t="s">
        <v>157</v>
      </c>
      <c r="B11" s="264"/>
      <c r="C11" s="264"/>
      <c r="D11" s="261"/>
      <c r="E11" s="262"/>
      <c r="F11" s="40">
        <v>4</v>
      </c>
      <c r="G11" s="59">
        <f>G12+G13</f>
        <v>400595.7191039999</v>
      </c>
      <c r="H11" s="67">
        <f>H12+H13</f>
        <v>36886101.54022015</v>
      </c>
      <c r="I11" s="144">
        <f t="shared" si="0"/>
        <v>37286697.25932415</v>
      </c>
      <c r="J11" s="59">
        <f>+J12+J13</f>
        <v>388027.9866989999</v>
      </c>
      <c r="K11" s="67">
        <f>+K12+K13</f>
        <v>38747160.14617675</v>
      </c>
      <c r="L11" s="155">
        <f t="shared" si="1"/>
        <v>39135188.13287575</v>
      </c>
      <c r="M11" s="128"/>
      <c r="N11" s="128"/>
      <c r="O11" s="128"/>
      <c r="P11" s="128"/>
      <c r="Q11" s="128"/>
      <c r="R11" s="128"/>
      <c r="S11" s="130"/>
      <c r="T11" s="130"/>
      <c r="U11" s="130"/>
      <c r="V11" s="130"/>
      <c r="W11" s="130"/>
      <c r="X11" s="130"/>
    </row>
    <row r="12" spans="1:24" ht="12">
      <c r="A12" s="260" t="s">
        <v>313</v>
      </c>
      <c r="B12" s="261"/>
      <c r="C12" s="261"/>
      <c r="D12" s="261"/>
      <c r="E12" s="262"/>
      <c r="F12" s="40">
        <v>5</v>
      </c>
      <c r="G12" s="68">
        <v>0</v>
      </c>
      <c r="H12" s="69">
        <v>0</v>
      </c>
      <c r="I12" s="144">
        <f t="shared" si="0"/>
        <v>0</v>
      </c>
      <c r="J12" s="68">
        <v>0</v>
      </c>
      <c r="K12" s="69">
        <v>0</v>
      </c>
      <c r="L12" s="155">
        <f t="shared" si="1"/>
        <v>0</v>
      </c>
      <c r="M12" s="129"/>
      <c r="N12" s="129"/>
      <c r="O12" s="128"/>
      <c r="P12" s="129"/>
      <c r="Q12" s="129"/>
      <c r="R12" s="128"/>
      <c r="S12" s="130"/>
      <c r="T12" s="130"/>
      <c r="U12" s="130"/>
      <c r="V12" s="130"/>
      <c r="W12" s="130"/>
      <c r="X12" s="130"/>
    </row>
    <row r="13" spans="1:24" ht="12">
      <c r="A13" s="260" t="s">
        <v>314</v>
      </c>
      <c r="B13" s="261"/>
      <c r="C13" s="261"/>
      <c r="D13" s="261"/>
      <c r="E13" s="262"/>
      <c r="F13" s="40">
        <v>6</v>
      </c>
      <c r="G13" s="68">
        <v>400595.7191039999</v>
      </c>
      <c r="H13" s="69">
        <v>36886101.54022015</v>
      </c>
      <c r="I13" s="144">
        <f t="shared" si="0"/>
        <v>37286697.25932415</v>
      </c>
      <c r="J13" s="68">
        <v>388027.9866989999</v>
      </c>
      <c r="K13" s="69">
        <v>38747160.14617675</v>
      </c>
      <c r="L13" s="155">
        <f t="shared" si="1"/>
        <v>39135188.13287575</v>
      </c>
      <c r="M13" s="129"/>
      <c r="N13" s="129"/>
      <c r="O13" s="128"/>
      <c r="P13" s="129"/>
      <c r="Q13" s="129"/>
      <c r="R13" s="128"/>
      <c r="S13" s="130"/>
      <c r="T13" s="130"/>
      <c r="U13" s="130"/>
      <c r="V13" s="130"/>
      <c r="W13" s="130"/>
      <c r="X13" s="130"/>
    </row>
    <row r="14" spans="1:24" ht="12">
      <c r="A14" s="263" t="s">
        <v>158</v>
      </c>
      <c r="B14" s="264"/>
      <c r="C14" s="264"/>
      <c r="D14" s="261"/>
      <c r="E14" s="262"/>
      <c r="F14" s="40">
        <v>7</v>
      </c>
      <c r="G14" s="59">
        <f>G15+G16+G17</f>
        <v>17703984.32902905</v>
      </c>
      <c r="H14" s="67">
        <f>H15+H16+H17</f>
        <v>661977342.165604</v>
      </c>
      <c r="I14" s="144">
        <f t="shared" si="0"/>
        <v>679681326.4946331</v>
      </c>
      <c r="J14" s="59">
        <f>+J15+J16+J17</f>
        <v>17488112.866783876</v>
      </c>
      <c r="K14" s="67">
        <f>+K15+K16+K17</f>
        <v>644855851.7969528</v>
      </c>
      <c r="L14" s="155">
        <f t="shared" si="1"/>
        <v>662343964.6637367</v>
      </c>
      <c r="M14" s="128"/>
      <c r="N14" s="128"/>
      <c r="O14" s="128"/>
      <c r="P14" s="128"/>
      <c r="Q14" s="128"/>
      <c r="R14" s="128"/>
      <c r="S14" s="130"/>
      <c r="T14" s="130"/>
      <c r="U14" s="130"/>
      <c r="V14" s="130"/>
      <c r="W14" s="130"/>
      <c r="X14" s="130"/>
    </row>
    <row r="15" spans="1:24" ht="12">
      <c r="A15" s="260" t="s">
        <v>315</v>
      </c>
      <c r="B15" s="261"/>
      <c r="C15" s="261"/>
      <c r="D15" s="261"/>
      <c r="E15" s="262"/>
      <c r="F15" s="40">
        <v>8</v>
      </c>
      <c r="G15" s="68">
        <v>16809621.29045201</v>
      </c>
      <c r="H15" s="69">
        <v>600401234.0892994</v>
      </c>
      <c r="I15" s="144">
        <f t="shared" si="0"/>
        <v>617210855.3797514</v>
      </c>
      <c r="J15" s="68">
        <v>16397966.495678615</v>
      </c>
      <c r="K15" s="69">
        <v>579792901.4088223</v>
      </c>
      <c r="L15" s="155">
        <f t="shared" si="1"/>
        <v>596190867.904501</v>
      </c>
      <c r="M15" s="129"/>
      <c r="N15" s="129"/>
      <c r="O15" s="128"/>
      <c r="P15" s="129"/>
      <c r="Q15" s="129"/>
      <c r="R15" s="128"/>
      <c r="S15" s="130"/>
      <c r="T15" s="130"/>
      <c r="U15" s="130"/>
      <c r="V15" s="130"/>
      <c r="W15" s="130"/>
      <c r="X15" s="130"/>
    </row>
    <row r="16" spans="1:24" ht="12">
      <c r="A16" s="260" t="s">
        <v>316</v>
      </c>
      <c r="B16" s="261"/>
      <c r="C16" s="261"/>
      <c r="D16" s="261"/>
      <c r="E16" s="262"/>
      <c r="F16" s="40">
        <v>9</v>
      </c>
      <c r="G16" s="68">
        <v>813251.5615350399</v>
      </c>
      <c r="H16" s="69">
        <v>46947820.65793147</v>
      </c>
      <c r="I16" s="144">
        <f t="shared" si="0"/>
        <v>47761072.21946651</v>
      </c>
      <c r="J16" s="68">
        <v>754879.5278040399</v>
      </c>
      <c r="K16" s="69">
        <v>51241359.544753686</v>
      </c>
      <c r="L16" s="155">
        <f t="shared" si="1"/>
        <v>51996239.072557725</v>
      </c>
      <c r="M16" s="129"/>
      <c r="N16" s="129"/>
      <c r="O16" s="128"/>
      <c r="P16" s="129"/>
      <c r="Q16" s="129"/>
      <c r="R16" s="128"/>
      <c r="S16" s="130"/>
      <c r="T16" s="130"/>
      <c r="U16" s="130"/>
      <c r="V16" s="130"/>
      <c r="W16" s="130"/>
      <c r="X16" s="130"/>
    </row>
    <row r="17" spans="1:24" ht="12">
      <c r="A17" s="260" t="s">
        <v>317</v>
      </c>
      <c r="B17" s="261"/>
      <c r="C17" s="261"/>
      <c r="D17" s="261"/>
      <c r="E17" s="262"/>
      <c r="F17" s="40">
        <v>10</v>
      </c>
      <c r="G17" s="68">
        <v>81111.47704200004</v>
      </c>
      <c r="H17" s="69">
        <v>14628287.418373061</v>
      </c>
      <c r="I17" s="144">
        <f t="shared" si="0"/>
        <v>14709398.895415062</v>
      </c>
      <c r="J17" s="68">
        <v>335266.8433012201</v>
      </c>
      <c r="K17" s="69">
        <v>13821590.843376823</v>
      </c>
      <c r="L17" s="155">
        <f t="shared" si="1"/>
        <v>14156857.686678043</v>
      </c>
      <c r="M17" s="129"/>
      <c r="N17" s="129"/>
      <c r="O17" s="128"/>
      <c r="P17" s="129"/>
      <c r="Q17" s="129"/>
      <c r="R17" s="128"/>
      <c r="S17" s="130"/>
      <c r="T17" s="130"/>
      <c r="U17" s="130"/>
      <c r="V17" s="130"/>
      <c r="W17" s="130"/>
      <c r="X17" s="130"/>
    </row>
    <row r="18" spans="1:24" ht="12">
      <c r="A18" s="263" t="s">
        <v>159</v>
      </c>
      <c r="B18" s="264"/>
      <c r="C18" s="264"/>
      <c r="D18" s="261"/>
      <c r="E18" s="262"/>
      <c r="F18" s="40">
        <v>11</v>
      </c>
      <c r="G18" s="59">
        <f>G19+G20+G24+G43</f>
        <v>3056004508.31787</v>
      </c>
      <c r="H18" s="67">
        <f>H19+H20+H24+H43</f>
        <v>5319002465.052811</v>
      </c>
      <c r="I18" s="144">
        <f t="shared" si="0"/>
        <v>8375006973.370681</v>
      </c>
      <c r="J18" s="59">
        <f>+J19+J20+J24+J43</f>
        <v>3208891970.5177903</v>
      </c>
      <c r="K18" s="67">
        <f>+K19+K20+K24+K43</f>
        <v>5202442289.961752</v>
      </c>
      <c r="L18" s="155">
        <f aca="true" t="shared" si="2" ref="L18:L75">SUM(J18:K18)</f>
        <v>8411334260.479542</v>
      </c>
      <c r="M18" s="128"/>
      <c r="N18" s="128"/>
      <c r="O18" s="128"/>
      <c r="P18" s="128"/>
      <c r="Q18" s="128"/>
      <c r="R18" s="128"/>
      <c r="S18" s="130"/>
      <c r="T18" s="130"/>
      <c r="U18" s="130"/>
      <c r="V18" s="130"/>
      <c r="W18" s="130"/>
      <c r="X18" s="130"/>
    </row>
    <row r="19" spans="1:24" ht="25.5" customHeight="1">
      <c r="A19" s="263" t="s">
        <v>318</v>
      </c>
      <c r="B19" s="264"/>
      <c r="C19" s="264"/>
      <c r="D19" s="261"/>
      <c r="E19" s="262"/>
      <c r="F19" s="40">
        <v>12</v>
      </c>
      <c r="G19" s="68">
        <v>1607920.5796825401</v>
      </c>
      <c r="H19" s="69">
        <v>901778410.6508267</v>
      </c>
      <c r="I19" s="144">
        <f t="shared" si="0"/>
        <v>903386331.2305093</v>
      </c>
      <c r="J19" s="68">
        <v>1620256.5841316401</v>
      </c>
      <c r="K19" s="69">
        <v>820174037.1160406</v>
      </c>
      <c r="L19" s="155">
        <f t="shared" si="2"/>
        <v>821794293.7001722</v>
      </c>
      <c r="M19" s="129"/>
      <c r="N19" s="129"/>
      <c r="O19" s="128"/>
      <c r="P19" s="129"/>
      <c r="Q19" s="129"/>
      <c r="R19" s="128"/>
      <c r="S19" s="130"/>
      <c r="T19" s="130"/>
      <c r="U19" s="130"/>
      <c r="V19" s="130"/>
      <c r="W19" s="130"/>
      <c r="X19" s="130"/>
    </row>
    <row r="20" spans="1:24" ht="21" customHeight="1">
      <c r="A20" s="263" t="s">
        <v>160</v>
      </c>
      <c r="B20" s="264"/>
      <c r="C20" s="264"/>
      <c r="D20" s="261"/>
      <c r="E20" s="262"/>
      <c r="F20" s="40">
        <v>13</v>
      </c>
      <c r="G20" s="59">
        <f>SUM(G21:G23)</f>
        <v>0</v>
      </c>
      <c r="H20" s="67">
        <f>SUM(H21:H23)</f>
        <v>79549281.24775998</v>
      </c>
      <c r="I20" s="144">
        <f t="shared" si="0"/>
        <v>79549281.24775998</v>
      </c>
      <c r="J20" s="59">
        <f>+J21+J22+J23</f>
        <v>-1.862645149230957E-09</v>
      </c>
      <c r="K20" s="67">
        <f>+K21+K22+K23</f>
        <v>79248791.23773801</v>
      </c>
      <c r="L20" s="155">
        <f t="shared" si="2"/>
        <v>79248791.23773801</v>
      </c>
      <c r="M20" s="128"/>
      <c r="N20" s="128"/>
      <c r="O20" s="128"/>
      <c r="P20" s="128"/>
      <c r="Q20" s="128"/>
      <c r="R20" s="128"/>
      <c r="S20" s="130"/>
      <c r="T20" s="130"/>
      <c r="U20" s="130"/>
      <c r="V20" s="130"/>
      <c r="W20" s="130"/>
      <c r="X20" s="130"/>
    </row>
    <row r="21" spans="1:24" ht="12">
      <c r="A21" s="260" t="s">
        <v>319</v>
      </c>
      <c r="B21" s="261"/>
      <c r="C21" s="261"/>
      <c r="D21" s="261"/>
      <c r="E21" s="262"/>
      <c r="F21" s="40">
        <v>14</v>
      </c>
      <c r="G21" s="68">
        <v>0</v>
      </c>
      <c r="H21" s="69">
        <v>0.019999980926513672</v>
      </c>
      <c r="I21" s="144">
        <f t="shared" si="0"/>
        <v>0.019999980926513672</v>
      </c>
      <c r="J21" s="68">
        <v>-1.862645149230957E-09</v>
      </c>
      <c r="K21" s="69">
        <v>0.02000001072883606</v>
      </c>
      <c r="L21" s="155">
        <f t="shared" si="2"/>
        <v>0.02000000886619091</v>
      </c>
      <c r="M21" s="129"/>
      <c r="N21" s="129"/>
      <c r="O21" s="128"/>
      <c r="P21" s="129"/>
      <c r="Q21" s="129"/>
      <c r="R21" s="128"/>
      <c r="S21" s="130"/>
      <c r="T21" s="130"/>
      <c r="U21" s="130"/>
      <c r="V21" s="130"/>
      <c r="W21" s="130"/>
      <c r="X21" s="130"/>
    </row>
    <row r="22" spans="1:24" ht="12">
      <c r="A22" s="260" t="s">
        <v>320</v>
      </c>
      <c r="B22" s="261"/>
      <c r="C22" s="261"/>
      <c r="D22" s="261"/>
      <c r="E22" s="262"/>
      <c r="F22" s="40">
        <v>15</v>
      </c>
      <c r="G22" s="68">
        <v>0</v>
      </c>
      <c r="H22" s="69">
        <v>8855401.26</v>
      </c>
      <c r="I22" s="144">
        <f t="shared" si="0"/>
        <v>8855401.26</v>
      </c>
      <c r="J22" s="68">
        <v>0</v>
      </c>
      <c r="K22" s="69">
        <v>9164574.370000001</v>
      </c>
      <c r="L22" s="155">
        <f t="shared" si="2"/>
        <v>9164574.370000001</v>
      </c>
      <c r="M22" s="129"/>
      <c r="N22" s="129"/>
      <c r="O22" s="128"/>
      <c r="P22" s="129"/>
      <c r="Q22" s="129"/>
      <c r="R22" s="128"/>
      <c r="S22" s="130"/>
      <c r="T22" s="130"/>
      <c r="U22" s="130"/>
      <c r="V22" s="130"/>
      <c r="W22" s="130"/>
      <c r="X22" s="130"/>
    </row>
    <row r="23" spans="1:24" ht="12">
      <c r="A23" s="260" t="s">
        <v>321</v>
      </c>
      <c r="B23" s="261"/>
      <c r="C23" s="261"/>
      <c r="D23" s="261"/>
      <c r="E23" s="262"/>
      <c r="F23" s="40">
        <v>16</v>
      </c>
      <c r="G23" s="68">
        <v>0</v>
      </c>
      <c r="H23" s="69">
        <v>70693879.96776</v>
      </c>
      <c r="I23" s="144">
        <f t="shared" si="0"/>
        <v>70693879.96776</v>
      </c>
      <c r="J23" s="68">
        <v>0</v>
      </c>
      <c r="K23" s="69">
        <v>70084216.847738</v>
      </c>
      <c r="L23" s="155">
        <f t="shared" si="2"/>
        <v>70084216.847738</v>
      </c>
      <c r="M23" s="129"/>
      <c r="N23" s="129"/>
      <c r="O23" s="128"/>
      <c r="P23" s="129"/>
      <c r="Q23" s="129"/>
      <c r="R23" s="128"/>
      <c r="S23" s="130"/>
      <c r="T23" s="130"/>
      <c r="U23" s="130"/>
      <c r="V23" s="130"/>
      <c r="W23" s="130"/>
      <c r="X23" s="130"/>
    </row>
    <row r="24" spans="1:24" ht="12">
      <c r="A24" s="263" t="s">
        <v>161</v>
      </c>
      <c r="B24" s="264"/>
      <c r="C24" s="264"/>
      <c r="D24" s="261"/>
      <c r="E24" s="262"/>
      <c r="F24" s="40">
        <v>17</v>
      </c>
      <c r="G24" s="59">
        <f>G25+G28+G33+G39</f>
        <v>3054396587.738188</v>
      </c>
      <c r="H24" s="67">
        <f>H25+H28+H33+H39</f>
        <v>4337674773.154224</v>
      </c>
      <c r="I24" s="144">
        <f t="shared" si="0"/>
        <v>7392071360.892412</v>
      </c>
      <c r="J24" s="59">
        <f>+J25+J28+J33+J39</f>
        <v>3207271713.9336586</v>
      </c>
      <c r="K24" s="67">
        <f>+K25+K28+K33+K39</f>
        <v>4303019461.607973</v>
      </c>
      <c r="L24" s="155">
        <f t="shared" si="2"/>
        <v>7510291175.541632</v>
      </c>
      <c r="M24" s="128"/>
      <c r="N24" s="128"/>
      <c r="O24" s="128"/>
      <c r="P24" s="128"/>
      <c r="Q24" s="128"/>
      <c r="R24" s="128"/>
      <c r="S24" s="130"/>
      <c r="T24" s="130"/>
      <c r="U24" s="130"/>
      <c r="V24" s="130"/>
      <c r="W24" s="130"/>
      <c r="X24" s="130"/>
    </row>
    <row r="25" spans="1:24" ht="12">
      <c r="A25" s="260" t="s">
        <v>162</v>
      </c>
      <c r="B25" s="261"/>
      <c r="C25" s="261"/>
      <c r="D25" s="261"/>
      <c r="E25" s="262"/>
      <c r="F25" s="40">
        <v>18</v>
      </c>
      <c r="G25" s="59">
        <f>G26+G27</f>
        <v>1306471120.364951</v>
      </c>
      <c r="H25" s="67">
        <f>H26+H27</f>
        <v>899622734.1764419</v>
      </c>
      <c r="I25" s="144">
        <f t="shared" si="0"/>
        <v>2206093854.541393</v>
      </c>
      <c r="J25" s="59">
        <f>+SUM(J26:J27)</f>
        <v>1348314240.143247</v>
      </c>
      <c r="K25" s="67">
        <f>+SUM(K26:K27)</f>
        <v>856856551.2972392</v>
      </c>
      <c r="L25" s="155">
        <f t="shared" si="2"/>
        <v>2205170791.440486</v>
      </c>
      <c r="M25" s="128"/>
      <c r="N25" s="128"/>
      <c r="O25" s="128"/>
      <c r="P25" s="128"/>
      <c r="Q25" s="128"/>
      <c r="R25" s="128"/>
      <c r="S25" s="130"/>
      <c r="T25" s="130"/>
      <c r="U25" s="130"/>
      <c r="V25" s="130"/>
      <c r="W25" s="130"/>
      <c r="X25" s="130"/>
    </row>
    <row r="26" spans="1:24" ht="22.5" customHeight="1">
      <c r="A26" s="260" t="s">
        <v>322</v>
      </c>
      <c r="B26" s="261"/>
      <c r="C26" s="261"/>
      <c r="D26" s="261"/>
      <c r="E26" s="262"/>
      <c r="F26" s="40">
        <v>19</v>
      </c>
      <c r="G26" s="68">
        <v>1306471120.364951</v>
      </c>
      <c r="H26" s="69">
        <v>899622734.1764419</v>
      </c>
      <c r="I26" s="144">
        <f t="shared" si="0"/>
        <v>2206093854.541393</v>
      </c>
      <c r="J26" s="68">
        <v>1348314240.143247</v>
      </c>
      <c r="K26" s="69">
        <v>856856551.2972392</v>
      </c>
      <c r="L26" s="155">
        <f t="shared" si="2"/>
        <v>2205170791.440486</v>
      </c>
      <c r="M26" s="129"/>
      <c r="N26" s="129"/>
      <c r="O26" s="128"/>
      <c r="P26" s="129"/>
      <c r="Q26" s="129"/>
      <c r="R26" s="128"/>
      <c r="S26" s="130"/>
      <c r="T26" s="130"/>
      <c r="U26" s="130"/>
      <c r="V26" s="130"/>
      <c r="W26" s="130"/>
      <c r="X26" s="130"/>
    </row>
    <row r="27" spans="1:24" ht="12">
      <c r="A27" s="260" t="s">
        <v>323</v>
      </c>
      <c r="B27" s="261"/>
      <c r="C27" s="261"/>
      <c r="D27" s="261"/>
      <c r="E27" s="262"/>
      <c r="F27" s="40">
        <v>20</v>
      </c>
      <c r="G27" s="68">
        <v>0</v>
      </c>
      <c r="H27" s="69">
        <v>0</v>
      </c>
      <c r="I27" s="144">
        <f t="shared" si="0"/>
        <v>0</v>
      </c>
      <c r="J27" s="68">
        <v>0</v>
      </c>
      <c r="K27" s="69">
        <v>0</v>
      </c>
      <c r="L27" s="155">
        <f t="shared" si="2"/>
        <v>0</v>
      </c>
      <c r="M27" s="129"/>
      <c r="N27" s="129"/>
      <c r="O27" s="128"/>
      <c r="P27" s="129"/>
      <c r="Q27" s="129"/>
      <c r="R27" s="128"/>
      <c r="S27" s="130"/>
      <c r="T27" s="130"/>
      <c r="U27" s="130"/>
      <c r="V27" s="130"/>
      <c r="W27" s="130"/>
      <c r="X27" s="130"/>
    </row>
    <row r="28" spans="1:24" ht="12">
      <c r="A28" s="260" t="s">
        <v>163</v>
      </c>
      <c r="B28" s="261"/>
      <c r="C28" s="261"/>
      <c r="D28" s="261"/>
      <c r="E28" s="262"/>
      <c r="F28" s="40">
        <v>21</v>
      </c>
      <c r="G28" s="59">
        <f>SUM(G29:G32)</f>
        <v>1341974318.6093762</v>
      </c>
      <c r="H28" s="67">
        <f>SUM(H29:H32)</f>
        <v>2368842038.1219077</v>
      </c>
      <c r="I28" s="144">
        <f t="shared" si="0"/>
        <v>3710816356.731284</v>
      </c>
      <c r="J28" s="59">
        <f>+J29+J30+J31+J32</f>
        <v>1562578509.156094</v>
      </c>
      <c r="K28" s="67">
        <f>+K29+K30+K31+K32</f>
        <v>2457593485.1808753</v>
      </c>
      <c r="L28" s="155">
        <f t="shared" si="2"/>
        <v>4020171994.3369694</v>
      </c>
      <c r="M28" s="128"/>
      <c r="N28" s="128"/>
      <c r="O28" s="128"/>
      <c r="P28" s="128"/>
      <c r="Q28" s="128"/>
      <c r="R28" s="128"/>
      <c r="S28" s="130"/>
      <c r="T28" s="130"/>
      <c r="U28" s="130"/>
      <c r="V28" s="130"/>
      <c r="W28" s="130"/>
      <c r="X28" s="130"/>
    </row>
    <row r="29" spans="1:24" ht="12">
      <c r="A29" s="260" t="s">
        <v>324</v>
      </c>
      <c r="B29" s="261"/>
      <c r="C29" s="261"/>
      <c r="D29" s="261"/>
      <c r="E29" s="262"/>
      <c r="F29" s="40">
        <v>22</v>
      </c>
      <c r="G29" s="68">
        <v>16398198.770000001</v>
      </c>
      <c r="H29" s="69">
        <v>419779338.53396505</v>
      </c>
      <c r="I29" s="144">
        <f t="shared" si="0"/>
        <v>436177537.30396503</v>
      </c>
      <c r="J29" s="68">
        <v>8327783.226807999</v>
      </c>
      <c r="K29" s="69">
        <v>372607701.00098896</v>
      </c>
      <c r="L29" s="155">
        <f t="shared" si="2"/>
        <v>380935484.227797</v>
      </c>
      <c r="M29" s="129"/>
      <c r="N29" s="129"/>
      <c r="O29" s="128"/>
      <c r="P29" s="129"/>
      <c r="Q29" s="129"/>
      <c r="R29" s="128"/>
      <c r="S29" s="130"/>
      <c r="T29" s="130"/>
      <c r="U29" s="130"/>
      <c r="V29" s="130"/>
      <c r="W29" s="130"/>
      <c r="X29" s="130"/>
    </row>
    <row r="30" spans="1:24" ht="24" customHeight="1">
      <c r="A30" s="260" t="s">
        <v>325</v>
      </c>
      <c r="B30" s="261"/>
      <c r="C30" s="261"/>
      <c r="D30" s="261"/>
      <c r="E30" s="262"/>
      <c r="F30" s="40">
        <v>23</v>
      </c>
      <c r="G30" s="68">
        <v>1325576119.8393762</v>
      </c>
      <c r="H30" s="69">
        <v>1911628633.0179427</v>
      </c>
      <c r="I30" s="144">
        <f t="shared" si="0"/>
        <v>3237204752.857319</v>
      </c>
      <c r="J30" s="68">
        <v>1540430401.809286</v>
      </c>
      <c r="K30" s="69">
        <v>2058609503.2498863</v>
      </c>
      <c r="L30" s="155">
        <f t="shared" si="2"/>
        <v>3599039905.0591726</v>
      </c>
      <c r="M30" s="129"/>
      <c r="N30" s="129"/>
      <c r="O30" s="128"/>
      <c r="P30" s="129"/>
      <c r="Q30" s="129"/>
      <c r="R30" s="128"/>
      <c r="S30" s="130"/>
      <c r="T30" s="130"/>
      <c r="U30" s="130"/>
      <c r="V30" s="130"/>
      <c r="W30" s="130"/>
      <c r="X30" s="130"/>
    </row>
    <row r="31" spans="1:24" ht="12">
      <c r="A31" s="260" t="s">
        <v>326</v>
      </c>
      <c r="B31" s="261"/>
      <c r="C31" s="261"/>
      <c r="D31" s="261"/>
      <c r="E31" s="262"/>
      <c r="F31" s="40">
        <v>24</v>
      </c>
      <c r="G31" s="68">
        <v>0</v>
      </c>
      <c r="H31" s="69">
        <v>37434066.57000001</v>
      </c>
      <c r="I31" s="144">
        <f t="shared" si="0"/>
        <v>37434066.57000001</v>
      </c>
      <c r="J31" s="68">
        <v>13820324.12</v>
      </c>
      <c r="K31" s="69">
        <v>26376280.930000007</v>
      </c>
      <c r="L31" s="155">
        <f t="shared" si="2"/>
        <v>40196605.050000004</v>
      </c>
      <c r="M31" s="129"/>
      <c r="N31" s="129"/>
      <c r="O31" s="128"/>
      <c r="P31" s="129"/>
      <c r="Q31" s="129"/>
      <c r="R31" s="128"/>
      <c r="S31" s="130"/>
      <c r="T31" s="130"/>
      <c r="U31" s="130"/>
      <c r="V31" s="130"/>
      <c r="W31" s="130"/>
      <c r="X31" s="130"/>
    </row>
    <row r="32" spans="1:24" ht="12">
      <c r="A32" s="260" t="s">
        <v>327</v>
      </c>
      <c r="B32" s="261"/>
      <c r="C32" s="261"/>
      <c r="D32" s="261"/>
      <c r="E32" s="262"/>
      <c r="F32" s="40">
        <v>25</v>
      </c>
      <c r="G32" s="68">
        <v>0</v>
      </c>
      <c r="H32" s="69">
        <v>0</v>
      </c>
      <c r="I32" s="144">
        <f t="shared" si="0"/>
        <v>0</v>
      </c>
      <c r="J32" s="68">
        <v>0</v>
      </c>
      <c r="K32" s="69">
        <v>0</v>
      </c>
      <c r="L32" s="155">
        <f t="shared" si="2"/>
        <v>0</v>
      </c>
      <c r="M32" s="129"/>
      <c r="N32" s="129"/>
      <c r="O32" s="128"/>
      <c r="P32" s="129"/>
      <c r="Q32" s="129"/>
      <c r="R32" s="128"/>
      <c r="S32" s="130"/>
      <c r="T32" s="130"/>
      <c r="U32" s="130"/>
      <c r="V32" s="130"/>
      <c r="W32" s="130"/>
      <c r="X32" s="130"/>
    </row>
    <row r="33" spans="1:24" ht="12">
      <c r="A33" s="260" t="s">
        <v>164</v>
      </c>
      <c r="B33" s="261"/>
      <c r="C33" s="261"/>
      <c r="D33" s="261"/>
      <c r="E33" s="262"/>
      <c r="F33" s="40">
        <v>26</v>
      </c>
      <c r="G33" s="59">
        <f>SUM(G34:G38)</f>
        <v>3646076.2129120003</v>
      </c>
      <c r="H33" s="67">
        <f>SUM(H34:H38)</f>
        <v>125731981.60585344</v>
      </c>
      <c r="I33" s="144">
        <f t="shared" si="0"/>
        <v>129378057.81876543</v>
      </c>
      <c r="J33" s="59">
        <f>+J34+J35+J36+J37+J38</f>
        <v>9446955.266557</v>
      </c>
      <c r="K33" s="67">
        <f>+K34+K35+K36+K37+K38</f>
        <v>193618584.38112062</v>
      </c>
      <c r="L33" s="155">
        <f t="shared" si="2"/>
        <v>203065539.64767763</v>
      </c>
      <c r="M33" s="128"/>
      <c r="N33" s="128"/>
      <c r="O33" s="128"/>
      <c r="P33" s="128"/>
      <c r="Q33" s="128"/>
      <c r="R33" s="128"/>
      <c r="S33" s="130"/>
      <c r="T33" s="130"/>
      <c r="U33" s="130"/>
      <c r="V33" s="130"/>
      <c r="W33" s="130"/>
      <c r="X33" s="130"/>
    </row>
    <row r="34" spans="1:24" ht="12">
      <c r="A34" s="260" t="s">
        <v>328</v>
      </c>
      <c r="B34" s="261"/>
      <c r="C34" s="261"/>
      <c r="D34" s="261"/>
      <c r="E34" s="262"/>
      <c r="F34" s="40">
        <v>27</v>
      </c>
      <c r="G34" s="68">
        <v>0</v>
      </c>
      <c r="H34" s="69">
        <v>14385081.7</v>
      </c>
      <c r="I34" s="144">
        <f t="shared" si="0"/>
        <v>14385081.7</v>
      </c>
      <c r="J34" s="68">
        <v>0</v>
      </c>
      <c r="K34" s="69">
        <v>13867751.05</v>
      </c>
      <c r="L34" s="155">
        <f t="shared" si="2"/>
        <v>13867751.05</v>
      </c>
      <c r="M34" s="129"/>
      <c r="N34" s="129"/>
      <c r="O34" s="128"/>
      <c r="P34" s="129"/>
      <c r="Q34" s="129"/>
      <c r="R34" s="128"/>
      <c r="S34" s="130"/>
      <c r="T34" s="130"/>
      <c r="U34" s="130"/>
      <c r="V34" s="130"/>
      <c r="W34" s="130"/>
      <c r="X34" s="130"/>
    </row>
    <row r="35" spans="1:24" ht="24" customHeight="1">
      <c r="A35" s="260" t="s">
        <v>329</v>
      </c>
      <c r="B35" s="261"/>
      <c r="C35" s="261"/>
      <c r="D35" s="261"/>
      <c r="E35" s="262"/>
      <c r="F35" s="40">
        <v>28</v>
      </c>
      <c r="G35" s="68">
        <v>0</v>
      </c>
      <c r="H35" s="69">
        <v>34199688.154724084</v>
      </c>
      <c r="I35" s="144">
        <f>SUM(G35:H35)</f>
        <v>34199688.154724084</v>
      </c>
      <c r="J35" s="68">
        <v>0</v>
      </c>
      <c r="K35" s="69">
        <v>11304129.97820043</v>
      </c>
      <c r="L35" s="155">
        <f t="shared" si="2"/>
        <v>11304129.97820043</v>
      </c>
      <c r="M35" s="129"/>
      <c r="N35" s="129"/>
      <c r="O35" s="128"/>
      <c r="P35" s="129"/>
      <c r="Q35" s="129"/>
      <c r="R35" s="128"/>
      <c r="S35" s="130"/>
      <c r="T35" s="130"/>
      <c r="U35" s="130"/>
      <c r="V35" s="130"/>
      <c r="W35" s="130"/>
      <c r="X35" s="130"/>
    </row>
    <row r="36" spans="1:24" ht="12">
      <c r="A36" s="260" t="s">
        <v>330</v>
      </c>
      <c r="B36" s="261"/>
      <c r="C36" s="261"/>
      <c r="D36" s="261"/>
      <c r="E36" s="262"/>
      <c r="F36" s="40">
        <v>29</v>
      </c>
      <c r="G36" s="68">
        <v>0</v>
      </c>
      <c r="H36" s="69">
        <v>1692204.5</v>
      </c>
      <c r="I36" s="144">
        <f t="shared" si="0"/>
        <v>1692204.5</v>
      </c>
      <c r="J36" s="68">
        <v>256115.5</v>
      </c>
      <c r="K36" s="69">
        <v>2125175</v>
      </c>
      <c r="L36" s="155">
        <f t="shared" si="2"/>
        <v>2381290.5</v>
      </c>
      <c r="M36" s="129"/>
      <c r="N36" s="129"/>
      <c r="O36" s="128"/>
      <c r="P36" s="129"/>
      <c r="Q36" s="129"/>
      <c r="R36" s="128"/>
      <c r="S36" s="130"/>
      <c r="T36" s="130"/>
      <c r="U36" s="130"/>
      <c r="V36" s="130"/>
      <c r="W36" s="130"/>
      <c r="X36" s="130"/>
    </row>
    <row r="37" spans="1:24" ht="12">
      <c r="A37" s="260" t="s">
        <v>331</v>
      </c>
      <c r="B37" s="261"/>
      <c r="C37" s="261"/>
      <c r="D37" s="261"/>
      <c r="E37" s="262"/>
      <c r="F37" s="40">
        <v>30</v>
      </c>
      <c r="G37" s="68">
        <v>3646076.2129120003</v>
      </c>
      <c r="H37" s="69">
        <v>75455007.25112936</v>
      </c>
      <c r="I37" s="144">
        <f t="shared" si="0"/>
        <v>79101083.46404135</v>
      </c>
      <c r="J37" s="68">
        <v>9190839.766557</v>
      </c>
      <c r="K37" s="69">
        <v>166321528.3529202</v>
      </c>
      <c r="L37" s="155">
        <f t="shared" si="2"/>
        <v>175512368.1194772</v>
      </c>
      <c r="M37" s="129"/>
      <c r="N37" s="129"/>
      <c r="O37" s="128"/>
      <c r="P37" s="129"/>
      <c r="Q37" s="129"/>
      <c r="R37" s="128"/>
      <c r="S37" s="130"/>
      <c r="T37" s="130"/>
      <c r="U37" s="130"/>
      <c r="V37" s="130"/>
      <c r="W37" s="130"/>
      <c r="X37" s="130"/>
    </row>
    <row r="38" spans="1:24" ht="12">
      <c r="A38" s="260" t="s">
        <v>332</v>
      </c>
      <c r="B38" s="261"/>
      <c r="C38" s="261"/>
      <c r="D38" s="261"/>
      <c r="E38" s="262"/>
      <c r="F38" s="40">
        <v>31</v>
      </c>
      <c r="G38" s="68">
        <v>0</v>
      </c>
      <c r="H38" s="69">
        <v>0</v>
      </c>
      <c r="I38" s="144">
        <f t="shared" si="0"/>
        <v>0</v>
      </c>
      <c r="J38" s="68">
        <v>0</v>
      </c>
      <c r="K38" s="69">
        <v>0</v>
      </c>
      <c r="L38" s="155">
        <f t="shared" si="2"/>
        <v>0</v>
      </c>
      <c r="M38" s="129"/>
      <c r="N38" s="129"/>
      <c r="O38" s="128"/>
      <c r="P38" s="129"/>
      <c r="Q38" s="129"/>
      <c r="R38" s="128"/>
      <c r="S38" s="130"/>
      <c r="T38" s="130"/>
      <c r="U38" s="130"/>
      <c r="V38" s="130"/>
      <c r="W38" s="130"/>
      <c r="X38" s="130"/>
    </row>
    <row r="39" spans="1:24" ht="12">
      <c r="A39" s="260" t="s">
        <v>165</v>
      </c>
      <c r="B39" s="261"/>
      <c r="C39" s="261"/>
      <c r="D39" s="261"/>
      <c r="E39" s="262"/>
      <c r="F39" s="40">
        <v>32</v>
      </c>
      <c r="G39" s="59">
        <f>SUM(G40:G42)</f>
        <v>402305072.5509488</v>
      </c>
      <c r="H39" s="67">
        <f>SUM(H40:H42)</f>
        <v>943478019.2500215</v>
      </c>
      <c r="I39" s="144">
        <f t="shared" si="0"/>
        <v>1345783091.8009703</v>
      </c>
      <c r="J39" s="59">
        <f>+J40+J41+J42</f>
        <v>286932009.3677604</v>
      </c>
      <c r="K39" s="67">
        <f>+K40+K41+K42</f>
        <v>794950840.7487378</v>
      </c>
      <c r="L39" s="155">
        <f t="shared" si="2"/>
        <v>1081882850.1164982</v>
      </c>
      <c r="M39" s="128"/>
      <c r="N39" s="128"/>
      <c r="O39" s="128"/>
      <c r="P39" s="128"/>
      <c r="Q39" s="128"/>
      <c r="R39" s="128"/>
      <c r="S39" s="130"/>
      <c r="T39" s="130"/>
      <c r="U39" s="130"/>
      <c r="V39" s="130"/>
      <c r="W39" s="130"/>
      <c r="X39" s="130"/>
    </row>
    <row r="40" spans="1:24" ht="12">
      <c r="A40" s="260" t="s">
        <v>333</v>
      </c>
      <c r="B40" s="261"/>
      <c r="C40" s="261"/>
      <c r="D40" s="261"/>
      <c r="E40" s="262"/>
      <c r="F40" s="40">
        <v>33</v>
      </c>
      <c r="G40" s="68">
        <v>368989955.18766093</v>
      </c>
      <c r="H40" s="69">
        <v>773397629.1964854</v>
      </c>
      <c r="I40" s="144">
        <f t="shared" si="0"/>
        <v>1142387584.3841462</v>
      </c>
      <c r="J40" s="68">
        <v>220465159.81761572</v>
      </c>
      <c r="K40" s="69">
        <v>593440203.4194225</v>
      </c>
      <c r="L40" s="155">
        <f t="shared" si="2"/>
        <v>813905363.2370383</v>
      </c>
      <c r="M40" s="129"/>
      <c r="N40" s="129"/>
      <c r="O40" s="128"/>
      <c r="P40" s="129"/>
      <c r="Q40" s="129"/>
      <c r="R40" s="128"/>
      <c r="S40" s="130"/>
      <c r="T40" s="130"/>
      <c r="U40" s="130"/>
      <c r="V40" s="130"/>
      <c r="W40" s="130"/>
      <c r="X40" s="130"/>
    </row>
    <row r="41" spans="1:24" ht="12">
      <c r="A41" s="260" t="s">
        <v>334</v>
      </c>
      <c r="B41" s="261"/>
      <c r="C41" s="261"/>
      <c r="D41" s="261"/>
      <c r="E41" s="262"/>
      <c r="F41" s="40">
        <v>34</v>
      </c>
      <c r="G41" s="68">
        <v>33315117.363287862</v>
      </c>
      <c r="H41" s="69">
        <v>170080390.053536</v>
      </c>
      <c r="I41" s="144">
        <f t="shared" si="0"/>
        <v>203395507.41682386</v>
      </c>
      <c r="J41" s="68">
        <v>66466849.550144695</v>
      </c>
      <c r="K41" s="69">
        <v>201510637.3293153</v>
      </c>
      <c r="L41" s="155">
        <f t="shared" si="2"/>
        <v>267977486.87946</v>
      </c>
      <c r="M41" s="129"/>
      <c r="N41" s="129"/>
      <c r="O41" s="128"/>
      <c r="P41" s="129"/>
      <c r="Q41" s="129"/>
      <c r="R41" s="128"/>
      <c r="S41" s="130"/>
      <c r="T41" s="130"/>
      <c r="U41" s="130"/>
      <c r="V41" s="130"/>
      <c r="W41" s="130"/>
      <c r="X41" s="130"/>
    </row>
    <row r="42" spans="1:24" ht="12">
      <c r="A42" s="260" t="s">
        <v>335</v>
      </c>
      <c r="B42" s="261"/>
      <c r="C42" s="261"/>
      <c r="D42" s="261"/>
      <c r="E42" s="262"/>
      <c r="F42" s="40">
        <v>35</v>
      </c>
      <c r="G42" s="68">
        <v>0</v>
      </c>
      <c r="H42" s="69">
        <v>0</v>
      </c>
      <c r="I42" s="144">
        <f t="shared" si="0"/>
        <v>0</v>
      </c>
      <c r="J42" s="68">
        <v>0</v>
      </c>
      <c r="K42" s="69">
        <v>0</v>
      </c>
      <c r="L42" s="155">
        <f t="shared" si="2"/>
        <v>0</v>
      </c>
      <c r="M42" s="129"/>
      <c r="N42" s="129"/>
      <c r="O42" s="128"/>
      <c r="P42" s="129"/>
      <c r="Q42" s="129"/>
      <c r="R42" s="128"/>
      <c r="S42" s="130"/>
      <c r="T42" s="130"/>
      <c r="U42" s="130"/>
      <c r="V42" s="130"/>
      <c r="W42" s="130"/>
      <c r="X42" s="130"/>
    </row>
    <row r="43" spans="1:24" ht="24" customHeight="1">
      <c r="A43" s="263" t="s">
        <v>188</v>
      </c>
      <c r="B43" s="264"/>
      <c r="C43" s="264"/>
      <c r="D43" s="261"/>
      <c r="E43" s="262"/>
      <c r="F43" s="40">
        <v>36</v>
      </c>
      <c r="G43" s="68">
        <v>0</v>
      </c>
      <c r="H43" s="69">
        <v>0</v>
      </c>
      <c r="I43" s="144">
        <f t="shared" si="0"/>
        <v>0</v>
      </c>
      <c r="J43" s="68">
        <v>0</v>
      </c>
      <c r="K43" s="69">
        <v>0</v>
      </c>
      <c r="L43" s="155">
        <f t="shared" si="2"/>
        <v>0</v>
      </c>
      <c r="M43" s="129"/>
      <c r="N43" s="129"/>
      <c r="O43" s="128"/>
      <c r="P43" s="129"/>
      <c r="Q43" s="129"/>
      <c r="R43" s="128"/>
      <c r="S43" s="130"/>
      <c r="T43" s="130"/>
      <c r="U43" s="130"/>
      <c r="V43" s="130"/>
      <c r="W43" s="130"/>
      <c r="X43" s="130"/>
    </row>
    <row r="44" spans="1:24" ht="24" customHeight="1">
      <c r="A44" s="263" t="s">
        <v>189</v>
      </c>
      <c r="B44" s="264"/>
      <c r="C44" s="264"/>
      <c r="D44" s="261"/>
      <c r="E44" s="262"/>
      <c r="F44" s="40">
        <v>37</v>
      </c>
      <c r="G44" s="68">
        <v>336900961.405024</v>
      </c>
      <c r="H44" s="69">
        <v>0</v>
      </c>
      <c r="I44" s="144">
        <f t="shared" si="0"/>
        <v>336900961.405024</v>
      </c>
      <c r="J44" s="68">
        <v>437973328.286395</v>
      </c>
      <c r="K44" s="69">
        <v>0</v>
      </c>
      <c r="L44" s="156">
        <f t="shared" si="2"/>
        <v>437973328.286395</v>
      </c>
      <c r="M44" s="129"/>
      <c r="N44" s="129"/>
      <c r="O44" s="128"/>
      <c r="P44" s="129"/>
      <c r="Q44" s="129"/>
      <c r="R44" s="128"/>
      <c r="S44" s="130"/>
      <c r="T44" s="130"/>
      <c r="U44" s="130"/>
      <c r="V44" s="130"/>
      <c r="W44" s="130"/>
      <c r="X44" s="130"/>
    </row>
    <row r="45" spans="1:24" ht="12">
      <c r="A45" s="263" t="s">
        <v>166</v>
      </c>
      <c r="B45" s="264"/>
      <c r="C45" s="264"/>
      <c r="D45" s="261"/>
      <c r="E45" s="262"/>
      <c r="F45" s="40">
        <v>38</v>
      </c>
      <c r="G45" s="59">
        <f>G46+G47+G48+G49+G50++G51+G52</f>
        <v>34381.378064000004</v>
      </c>
      <c r="H45" s="67">
        <f>H46+H47+H48+H49+H50++H51+H52</f>
        <v>229266390.32604846</v>
      </c>
      <c r="I45" s="144">
        <f t="shared" si="0"/>
        <v>229300771.70411247</v>
      </c>
      <c r="J45" s="59">
        <f>J46+J47+J48+J49+J50++J51+J52</f>
        <v>45701.199627</v>
      </c>
      <c r="K45" s="67">
        <f>K46+K47+K48+K49+K50++K51+K52</f>
        <v>234335078.45889974</v>
      </c>
      <c r="L45" s="155">
        <f>L46+L47+L48+L49+L50++L51+L52</f>
        <v>234380779.65852675</v>
      </c>
      <c r="M45" s="128"/>
      <c r="N45" s="128"/>
      <c r="O45" s="128"/>
      <c r="P45" s="128"/>
      <c r="Q45" s="128"/>
      <c r="R45" s="128"/>
      <c r="S45" s="130"/>
      <c r="T45" s="130"/>
      <c r="U45" s="130"/>
      <c r="V45" s="130"/>
      <c r="W45" s="130"/>
      <c r="X45" s="130"/>
    </row>
    <row r="46" spans="1:24" ht="12">
      <c r="A46" s="260" t="s">
        <v>336</v>
      </c>
      <c r="B46" s="261"/>
      <c r="C46" s="261"/>
      <c r="D46" s="261"/>
      <c r="E46" s="262"/>
      <c r="F46" s="40">
        <v>39</v>
      </c>
      <c r="G46" s="68">
        <v>34381.378064</v>
      </c>
      <c r="H46" s="69">
        <v>38857700.09811531</v>
      </c>
      <c r="I46" s="144">
        <f t="shared" si="0"/>
        <v>38892081.47617931</v>
      </c>
      <c r="J46" s="68">
        <v>33941.819627</v>
      </c>
      <c r="K46" s="69">
        <v>64002126.284198254</v>
      </c>
      <c r="L46" s="156">
        <f t="shared" si="2"/>
        <v>64036068.103825256</v>
      </c>
      <c r="M46" s="129"/>
      <c r="N46" s="129"/>
      <c r="O46" s="128"/>
      <c r="P46" s="129"/>
      <c r="Q46" s="129"/>
      <c r="R46" s="128"/>
      <c r="S46" s="130"/>
      <c r="T46" s="130"/>
      <c r="U46" s="130"/>
      <c r="V46" s="130"/>
      <c r="W46" s="130"/>
      <c r="X46" s="130"/>
    </row>
    <row r="47" spans="1:24" ht="12">
      <c r="A47" s="260" t="s">
        <v>337</v>
      </c>
      <c r="B47" s="261"/>
      <c r="C47" s="261"/>
      <c r="D47" s="261"/>
      <c r="E47" s="262"/>
      <c r="F47" s="40">
        <v>40</v>
      </c>
      <c r="G47" s="68">
        <v>3.637978807091713E-12</v>
      </c>
      <c r="H47" s="69">
        <v>120977.93</v>
      </c>
      <c r="I47" s="144">
        <f t="shared" si="0"/>
        <v>120977.93</v>
      </c>
      <c r="J47" s="68">
        <v>11759.380000000005</v>
      </c>
      <c r="K47" s="69">
        <v>0</v>
      </c>
      <c r="L47" s="156">
        <f t="shared" si="2"/>
        <v>11759.380000000005</v>
      </c>
      <c r="M47" s="129"/>
      <c r="N47" s="129"/>
      <c r="O47" s="128"/>
      <c r="P47" s="129"/>
      <c r="Q47" s="129"/>
      <c r="R47" s="128"/>
      <c r="S47" s="130"/>
      <c r="T47" s="130"/>
      <c r="U47" s="130"/>
      <c r="V47" s="130"/>
      <c r="W47" s="130"/>
      <c r="X47" s="130"/>
    </row>
    <row r="48" spans="1:24" ht="12">
      <c r="A48" s="260" t="s">
        <v>338</v>
      </c>
      <c r="B48" s="261"/>
      <c r="C48" s="261"/>
      <c r="D48" s="261"/>
      <c r="E48" s="262"/>
      <c r="F48" s="40">
        <v>41</v>
      </c>
      <c r="G48" s="68">
        <v>0</v>
      </c>
      <c r="H48" s="69">
        <v>190287712.29793316</v>
      </c>
      <c r="I48" s="144">
        <f t="shared" si="0"/>
        <v>190287712.29793316</v>
      </c>
      <c r="J48" s="68">
        <v>0</v>
      </c>
      <c r="K48" s="69">
        <v>170332952.17470148</v>
      </c>
      <c r="L48" s="155">
        <f t="shared" si="2"/>
        <v>170332952.17470148</v>
      </c>
      <c r="M48" s="129"/>
      <c r="N48" s="129"/>
      <c r="O48" s="128"/>
      <c r="P48" s="129"/>
      <c r="Q48" s="129"/>
      <c r="R48" s="128"/>
      <c r="S48" s="130"/>
      <c r="T48" s="130"/>
      <c r="U48" s="130"/>
      <c r="V48" s="130"/>
      <c r="W48" s="130"/>
      <c r="X48" s="130"/>
    </row>
    <row r="49" spans="1:24" ht="21" customHeight="1">
      <c r="A49" s="260" t="s">
        <v>339</v>
      </c>
      <c r="B49" s="261"/>
      <c r="C49" s="261"/>
      <c r="D49" s="261"/>
      <c r="E49" s="262"/>
      <c r="F49" s="40">
        <v>42</v>
      </c>
      <c r="G49" s="68">
        <v>0</v>
      </c>
      <c r="H49" s="69">
        <v>0</v>
      </c>
      <c r="I49" s="144">
        <f t="shared" si="0"/>
        <v>0</v>
      </c>
      <c r="J49" s="68">
        <v>0</v>
      </c>
      <c r="K49" s="69">
        <v>0</v>
      </c>
      <c r="L49" s="155">
        <f t="shared" si="2"/>
        <v>0</v>
      </c>
      <c r="M49" s="129"/>
      <c r="N49" s="129"/>
      <c r="O49" s="128"/>
      <c r="P49" s="129"/>
      <c r="Q49" s="129"/>
      <c r="R49" s="128"/>
      <c r="S49" s="130"/>
      <c r="T49" s="130"/>
      <c r="U49" s="130"/>
      <c r="V49" s="130"/>
      <c r="W49" s="130"/>
      <c r="X49" s="130"/>
    </row>
    <row r="50" spans="1:24" ht="12">
      <c r="A50" s="260" t="s">
        <v>289</v>
      </c>
      <c r="B50" s="261"/>
      <c r="C50" s="261"/>
      <c r="D50" s="261"/>
      <c r="E50" s="262"/>
      <c r="F50" s="40">
        <v>43</v>
      </c>
      <c r="G50" s="68">
        <v>0</v>
      </c>
      <c r="H50" s="69">
        <v>0</v>
      </c>
      <c r="I50" s="144">
        <f t="shared" si="0"/>
        <v>0</v>
      </c>
      <c r="J50" s="68">
        <v>0</v>
      </c>
      <c r="K50" s="69">
        <v>0</v>
      </c>
      <c r="L50" s="155">
        <f t="shared" si="2"/>
        <v>0</v>
      </c>
      <c r="M50" s="129"/>
      <c r="N50" s="129"/>
      <c r="O50" s="128"/>
      <c r="P50" s="129"/>
      <c r="Q50" s="129"/>
      <c r="R50" s="128"/>
      <c r="S50" s="130"/>
      <c r="T50" s="130"/>
      <c r="U50" s="130"/>
      <c r="V50" s="130"/>
      <c r="W50" s="130"/>
      <c r="X50" s="130"/>
    </row>
    <row r="51" spans="1:24" ht="12">
      <c r="A51" s="260" t="s">
        <v>290</v>
      </c>
      <c r="B51" s="261"/>
      <c r="C51" s="261"/>
      <c r="D51" s="261"/>
      <c r="E51" s="262"/>
      <c r="F51" s="40">
        <v>44</v>
      </c>
      <c r="G51" s="68">
        <v>0</v>
      </c>
      <c r="H51" s="69">
        <v>0</v>
      </c>
      <c r="I51" s="144">
        <f t="shared" si="0"/>
        <v>0</v>
      </c>
      <c r="J51" s="68">
        <v>0</v>
      </c>
      <c r="K51" s="69">
        <v>0</v>
      </c>
      <c r="L51" s="155">
        <f t="shared" si="2"/>
        <v>0</v>
      </c>
      <c r="M51" s="129"/>
      <c r="N51" s="129"/>
      <c r="O51" s="128"/>
      <c r="P51" s="129"/>
      <c r="Q51" s="129"/>
      <c r="R51" s="128"/>
      <c r="S51" s="130"/>
      <c r="T51" s="130"/>
      <c r="U51" s="130"/>
      <c r="V51" s="130"/>
      <c r="W51" s="130"/>
      <c r="X51" s="130"/>
    </row>
    <row r="52" spans="1:24" ht="21.75" customHeight="1">
      <c r="A52" s="260" t="s">
        <v>291</v>
      </c>
      <c r="B52" s="261"/>
      <c r="C52" s="261"/>
      <c r="D52" s="261"/>
      <c r="E52" s="262"/>
      <c r="F52" s="40">
        <v>45</v>
      </c>
      <c r="G52" s="68">
        <v>0</v>
      </c>
      <c r="H52" s="69">
        <v>0</v>
      </c>
      <c r="I52" s="144">
        <f t="shared" si="0"/>
        <v>0</v>
      </c>
      <c r="J52" s="68">
        <v>0</v>
      </c>
      <c r="K52" s="69">
        <v>0</v>
      </c>
      <c r="L52" s="155">
        <f t="shared" si="2"/>
        <v>0</v>
      </c>
      <c r="M52" s="129"/>
      <c r="N52" s="129"/>
      <c r="O52" s="128"/>
      <c r="P52" s="129"/>
      <c r="Q52" s="129"/>
      <c r="R52" s="128"/>
      <c r="S52" s="130"/>
      <c r="T52" s="130"/>
      <c r="U52" s="130"/>
      <c r="V52" s="130"/>
      <c r="W52" s="130"/>
      <c r="X52" s="130"/>
    </row>
    <row r="53" spans="1:24" ht="12">
      <c r="A53" s="263" t="s">
        <v>167</v>
      </c>
      <c r="B53" s="264"/>
      <c r="C53" s="264"/>
      <c r="D53" s="261"/>
      <c r="E53" s="262"/>
      <c r="F53" s="40">
        <v>46</v>
      </c>
      <c r="G53" s="59">
        <f>G54+G55</f>
        <v>511319.44</v>
      </c>
      <c r="H53" s="67">
        <f>H54+H55</f>
        <v>101229237.84495784</v>
      </c>
      <c r="I53" s="144">
        <f t="shared" si="0"/>
        <v>101740557.28495784</v>
      </c>
      <c r="J53" s="59">
        <f>+J54+J55</f>
        <v>62558.69</v>
      </c>
      <c r="K53" s="67">
        <f>+K54+K55</f>
        <v>111882279.61241196</v>
      </c>
      <c r="L53" s="155">
        <f t="shared" si="2"/>
        <v>111944838.30241196</v>
      </c>
      <c r="M53" s="128"/>
      <c r="N53" s="128"/>
      <c r="O53" s="128"/>
      <c r="P53" s="128"/>
      <c r="Q53" s="128"/>
      <c r="R53" s="128"/>
      <c r="S53" s="130"/>
      <c r="T53" s="130"/>
      <c r="U53" s="130"/>
      <c r="V53" s="130"/>
      <c r="W53" s="130"/>
      <c r="X53" s="130"/>
    </row>
    <row r="54" spans="1:24" ht="12">
      <c r="A54" s="260" t="s">
        <v>340</v>
      </c>
      <c r="B54" s="261"/>
      <c r="C54" s="261"/>
      <c r="D54" s="261"/>
      <c r="E54" s="262"/>
      <c r="F54" s="40">
        <v>47</v>
      </c>
      <c r="G54" s="68">
        <v>511319.44</v>
      </c>
      <c r="H54" s="69">
        <v>95727771.66567785</v>
      </c>
      <c r="I54" s="144">
        <f t="shared" si="0"/>
        <v>96239091.10567784</v>
      </c>
      <c r="J54" s="68">
        <v>62558.69</v>
      </c>
      <c r="K54" s="69">
        <v>85685590.22241196</v>
      </c>
      <c r="L54" s="155">
        <f t="shared" si="2"/>
        <v>85748148.91241196</v>
      </c>
      <c r="M54" s="129"/>
      <c r="N54" s="129"/>
      <c r="O54" s="128"/>
      <c r="P54" s="129"/>
      <c r="Q54" s="129"/>
      <c r="R54" s="128"/>
      <c r="S54" s="130"/>
      <c r="T54" s="130"/>
      <c r="U54" s="130"/>
      <c r="V54" s="130"/>
      <c r="W54" s="130"/>
      <c r="X54" s="130"/>
    </row>
    <row r="55" spans="1:24" ht="12">
      <c r="A55" s="260" t="s">
        <v>341</v>
      </c>
      <c r="B55" s="261"/>
      <c r="C55" s="261"/>
      <c r="D55" s="261"/>
      <c r="E55" s="262"/>
      <c r="F55" s="40">
        <v>48</v>
      </c>
      <c r="G55" s="68">
        <v>0</v>
      </c>
      <c r="H55" s="69">
        <v>5501466.179280001</v>
      </c>
      <c r="I55" s="144">
        <f t="shared" si="0"/>
        <v>5501466.179280001</v>
      </c>
      <c r="J55" s="68">
        <v>0</v>
      </c>
      <c r="K55" s="69">
        <v>26196689.39</v>
      </c>
      <c r="L55" s="155">
        <f t="shared" si="2"/>
        <v>26196689.39</v>
      </c>
      <c r="M55" s="129"/>
      <c r="N55" s="129"/>
      <c r="O55" s="128"/>
      <c r="P55" s="129"/>
      <c r="Q55" s="129"/>
      <c r="R55" s="128"/>
      <c r="S55" s="130"/>
      <c r="T55" s="130"/>
      <c r="U55" s="130"/>
      <c r="V55" s="130"/>
      <c r="W55" s="130"/>
      <c r="X55" s="130"/>
    </row>
    <row r="56" spans="1:24" ht="12">
      <c r="A56" s="263" t="s">
        <v>168</v>
      </c>
      <c r="B56" s="264"/>
      <c r="C56" s="264"/>
      <c r="D56" s="261"/>
      <c r="E56" s="262"/>
      <c r="F56" s="40">
        <v>49</v>
      </c>
      <c r="G56" s="59">
        <f>G57+G60+G61</f>
        <v>23050898.7017849</v>
      </c>
      <c r="H56" s="67">
        <f>H57+H60+H61</f>
        <v>931281612.2127223</v>
      </c>
      <c r="I56" s="144">
        <f t="shared" si="0"/>
        <v>954332510.9145072</v>
      </c>
      <c r="J56" s="59">
        <f>+J57+J60+J61</f>
        <v>29319950.846321408</v>
      </c>
      <c r="K56" s="67">
        <f>+K57+K60+K61</f>
        <v>1002306025.8454385</v>
      </c>
      <c r="L56" s="155">
        <f t="shared" si="2"/>
        <v>1031625976.69176</v>
      </c>
      <c r="M56" s="128"/>
      <c r="N56" s="128"/>
      <c r="O56" s="128"/>
      <c r="P56" s="128"/>
      <c r="Q56" s="128"/>
      <c r="R56" s="128"/>
      <c r="S56" s="130"/>
      <c r="T56" s="130"/>
      <c r="U56" s="130"/>
      <c r="V56" s="130"/>
      <c r="W56" s="130"/>
      <c r="X56" s="130"/>
    </row>
    <row r="57" spans="1:24" ht="12">
      <c r="A57" s="263" t="s">
        <v>169</v>
      </c>
      <c r="B57" s="264"/>
      <c r="C57" s="264"/>
      <c r="D57" s="261"/>
      <c r="E57" s="262"/>
      <c r="F57" s="40">
        <v>50</v>
      </c>
      <c r="G57" s="59">
        <f>G58+G59</f>
        <v>466248.23625644995</v>
      </c>
      <c r="H57" s="67">
        <f>H58+H59</f>
        <v>526655707.9471614</v>
      </c>
      <c r="I57" s="144">
        <f t="shared" si="0"/>
        <v>527121956.1834178</v>
      </c>
      <c r="J57" s="124">
        <f>J59+J58</f>
        <v>233824.79512315997</v>
      </c>
      <c r="K57" s="67">
        <f>K59+K58</f>
        <v>512401650.1346434</v>
      </c>
      <c r="L57" s="155">
        <f t="shared" si="2"/>
        <v>512635474.92976654</v>
      </c>
      <c r="M57" s="128"/>
      <c r="N57" s="128"/>
      <c r="O57" s="128"/>
      <c r="P57" s="128"/>
      <c r="Q57" s="128"/>
      <c r="R57" s="128"/>
      <c r="S57" s="130"/>
      <c r="T57" s="130"/>
      <c r="U57" s="130"/>
      <c r="V57" s="130"/>
      <c r="W57" s="130"/>
      <c r="X57" s="130"/>
    </row>
    <row r="58" spans="1:24" ht="12">
      <c r="A58" s="260" t="s">
        <v>292</v>
      </c>
      <c r="B58" s="261"/>
      <c r="C58" s="261"/>
      <c r="D58" s="261"/>
      <c r="E58" s="262"/>
      <c r="F58" s="40">
        <v>51</v>
      </c>
      <c r="G58" s="68">
        <v>74.33625645000001</v>
      </c>
      <c r="H58" s="69">
        <v>521370716.1671614</v>
      </c>
      <c r="I58" s="144">
        <f t="shared" si="0"/>
        <v>521370790.50341785</v>
      </c>
      <c r="J58" s="68">
        <v>47.255123160000004</v>
      </c>
      <c r="K58" s="69">
        <v>510328832.7546434</v>
      </c>
      <c r="L58" s="155">
        <f t="shared" si="2"/>
        <v>510328880.0097665</v>
      </c>
      <c r="M58" s="129"/>
      <c r="N58" s="129"/>
      <c r="O58" s="128"/>
      <c r="P58" s="129"/>
      <c r="Q58" s="129"/>
      <c r="R58" s="128"/>
      <c r="S58" s="130"/>
      <c r="T58" s="130"/>
      <c r="U58" s="130"/>
      <c r="V58" s="130"/>
      <c r="W58" s="130"/>
      <c r="X58" s="130"/>
    </row>
    <row r="59" spans="1:24" ht="12">
      <c r="A59" s="260" t="s">
        <v>275</v>
      </c>
      <c r="B59" s="261"/>
      <c r="C59" s="261"/>
      <c r="D59" s="261"/>
      <c r="E59" s="262"/>
      <c r="F59" s="40">
        <v>52</v>
      </c>
      <c r="G59" s="68">
        <v>466173.89999999997</v>
      </c>
      <c r="H59" s="69">
        <v>5284991.779999999</v>
      </c>
      <c r="I59" s="144">
        <f t="shared" si="0"/>
        <v>5751165.68</v>
      </c>
      <c r="J59" s="68">
        <v>233777.53999999998</v>
      </c>
      <c r="K59" s="69">
        <v>2072817.38</v>
      </c>
      <c r="L59" s="155">
        <f t="shared" si="2"/>
        <v>2306594.92</v>
      </c>
      <c r="M59" s="129"/>
      <c r="N59" s="129"/>
      <c r="O59" s="128"/>
      <c r="P59" s="129"/>
      <c r="Q59" s="129"/>
      <c r="R59" s="128"/>
      <c r="S59" s="130"/>
      <c r="T59" s="130"/>
      <c r="U59" s="130"/>
      <c r="V59" s="130"/>
      <c r="W59" s="130"/>
      <c r="X59" s="130"/>
    </row>
    <row r="60" spans="1:24" ht="12">
      <c r="A60" s="263" t="s">
        <v>276</v>
      </c>
      <c r="B60" s="264"/>
      <c r="C60" s="264"/>
      <c r="D60" s="261"/>
      <c r="E60" s="262"/>
      <c r="F60" s="40">
        <v>53</v>
      </c>
      <c r="G60" s="68">
        <v>0</v>
      </c>
      <c r="H60" s="69">
        <v>30767009.441601433</v>
      </c>
      <c r="I60" s="144">
        <f t="shared" si="0"/>
        <v>30767009.441601433</v>
      </c>
      <c r="J60" s="68">
        <v>629.3800000000001</v>
      </c>
      <c r="K60" s="69">
        <v>35924714.539371625</v>
      </c>
      <c r="L60" s="155">
        <f t="shared" si="2"/>
        <v>35925343.91937163</v>
      </c>
      <c r="M60" s="129"/>
      <c r="N60" s="129"/>
      <c r="O60" s="128"/>
      <c r="P60" s="129"/>
      <c r="Q60" s="129"/>
      <c r="R60" s="128"/>
      <c r="S60" s="130"/>
      <c r="T60" s="130"/>
      <c r="U60" s="130"/>
      <c r="V60" s="130"/>
      <c r="W60" s="130"/>
      <c r="X60" s="130"/>
    </row>
    <row r="61" spans="1:24" ht="12">
      <c r="A61" s="263" t="s">
        <v>170</v>
      </c>
      <c r="B61" s="264"/>
      <c r="C61" s="264"/>
      <c r="D61" s="261"/>
      <c r="E61" s="262"/>
      <c r="F61" s="40">
        <v>54</v>
      </c>
      <c r="G61" s="59">
        <f>SUM(G62:G64)</f>
        <v>22584650.46552845</v>
      </c>
      <c r="H61" s="67">
        <f>SUM(H62:H64)</f>
        <v>373858894.82395947</v>
      </c>
      <c r="I61" s="144">
        <f t="shared" si="0"/>
        <v>396443545.2894879</v>
      </c>
      <c r="J61" s="59">
        <f>+J62+J63+J64</f>
        <v>29085496.67119825</v>
      </c>
      <c r="K61" s="67">
        <f>+K62+K63+K64</f>
        <v>453979661.17142344</v>
      </c>
      <c r="L61" s="155">
        <f t="shared" si="2"/>
        <v>483065157.8426217</v>
      </c>
      <c r="M61" s="128"/>
      <c r="N61" s="128"/>
      <c r="O61" s="128"/>
      <c r="P61" s="128"/>
      <c r="Q61" s="128"/>
      <c r="R61" s="128"/>
      <c r="S61" s="130"/>
      <c r="T61" s="130"/>
      <c r="U61" s="130"/>
      <c r="V61" s="130"/>
      <c r="W61" s="130"/>
      <c r="X61" s="130"/>
    </row>
    <row r="62" spans="1:24" ht="12">
      <c r="A62" s="260" t="s">
        <v>286</v>
      </c>
      <c r="B62" s="261"/>
      <c r="C62" s="261"/>
      <c r="D62" s="261"/>
      <c r="E62" s="262"/>
      <c r="F62" s="40">
        <v>55</v>
      </c>
      <c r="G62" s="68">
        <v>0</v>
      </c>
      <c r="H62" s="69">
        <v>253489636.51175097</v>
      </c>
      <c r="I62" s="144">
        <f t="shared" si="0"/>
        <v>253489636.51175097</v>
      </c>
      <c r="J62" s="68">
        <v>0</v>
      </c>
      <c r="K62" s="69">
        <v>231681647.2698925</v>
      </c>
      <c r="L62" s="155">
        <f t="shared" si="2"/>
        <v>231681647.2698925</v>
      </c>
      <c r="M62" s="129"/>
      <c r="N62" s="129"/>
      <c r="O62" s="128"/>
      <c r="P62" s="129"/>
      <c r="Q62" s="129"/>
      <c r="R62" s="128"/>
      <c r="S62" s="130"/>
      <c r="T62" s="130"/>
      <c r="U62" s="130"/>
      <c r="V62" s="130"/>
      <c r="W62" s="130"/>
      <c r="X62" s="130"/>
    </row>
    <row r="63" spans="1:24" ht="12">
      <c r="A63" s="260" t="s">
        <v>287</v>
      </c>
      <c r="B63" s="261"/>
      <c r="C63" s="261"/>
      <c r="D63" s="261"/>
      <c r="E63" s="262"/>
      <c r="F63" s="40">
        <v>56</v>
      </c>
      <c r="G63" s="68">
        <v>1463724.88148213</v>
      </c>
      <c r="H63" s="69">
        <v>2904145.3384737605</v>
      </c>
      <c r="I63" s="144">
        <f t="shared" si="0"/>
        <v>4367870.21995589</v>
      </c>
      <c r="J63" s="68">
        <v>278180.44440616</v>
      </c>
      <c r="K63" s="69">
        <v>3890917.3194105127</v>
      </c>
      <c r="L63" s="155">
        <f t="shared" si="2"/>
        <v>4169097.763816673</v>
      </c>
      <c r="M63" s="129"/>
      <c r="N63" s="129"/>
      <c r="O63" s="128"/>
      <c r="P63" s="129"/>
      <c r="Q63" s="129"/>
      <c r="R63" s="128"/>
      <c r="S63" s="130"/>
      <c r="T63" s="130"/>
      <c r="U63" s="130"/>
      <c r="V63" s="130"/>
      <c r="W63" s="130"/>
      <c r="X63" s="130"/>
    </row>
    <row r="64" spans="1:24" ht="12">
      <c r="A64" s="260" t="s">
        <v>342</v>
      </c>
      <c r="B64" s="261"/>
      <c r="C64" s="261"/>
      <c r="D64" s="261"/>
      <c r="E64" s="262"/>
      <c r="F64" s="40">
        <v>57</v>
      </c>
      <c r="G64" s="68">
        <v>21120925.584046323</v>
      </c>
      <c r="H64" s="69">
        <v>117465112.97373474</v>
      </c>
      <c r="I64" s="144">
        <f t="shared" si="0"/>
        <v>138586038.55778107</v>
      </c>
      <c r="J64" s="68">
        <v>28807316.22679209</v>
      </c>
      <c r="K64" s="69">
        <v>218407096.58212045</v>
      </c>
      <c r="L64" s="155">
        <f t="shared" si="2"/>
        <v>247214412.80891255</v>
      </c>
      <c r="M64" s="129"/>
      <c r="N64" s="129"/>
      <c r="O64" s="128"/>
      <c r="P64" s="129"/>
      <c r="Q64" s="129"/>
      <c r="R64" s="128"/>
      <c r="S64" s="130"/>
      <c r="T64" s="130"/>
      <c r="U64" s="130"/>
      <c r="V64" s="130"/>
      <c r="W64" s="130"/>
      <c r="X64" s="130"/>
    </row>
    <row r="65" spans="1:24" ht="12">
      <c r="A65" s="263" t="s">
        <v>171</v>
      </c>
      <c r="B65" s="264"/>
      <c r="C65" s="264"/>
      <c r="D65" s="261"/>
      <c r="E65" s="262"/>
      <c r="F65" s="40">
        <v>58</v>
      </c>
      <c r="G65" s="59">
        <f>G66+G70+G71</f>
        <v>13257566.882580062</v>
      </c>
      <c r="H65" s="67">
        <f>H66+H70+H71</f>
        <v>144020791.5866489</v>
      </c>
      <c r="I65" s="144">
        <f t="shared" si="0"/>
        <v>157278358.46922898</v>
      </c>
      <c r="J65" s="59">
        <f>+J66+J70+J71</f>
        <v>15814222.153866103</v>
      </c>
      <c r="K65" s="67">
        <f>+K66+K70+K71</f>
        <v>430393747.69634324</v>
      </c>
      <c r="L65" s="155">
        <f t="shared" si="2"/>
        <v>446207969.85020936</v>
      </c>
      <c r="M65" s="128"/>
      <c r="N65" s="128"/>
      <c r="O65" s="128"/>
      <c r="P65" s="128"/>
      <c r="Q65" s="128"/>
      <c r="R65" s="128"/>
      <c r="S65" s="130"/>
      <c r="T65" s="130"/>
      <c r="U65" s="130"/>
      <c r="V65" s="130"/>
      <c r="W65" s="130"/>
      <c r="X65" s="130"/>
    </row>
    <row r="66" spans="1:24" ht="12">
      <c r="A66" s="263" t="s">
        <v>172</v>
      </c>
      <c r="B66" s="264"/>
      <c r="C66" s="264"/>
      <c r="D66" s="261"/>
      <c r="E66" s="262"/>
      <c r="F66" s="40">
        <v>59</v>
      </c>
      <c r="G66" s="59">
        <f>SUM(G67:G69)</f>
        <v>13257566.882580062</v>
      </c>
      <c r="H66" s="67">
        <f>SUM(H67:H69)</f>
        <v>135871712.78097492</v>
      </c>
      <c r="I66" s="144">
        <f t="shared" si="0"/>
        <v>149129279.663555</v>
      </c>
      <c r="J66" s="59">
        <f>+J67+J68+J69</f>
        <v>15814222.153866103</v>
      </c>
      <c r="K66" s="67">
        <f>+K67+K68+K69</f>
        <v>425185814.6987832</v>
      </c>
      <c r="L66" s="155">
        <f t="shared" si="2"/>
        <v>441000036.85264933</v>
      </c>
      <c r="M66" s="128"/>
      <c r="N66" s="128"/>
      <c r="O66" s="128"/>
      <c r="P66" s="128"/>
      <c r="Q66" s="128"/>
      <c r="R66" s="128"/>
      <c r="S66" s="130"/>
      <c r="T66" s="130"/>
      <c r="U66" s="130"/>
      <c r="V66" s="130"/>
      <c r="W66" s="130"/>
      <c r="X66" s="130"/>
    </row>
    <row r="67" spans="1:24" ht="12">
      <c r="A67" s="260" t="s">
        <v>343</v>
      </c>
      <c r="B67" s="261"/>
      <c r="C67" s="261"/>
      <c r="D67" s="261"/>
      <c r="E67" s="262"/>
      <c r="F67" s="40">
        <v>60</v>
      </c>
      <c r="G67" s="68">
        <v>3864440.10328406</v>
      </c>
      <c r="H67" s="69">
        <v>129146288.19041224</v>
      </c>
      <c r="I67" s="144">
        <f t="shared" si="0"/>
        <v>133010728.2936963</v>
      </c>
      <c r="J67" s="68">
        <v>3533645.6276841005</v>
      </c>
      <c r="K67" s="69">
        <v>424629267.1245413</v>
      </c>
      <c r="L67" s="155">
        <f t="shared" si="2"/>
        <v>428162912.7522254</v>
      </c>
      <c r="M67" s="129"/>
      <c r="N67" s="129"/>
      <c r="O67" s="128"/>
      <c r="P67" s="129"/>
      <c r="Q67" s="129"/>
      <c r="R67" s="128"/>
      <c r="S67" s="130"/>
      <c r="T67" s="130"/>
      <c r="U67" s="130"/>
      <c r="V67" s="130"/>
      <c r="W67" s="130"/>
      <c r="X67" s="130"/>
    </row>
    <row r="68" spans="1:24" ht="12">
      <c r="A68" s="260" t="s">
        <v>344</v>
      </c>
      <c r="B68" s="261"/>
      <c r="C68" s="261"/>
      <c r="D68" s="261"/>
      <c r="E68" s="262"/>
      <c r="F68" s="40">
        <v>61</v>
      </c>
      <c r="G68" s="68">
        <v>9390276.28432</v>
      </c>
      <c r="H68" s="69">
        <v>6197566.32</v>
      </c>
      <c r="I68" s="144">
        <f t="shared" si="0"/>
        <v>15587842.60432</v>
      </c>
      <c r="J68" s="68">
        <v>12276022.962811</v>
      </c>
      <c r="K68" s="69">
        <v>0</v>
      </c>
      <c r="L68" s="155">
        <f t="shared" si="2"/>
        <v>12276022.962811</v>
      </c>
      <c r="M68" s="129"/>
      <c r="N68" s="129"/>
      <c r="O68" s="128"/>
      <c r="P68" s="129"/>
      <c r="Q68" s="129"/>
      <c r="R68" s="128"/>
      <c r="S68" s="130"/>
      <c r="T68" s="130"/>
      <c r="U68" s="130"/>
      <c r="V68" s="130"/>
      <c r="W68" s="130"/>
      <c r="X68" s="130"/>
    </row>
    <row r="69" spans="1:24" ht="12">
      <c r="A69" s="260" t="s">
        <v>345</v>
      </c>
      <c r="B69" s="261"/>
      <c r="C69" s="261"/>
      <c r="D69" s="261"/>
      <c r="E69" s="262"/>
      <c r="F69" s="40">
        <v>62</v>
      </c>
      <c r="G69" s="68">
        <v>2850.494976</v>
      </c>
      <c r="H69" s="69">
        <v>527858.27056269</v>
      </c>
      <c r="I69" s="144">
        <f t="shared" si="0"/>
        <v>530708.76553869</v>
      </c>
      <c r="J69" s="68">
        <v>4553.563371</v>
      </c>
      <c r="K69" s="69">
        <v>556547.57424196</v>
      </c>
      <c r="L69" s="155">
        <f t="shared" si="2"/>
        <v>561101.13761296</v>
      </c>
      <c r="M69" s="129"/>
      <c r="N69" s="129"/>
      <c r="O69" s="128"/>
      <c r="P69" s="129"/>
      <c r="Q69" s="129"/>
      <c r="R69" s="128"/>
      <c r="S69" s="130"/>
      <c r="T69" s="130"/>
      <c r="U69" s="130"/>
      <c r="V69" s="130"/>
      <c r="W69" s="130"/>
      <c r="X69" s="130"/>
    </row>
    <row r="70" spans="1:24" ht="12">
      <c r="A70" s="263" t="s">
        <v>346</v>
      </c>
      <c r="B70" s="264"/>
      <c r="C70" s="264"/>
      <c r="D70" s="261"/>
      <c r="E70" s="262"/>
      <c r="F70" s="40">
        <v>63</v>
      </c>
      <c r="G70" s="68">
        <v>0</v>
      </c>
      <c r="H70" s="69">
        <v>346556.6699999951</v>
      </c>
      <c r="I70" s="144">
        <f t="shared" si="0"/>
        <v>346556.6699999951</v>
      </c>
      <c r="J70" s="68">
        <v>0</v>
      </c>
      <c r="K70" s="69">
        <v>2092601</v>
      </c>
      <c r="L70" s="155">
        <f t="shared" si="2"/>
        <v>2092601</v>
      </c>
      <c r="M70" s="129"/>
      <c r="N70" s="129"/>
      <c r="O70" s="128"/>
      <c r="P70" s="129"/>
      <c r="Q70" s="129"/>
      <c r="R70" s="128"/>
      <c r="S70" s="130"/>
      <c r="T70" s="130"/>
      <c r="U70" s="130"/>
      <c r="V70" s="130"/>
      <c r="W70" s="130"/>
      <c r="X70" s="130"/>
    </row>
    <row r="71" spans="1:24" ht="12">
      <c r="A71" s="263" t="s">
        <v>347</v>
      </c>
      <c r="B71" s="264"/>
      <c r="C71" s="264"/>
      <c r="D71" s="261"/>
      <c r="E71" s="262"/>
      <c r="F71" s="40">
        <v>64</v>
      </c>
      <c r="G71" s="68">
        <v>0</v>
      </c>
      <c r="H71" s="69">
        <v>7802522.135674001</v>
      </c>
      <c r="I71" s="144">
        <f t="shared" si="0"/>
        <v>7802522.135674001</v>
      </c>
      <c r="J71" s="68">
        <v>0</v>
      </c>
      <c r="K71" s="69">
        <v>3115331.9975599996</v>
      </c>
      <c r="L71" s="155">
        <f t="shared" si="2"/>
        <v>3115331.9975599996</v>
      </c>
      <c r="M71" s="129"/>
      <c r="N71" s="129"/>
      <c r="O71" s="128"/>
      <c r="P71" s="129"/>
      <c r="Q71" s="129"/>
      <c r="R71" s="128"/>
      <c r="S71" s="130"/>
      <c r="T71" s="130"/>
      <c r="U71" s="130"/>
      <c r="V71" s="130"/>
      <c r="W71" s="130"/>
      <c r="X71" s="130"/>
    </row>
    <row r="72" spans="1:24" ht="24.75" customHeight="1">
      <c r="A72" s="263" t="s">
        <v>173</v>
      </c>
      <c r="B72" s="264"/>
      <c r="C72" s="264"/>
      <c r="D72" s="261"/>
      <c r="E72" s="262"/>
      <c r="F72" s="40">
        <v>65</v>
      </c>
      <c r="G72" s="59">
        <f>SUM(G73:G75)</f>
        <v>955914.303408</v>
      </c>
      <c r="H72" s="67">
        <f>SUM(H73:H75)</f>
        <v>217458014.43776897</v>
      </c>
      <c r="I72" s="144">
        <f t="shared" si="0"/>
        <v>218413928.74117696</v>
      </c>
      <c r="J72" s="124">
        <f>SUM(J73:J75)</f>
        <v>1337601.8521949998</v>
      </c>
      <c r="K72" s="67">
        <f>SUM(K73:K75)</f>
        <v>301400662.3807529</v>
      </c>
      <c r="L72" s="155">
        <f t="shared" si="2"/>
        <v>302738264.23294795</v>
      </c>
      <c r="M72" s="128"/>
      <c r="N72" s="128"/>
      <c r="O72" s="128"/>
      <c r="P72" s="128"/>
      <c r="Q72" s="128"/>
      <c r="R72" s="128"/>
      <c r="S72" s="130"/>
      <c r="T72" s="130"/>
      <c r="U72" s="130"/>
      <c r="V72" s="130"/>
      <c r="W72" s="130"/>
      <c r="X72" s="130"/>
    </row>
    <row r="73" spans="1:24" ht="12">
      <c r="A73" s="260" t="s">
        <v>348</v>
      </c>
      <c r="B73" s="261"/>
      <c r="C73" s="261"/>
      <c r="D73" s="261"/>
      <c r="E73" s="262"/>
      <c r="F73" s="40">
        <v>66</v>
      </c>
      <c r="G73" s="68">
        <v>0</v>
      </c>
      <c r="H73" s="69">
        <v>2771962.2812394802</v>
      </c>
      <c r="I73" s="144">
        <f>SUM(G73:H73)</f>
        <v>2771962.2812394802</v>
      </c>
      <c r="J73" s="68">
        <v>0</v>
      </c>
      <c r="K73" s="69">
        <v>1991535.2169227002</v>
      </c>
      <c r="L73" s="155">
        <f t="shared" si="2"/>
        <v>1991535.2169227002</v>
      </c>
      <c r="M73" s="129"/>
      <c r="N73" s="129"/>
      <c r="O73" s="128"/>
      <c r="P73" s="129"/>
      <c r="Q73" s="129"/>
      <c r="R73" s="128"/>
      <c r="S73" s="130"/>
      <c r="T73" s="130"/>
      <c r="U73" s="130"/>
      <c r="V73" s="130"/>
      <c r="W73" s="130"/>
      <c r="X73" s="130"/>
    </row>
    <row r="74" spans="1:24" ht="12">
      <c r="A74" s="260" t="s">
        <v>349</v>
      </c>
      <c r="B74" s="261"/>
      <c r="C74" s="261"/>
      <c r="D74" s="261"/>
      <c r="E74" s="262"/>
      <c r="F74" s="40">
        <v>67</v>
      </c>
      <c r="G74" s="68">
        <v>0</v>
      </c>
      <c r="H74" s="69">
        <v>203131529.71194798</v>
      </c>
      <c r="I74" s="144">
        <f>SUM(G74:H74)</f>
        <v>203131529.71194798</v>
      </c>
      <c r="J74" s="68">
        <v>0</v>
      </c>
      <c r="K74" s="69">
        <v>288703456.24738836</v>
      </c>
      <c r="L74" s="155">
        <f t="shared" si="2"/>
        <v>288703456.24738836</v>
      </c>
      <c r="M74" s="129"/>
      <c r="N74" s="129"/>
      <c r="O74" s="128"/>
      <c r="P74" s="129"/>
      <c r="Q74" s="129"/>
      <c r="R74" s="128"/>
      <c r="S74" s="130"/>
      <c r="T74" s="130"/>
      <c r="U74" s="130"/>
      <c r="V74" s="130"/>
      <c r="W74" s="130"/>
      <c r="X74" s="130"/>
    </row>
    <row r="75" spans="1:24" ht="12">
      <c r="A75" s="260" t="s">
        <v>363</v>
      </c>
      <c r="B75" s="261"/>
      <c r="C75" s="261"/>
      <c r="D75" s="261"/>
      <c r="E75" s="262"/>
      <c r="F75" s="40">
        <v>68</v>
      </c>
      <c r="G75" s="68">
        <v>955914.303408</v>
      </c>
      <c r="H75" s="69">
        <v>11554522.4445815</v>
      </c>
      <c r="I75" s="144">
        <f>SUM(G75:H75)</f>
        <v>12510436.7479895</v>
      </c>
      <c r="J75" s="68">
        <v>1337601.8521949998</v>
      </c>
      <c r="K75" s="69">
        <v>10705670.91644186</v>
      </c>
      <c r="L75" s="155">
        <f t="shared" si="2"/>
        <v>12043272.76863686</v>
      </c>
      <c r="M75" s="129"/>
      <c r="N75" s="129"/>
      <c r="O75" s="128"/>
      <c r="P75" s="129"/>
      <c r="Q75" s="129"/>
      <c r="R75" s="128"/>
      <c r="S75" s="130"/>
      <c r="T75" s="130"/>
      <c r="U75" s="130"/>
      <c r="V75" s="130"/>
      <c r="W75" s="130"/>
      <c r="X75" s="130"/>
    </row>
    <row r="76" spans="1:24" ht="12">
      <c r="A76" s="263" t="s">
        <v>174</v>
      </c>
      <c r="B76" s="264"/>
      <c r="C76" s="264"/>
      <c r="D76" s="261"/>
      <c r="E76" s="262"/>
      <c r="F76" s="40">
        <v>69</v>
      </c>
      <c r="G76" s="59">
        <f>G8+G11+G14+G18+G44+G45+G53+G56+G65+G72</f>
        <v>3448820130.476865</v>
      </c>
      <c r="H76" s="67">
        <f>H8+H11+H14+H18+H44+H45+H53+H56+H65+H72</f>
        <v>7641121955.166782</v>
      </c>
      <c r="I76" s="144">
        <f>SUM(G76:H76)</f>
        <v>11089942085.643646</v>
      </c>
      <c r="J76" s="59">
        <f>+J8+J11+J14+J18+J44+J45+J53+J56+J65+J72</f>
        <v>3711321474.3996778</v>
      </c>
      <c r="K76" s="67">
        <f>+K8+K11+K14+K18+K44+K45+K53+K56+K65+K72</f>
        <v>7966363095.898726</v>
      </c>
      <c r="L76" s="155">
        <f aca="true" t="shared" si="3" ref="L76:L127">SUM(J76:K76)</f>
        <v>11677684570.298405</v>
      </c>
      <c r="M76" s="128"/>
      <c r="N76" s="128"/>
      <c r="O76" s="128"/>
      <c r="P76" s="128"/>
      <c r="Q76" s="128"/>
      <c r="R76" s="128"/>
      <c r="S76" s="130"/>
      <c r="T76" s="130"/>
      <c r="U76" s="130"/>
      <c r="V76" s="130"/>
      <c r="W76" s="130"/>
      <c r="X76" s="130"/>
    </row>
    <row r="77" spans="1:24" ht="12">
      <c r="A77" s="272" t="s">
        <v>33</v>
      </c>
      <c r="B77" s="273"/>
      <c r="C77" s="273"/>
      <c r="D77" s="274"/>
      <c r="E77" s="275"/>
      <c r="F77" s="43">
        <v>70</v>
      </c>
      <c r="G77" s="70">
        <v>93520031.52477081</v>
      </c>
      <c r="H77" s="71">
        <v>2071521840.897704</v>
      </c>
      <c r="I77" s="157">
        <f>SUM(G77:H77)</f>
        <v>2165041872.422475</v>
      </c>
      <c r="J77" s="70">
        <v>175225375.70392317</v>
      </c>
      <c r="K77" s="71">
        <v>2618730331.7707114</v>
      </c>
      <c r="L77" s="155">
        <f t="shared" si="3"/>
        <v>2793955707.4746346</v>
      </c>
      <c r="M77" s="129"/>
      <c r="N77" s="129"/>
      <c r="O77" s="128"/>
      <c r="P77" s="129"/>
      <c r="Q77" s="129"/>
      <c r="R77" s="128"/>
      <c r="S77" s="130"/>
      <c r="T77" s="130"/>
      <c r="U77" s="130"/>
      <c r="V77" s="130"/>
      <c r="W77" s="130"/>
      <c r="X77" s="130"/>
    </row>
    <row r="78" spans="1:24" ht="12">
      <c r="A78" s="121" t="s">
        <v>223</v>
      </c>
      <c r="B78" s="122"/>
      <c r="C78" s="122"/>
      <c r="D78" s="122"/>
      <c r="E78" s="122"/>
      <c r="F78" s="122"/>
      <c r="G78" s="119"/>
      <c r="H78" s="120"/>
      <c r="I78" s="119"/>
      <c r="J78" s="125">
        <v>0</v>
      </c>
      <c r="K78" s="125">
        <v>0</v>
      </c>
      <c r="L78" s="125"/>
      <c r="M78" s="131"/>
      <c r="N78" s="131"/>
      <c r="O78" s="131"/>
      <c r="P78" s="131"/>
      <c r="Q78" s="131"/>
      <c r="R78" s="131"/>
      <c r="S78" s="130"/>
      <c r="T78" s="130"/>
      <c r="U78" s="130"/>
      <c r="V78" s="130"/>
      <c r="W78" s="130"/>
      <c r="X78" s="130"/>
    </row>
    <row r="79" spans="1:24" ht="12">
      <c r="A79" s="265" t="s">
        <v>175</v>
      </c>
      <c r="B79" s="266"/>
      <c r="C79" s="266"/>
      <c r="D79" s="267"/>
      <c r="E79" s="268"/>
      <c r="F79" s="39">
        <v>71</v>
      </c>
      <c r="G79" s="61">
        <f>G80+G84+G85+G89+G93+G96</f>
        <v>332991509.0971165</v>
      </c>
      <c r="H79" s="66">
        <f>H80+H84+H85+H89+H93+H96</f>
        <v>2577858407.8494644</v>
      </c>
      <c r="I79" s="158">
        <f>SUM(G79:H79)</f>
        <v>2910849916.946581</v>
      </c>
      <c r="J79" s="61">
        <f>+J80+J84+J85+J89+J93+J96</f>
        <v>374694085.156119</v>
      </c>
      <c r="K79" s="66">
        <f>+K80+K84+K85+K89+K93+K96</f>
        <v>2824488143.1454473</v>
      </c>
      <c r="L79" s="154">
        <f t="shared" si="3"/>
        <v>3199182228.301566</v>
      </c>
      <c r="M79" s="128"/>
      <c r="N79" s="128"/>
      <c r="O79" s="128"/>
      <c r="P79" s="128"/>
      <c r="Q79" s="128"/>
      <c r="R79" s="128"/>
      <c r="S79" s="130"/>
      <c r="T79" s="130"/>
      <c r="U79" s="130"/>
      <c r="V79" s="130"/>
      <c r="W79" s="130"/>
      <c r="X79" s="130"/>
    </row>
    <row r="80" spans="1:24" ht="12">
      <c r="A80" s="263" t="s">
        <v>176</v>
      </c>
      <c r="B80" s="264"/>
      <c r="C80" s="264"/>
      <c r="D80" s="261"/>
      <c r="E80" s="262"/>
      <c r="F80" s="40">
        <v>72</v>
      </c>
      <c r="G80" s="59">
        <f>G81+G82+G83</f>
        <v>44288719.517445534</v>
      </c>
      <c r="H80" s="67">
        <f>H81+H82+H83</f>
        <v>545037079.9594145</v>
      </c>
      <c r="I80" s="144">
        <f aca="true" t="shared" si="4" ref="I80:I128">SUM(G80:H80)</f>
        <v>589325799.47686</v>
      </c>
      <c r="J80" s="124">
        <f>J81+J82+J83</f>
        <v>44288719.997373246</v>
      </c>
      <c r="K80" s="67">
        <f>K81+K82+K83</f>
        <v>545037080.0015032</v>
      </c>
      <c r="L80" s="155">
        <f t="shared" si="3"/>
        <v>589325799.9988765</v>
      </c>
      <c r="M80" s="128"/>
      <c r="N80" s="128"/>
      <c r="O80" s="128"/>
      <c r="P80" s="128"/>
      <c r="Q80" s="128"/>
      <c r="R80" s="128"/>
      <c r="S80" s="130"/>
      <c r="T80" s="130"/>
      <c r="U80" s="130"/>
      <c r="V80" s="130"/>
      <c r="W80" s="130"/>
      <c r="X80" s="130"/>
    </row>
    <row r="81" spans="1:24" ht="12">
      <c r="A81" s="260" t="s">
        <v>34</v>
      </c>
      <c r="B81" s="261"/>
      <c r="C81" s="261"/>
      <c r="D81" s="261"/>
      <c r="E81" s="262"/>
      <c r="F81" s="40">
        <v>73</v>
      </c>
      <c r="G81" s="68">
        <v>44288719.517445534</v>
      </c>
      <c r="H81" s="69">
        <v>545037079.9594145</v>
      </c>
      <c r="I81" s="144">
        <f t="shared" si="4"/>
        <v>589325799.47686</v>
      </c>
      <c r="J81" s="68">
        <v>44288719.997373246</v>
      </c>
      <c r="K81" s="69">
        <v>545037080.0015032</v>
      </c>
      <c r="L81" s="155">
        <f t="shared" si="3"/>
        <v>589325799.9988765</v>
      </c>
      <c r="M81" s="129"/>
      <c r="N81" s="129"/>
      <c r="O81" s="128"/>
      <c r="P81" s="129"/>
      <c r="Q81" s="129"/>
      <c r="R81" s="128"/>
      <c r="S81" s="130"/>
      <c r="T81" s="130"/>
      <c r="U81" s="130"/>
      <c r="V81" s="130"/>
      <c r="W81" s="130"/>
      <c r="X81" s="130"/>
    </row>
    <row r="82" spans="1:24" ht="12">
      <c r="A82" s="260" t="s">
        <v>35</v>
      </c>
      <c r="B82" s="261"/>
      <c r="C82" s="261"/>
      <c r="D82" s="261"/>
      <c r="E82" s="262"/>
      <c r="F82" s="40">
        <v>74</v>
      </c>
      <c r="G82" s="68">
        <v>0</v>
      </c>
      <c r="H82" s="69">
        <v>0</v>
      </c>
      <c r="I82" s="144">
        <f t="shared" si="4"/>
        <v>0</v>
      </c>
      <c r="J82" s="68">
        <v>0</v>
      </c>
      <c r="K82" s="69">
        <v>0</v>
      </c>
      <c r="L82" s="155">
        <f t="shared" si="3"/>
        <v>0</v>
      </c>
      <c r="M82" s="129"/>
      <c r="N82" s="129"/>
      <c r="O82" s="128"/>
      <c r="P82" s="129"/>
      <c r="Q82" s="129"/>
      <c r="R82" s="128"/>
      <c r="S82" s="130"/>
      <c r="T82" s="130"/>
      <c r="U82" s="130"/>
      <c r="V82" s="130"/>
      <c r="W82" s="130"/>
      <c r="X82" s="130"/>
    </row>
    <row r="83" spans="1:24" ht="12">
      <c r="A83" s="260" t="s">
        <v>36</v>
      </c>
      <c r="B83" s="261"/>
      <c r="C83" s="261"/>
      <c r="D83" s="261"/>
      <c r="E83" s="262"/>
      <c r="F83" s="40">
        <v>75</v>
      </c>
      <c r="G83" s="68">
        <v>0</v>
      </c>
      <c r="H83" s="69">
        <v>0</v>
      </c>
      <c r="I83" s="144">
        <f t="shared" si="4"/>
        <v>0</v>
      </c>
      <c r="J83" s="68">
        <v>0</v>
      </c>
      <c r="K83" s="69">
        <v>0</v>
      </c>
      <c r="L83" s="155">
        <f t="shared" si="3"/>
        <v>0</v>
      </c>
      <c r="M83" s="129"/>
      <c r="N83" s="129"/>
      <c r="O83" s="128"/>
      <c r="P83" s="129"/>
      <c r="Q83" s="129"/>
      <c r="R83" s="128"/>
      <c r="S83" s="130"/>
      <c r="T83" s="130"/>
      <c r="U83" s="130"/>
      <c r="V83" s="130"/>
      <c r="W83" s="130"/>
      <c r="X83" s="130"/>
    </row>
    <row r="84" spans="1:24" ht="12">
      <c r="A84" s="263" t="s">
        <v>37</v>
      </c>
      <c r="B84" s="264"/>
      <c r="C84" s="264"/>
      <c r="D84" s="261"/>
      <c r="E84" s="262"/>
      <c r="F84" s="40">
        <v>76</v>
      </c>
      <c r="G84" s="68">
        <v>0</v>
      </c>
      <c r="H84" s="69">
        <v>681482525.25</v>
      </c>
      <c r="I84" s="144">
        <f t="shared" si="4"/>
        <v>681482525.25</v>
      </c>
      <c r="J84" s="68">
        <v>0</v>
      </c>
      <c r="K84" s="69">
        <v>681482525.25</v>
      </c>
      <c r="L84" s="155">
        <f t="shared" si="3"/>
        <v>681482525.25</v>
      </c>
      <c r="M84" s="129"/>
      <c r="N84" s="129"/>
      <c r="O84" s="128"/>
      <c r="P84" s="129"/>
      <c r="Q84" s="129"/>
      <c r="R84" s="128"/>
      <c r="S84" s="130"/>
      <c r="T84" s="130"/>
      <c r="U84" s="130"/>
      <c r="V84" s="130"/>
      <c r="W84" s="130"/>
      <c r="X84" s="130"/>
    </row>
    <row r="85" spans="1:24" ht="12">
      <c r="A85" s="263" t="s">
        <v>177</v>
      </c>
      <c r="B85" s="264"/>
      <c r="C85" s="264"/>
      <c r="D85" s="261"/>
      <c r="E85" s="262"/>
      <c r="F85" s="40">
        <v>77</v>
      </c>
      <c r="G85" s="59">
        <f>SUM(G86:G88)</f>
        <v>82717797.25181526</v>
      </c>
      <c r="H85" s="67">
        <f>SUM(H86:H88)</f>
        <v>297318151.7358199</v>
      </c>
      <c r="I85" s="144">
        <f t="shared" si="4"/>
        <v>380035948.98763514</v>
      </c>
      <c r="J85" s="59">
        <f>+J86+J87+J88</f>
        <v>91346929.51487678</v>
      </c>
      <c r="K85" s="67">
        <f>+K86+K87+K88</f>
        <v>248936520.54973888</v>
      </c>
      <c r="L85" s="155">
        <f t="shared" si="3"/>
        <v>340283450.06461567</v>
      </c>
      <c r="M85" s="128"/>
      <c r="N85" s="128"/>
      <c r="O85" s="128"/>
      <c r="P85" s="128"/>
      <c r="Q85" s="128"/>
      <c r="R85" s="128"/>
      <c r="S85" s="130"/>
      <c r="T85" s="130"/>
      <c r="U85" s="130"/>
      <c r="V85" s="130"/>
      <c r="W85" s="130"/>
      <c r="X85" s="130"/>
    </row>
    <row r="86" spans="1:24" ht="12">
      <c r="A86" s="260" t="s">
        <v>38</v>
      </c>
      <c r="B86" s="261"/>
      <c r="C86" s="261"/>
      <c r="D86" s="261"/>
      <c r="E86" s="262"/>
      <c r="F86" s="40">
        <v>78</v>
      </c>
      <c r="G86" s="68">
        <v>0</v>
      </c>
      <c r="H86" s="69">
        <v>104416691.6515143</v>
      </c>
      <c r="I86" s="144">
        <f t="shared" si="4"/>
        <v>104416691.6515143</v>
      </c>
      <c r="J86" s="68">
        <v>0</v>
      </c>
      <c r="K86" s="69">
        <v>101716590.77135634</v>
      </c>
      <c r="L86" s="155">
        <f t="shared" si="3"/>
        <v>101716590.77135634</v>
      </c>
      <c r="M86" s="129"/>
      <c r="N86" s="129"/>
      <c r="O86" s="128"/>
      <c r="P86" s="129"/>
      <c r="Q86" s="129"/>
      <c r="R86" s="128"/>
      <c r="S86" s="130"/>
      <c r="T86" s="130"/>
      <c r="U86" s="130"/>
      <c r="V86" s="130"/>
      <c r="W86" s="130"/>
      <c r="X86" s="130"/>
    </row>
    <row r="87" spans="1:24" ht="12">
      <c r="A87" s="260" t="s">
        <v>39</v>
      </c>
      <c r="B87" s="261"/>
      <c r="C87" s="261"/>
      <c r="D87" s="261"/>
      <c r="E87" s="262"/>
      <c r="F87" s="40">
        <v>79</v>
      </c>
      <c r="G87" s="68">
        <v>82717797.25181526</v>
      </c>
      <c r="H87" s="69">
        <v>192724848.74284196</v>
      </c>
      <c r="I87" s="144">
        <f t="shared" si="4"/>
        <v>275442645.9946572</v>
      </c>
      <c r="J87" s="68">
        <v>91346929.51487678</v>
      </c>
      <c r="K87" s="69">
        <v>147050849.06375745</v>
      </c>
      <c r="L87" s="155">
        <f t="shared" si="3"/>
        <v>238397778.57863423</v>
      </c>
      <c r="M87" s="129"/>
      <c r="N87" s="129"/>
      <c r="O87" s="128"/>
      <c r="P87" s="129"/>
      <c r="Q87" s="129"/>
      <c r="R87" s="128"/>
      <c r="S87" s="130"/>
      <c r="T87" s="130"/>
      <c r="U87" s="130"/>
      <c r="V87" s="130"/>
      <c r="W87" s="130"/>
      <c r="X87" s="130"/>
    </row>
    <row r="88" spans="1:24" ht="12">
      <c r="A88" s="260" t="s">
        <v>40</v>
      </c>
      <c r="B88" s="261"/>
      <c r="C88" s="261"/>
      <c r="D88" s="261"/>
      <c r="E88" s="262"/>
      <c r="F88" s="40">
        <v>80</v>
      </c>
      <c r="G88" s="68">
        <v>0</v>
      </c>
      <c r="H88" s="69">
        <v>176611.34146364365</v>
      </c>
      <c r="I88" s="144">
        <f t="shared" si="4"/>
        <v>176611.34146364365</v>
      </c>
      <c r="J88" s="68">
        <v>0</v>
      </c>
      <c r="K88" s="69">
        <v>169080.71462507852</v>
      </c>
      <c r="L88" s="155">
        <f t="shared" si="3"/>
        <v>169080.71462507852</v>
      </c>
      <c r="M88" s="129"/>
      <c r="N88" s="129"/>
      <c r="O88" s="128"/>
      <c r="P88" s="129"/>
      <c r="Q88" s="129"/>
      <c r="R88" s="128"/>
      <c r="S88" s="130"/>
      <c r="T88" s="130"/>
      <c r="U88" s="130"/>
      <c r="V88" s="130"/>
      <c r="W88" s="130"/>
      <c r="X88" s="130"/>
    </row>
    <row r="89" spans="1:24" ht="12">
      <c r="A89" s="263" t="s">
        <v>178</v>
      </c>
      <c r="B89" s="264"/>
      <c r="C89" s="264"/>
      <c r="D89" s="261"/>
      <c r="E89" s="262"/>
      <c r="F89" s="40">
        <v>81</v>
      </c>
      <c r="G89" s="59">
        <f>G90+G91+G92</f>
        <v>84708411.58</v>
      </c>
      <c r="H89" s="67">
        <f>H90+H91+H92</f>
        <v>315741825.76</v>
      </c>
      <c r="I89" s="144">
        <f t="shared" si="4"/>
        <v>400450237.34</v>
      </c>
      <c r="J89" s="59">
        <f>J90+J91+J92</f>
        <v>85295937.19</v>
      </c>
      <c r="K89" s="67">
        <f>K90+K91+K92</f>
        <v>316742638.75</v>
      </c>
      <c r="L89" s="155">
        <f t="shared" si="3"/>
        <v>402038575.94</v>
      </c>
      <c r="M89" s="128"/>
      <c r="N89" s="128"/>
      <c r="O89" s="128"/>
      <c r="P89" s="128"/>
      <c r="Q89" s="128"/>
      <c r="R89" s="128"/>
      <c r="S89" s="130"/>
      <c r="T89" s="130"/>
      <c r="U89" s="130"/>
      <c r="V89" s="130"/>
      <c r="W89" s="130"/>
      <c r="X89" s="130"/>
    </row>
    <row r="90" spans="1:24" ht="12">
      <c r="A90" s="260" t="s">
        <v>41</v>
      </c>
      <c r="B90" s="261"/>
      <c r="C90" s="261"/>
      <c r="D90" s="261"/>
      <c r="E90" s="262"/>
      <c r="F90" s="40">
        <v>82</v>
      </c>
      <c r="G90" s="68">
        <v>1626910.3900000006</v>
      </c>
      <c r="H90" s="69">
        <v>26863541.01</v>
      </c>
      <c r="I90" s="144">
        <f t="shared" si="4"/>
        <v>28490451.400000002</v>
      </c>
      <c r="J90" s="68">
        <v>2214436</v>
      </c>
      <c r="K90" s="69">
        <v>27864354</v>
      </c>
      <c r="L90" s="155">
        <f t="shared" si="3"/>
        <v>30078790</v>
      </c>
      <c r="M90" s="129"/>
      <c r="N90" s="129"/>
      <c r="O90" s="128"/>
      <c r="P90" s="129"/>
      <c r="Q90" s="129"/>
      <c r="R90" s="128"/>
      <c r="S90" s="130"/>
      <c r="T90" s="130"/>
      <c r="U90" s="130"/>
      <c r="V90" s="130"/>
      <c r="W90" s="130"/>
      <c r="X90" s="130"/>
    </row>
    <row r="91" spans="1:24" ht="12">
      <c r="A91" s="260" t="s">
        <v>42</v>
      </c>
      <c r="B91" s="261"/>
      <c r="C91" s="261"/>
      <c r="D91" s="261"/>
      <c r="E91" s="262"/>
      <c r="F91" s="40">
        <v>83</v>
      </c>
      <c r="G91" s="68">
        <v>7581501.190000001</v>
      </c>
      <c r="H91" s="69">
        <v>139638995.3</v>
      </c>
      <c r="I91" s="144">
        <f t="shared" si="4"/>
        <v>147220496.49</v>
      </c>
      <c r="J91" s="68">
        <v>7581501.190000001</v>
      </c>
      <c r="K91" s="69">
        <v>139638995.3</v>
      </c>
      <c r="L91" s="155">
        <f t="shared" si="3"/>
        <v>147220496.49</v>
      </c>
      <c r="M91" s="129"/>
      <c r="N91" s="129"/>
      <c r="O91" s="128"/>
      <c r="P91" s="129"/>
      <c r="Q91" s="129"/>
      <c r="R91" s="128"/>
      <c r="S91" s="130"/>
      <c r="T91" s="130"/>
      <c r="U91" s="130"/>
      <c r="V91" s="130"/>
      <c r="W91" s="130"/>
      <c r="X91" s="130"/>
    </row>
    <row r="92" spans="1:24" ht="12">
      <c r="A92" s="260" t="s">
        <v>43</v>
      </c>
      <c r="B92" s="261"/>
      <c r="C92" s="261"/>
      <c r="D92" s="261"/>
      <c r="E92" s="262"/>
      <c r="F92" s="40">
        <v>84</v>
      </c>
      <c r="G92" s="68">
        <v>75500000</v>
      </c>
      <c r="H92" s="69">
        <v>149239289.45</v>
      </c>
      <c r="I92" s="144">
        <f t="shared" si="4"/>
        <v>224739289.45</v>
      </c>
      <c r="J92" s="68">
        <v>75500000</v>
      </c>
      <c r="K92" s="69">
        <v>149239289.45</v>
      </c>
      <c r="L92" s="155">
        <f t="shared" si="3"/>
        <v>224739289.45</v>
      </c>
      <c r="M92" s="129"/>
      <c r="N92" s="129"/>
      <c r="O92" s="128"/>
      <c r="P92" s="129"/>
      <c r="Q92" s="129"/>
      <c r="R92" s="128"/>
      <c r="S92" s="130"/>
      <c r="T92" s="130"/>
      <c r="U92" s="130"/>
      <c r="V92" s="130"/>
      <c r="W92" s="130"/>
      <c r="X92" s="130"/>
    </row>
    <row r="93" spans="1:24" ht="12">
      <c r="A93" s="263" t="s">
        <v>179</v>
      </c>
      <c r="B93" s="264"/>
      <c r="C93" s="264"/>
      <c r="D93" s="261"/>
      <c r="E93" s="262"/>
      <c r="F93" s="40">
        <v>85</v>
      </c>
      <c r="G93" s="59">
        <f>SUM(G94:G95)</f>
        <v>59649211.17961255</v>
      </c>
      <c r="H93" s="67">
        <f>SUM(H94:H95)</f>
        <v>546803515.7605276</v>
      </c>
      <c r="I93" s="144">
        <f t="shared" si="4"/>
        <v>606452726.9401401</v>
      </c>
      <c r="J93" s="59">
        <f>+J94+J95</f>
        <v>122015203.87844202</v>
      </c>
      <c r="K93" s="67">
        <f>+K94+K95</f>
        <v>736886071.8881072</v>
      </c>
      <c r="L93" s="155">
        <f t="shared" si="3"/>
        <v>858901275.7665492</v>
      </c>
      <c r="M93" s="128"/>
      <c r="N93" s="128"/>
      <c r="O93" s="128"/>
      <c r="P93" s="128"/>
      <c r="Q93" s="128"/>
      <c r="R93" s="128"/>
      <c r="S93" s="130"/>
      <c r="T93" s="130"/>
      <c r="U93" s="130"/>
      <c r="V93" s="130"/>
      <c r="W93" s="130"/>
      <c r="X93" s="130"/>
    </row>
    <row r="94" spans="1:24" ht="12">
      <c r="A94" s="260" t="s">
        <v>4</v>
      </c>
      <c r="B94" s="261"/>
      <c r="C94" s="261"/>
      <c r="D94" s="261"/>
      <c r="E94" s="262"/>
      <c r="F94" s="40">
        <v>86</v>
      </c>
      <c r="G94" s="68">
        <v>59649211.17961255</v>
      </c>
      <c r="H94" s="69">
        <v>546803515.7605276</v>
      </c>
      <c r="I94" s="144">
        <f t="shared" si="4"/>
        <v>606452726.9401401</v>
      </c>
      <c r="J94" s="68">
        <v>122015203.87844202</v>
      </c>
      <c r="K94" s="69">
        <v>736886071.8881072</v>
      </c>
      <c r="L94" s="155">
        <f t="shared" si="3"/>
        <v>858901275.7665492</v>
      </c>
      <c r="M94" s="129"/>
      <c r="N94" s="129"/>
      <c r="O94" s="128"/>
      <c r="P94" s="129"/>
      <c r="Q94" s="129"/>
      <c r="R94" s="128"/>
      <c r="S94" s="130"/>
      <c r="T94" s="130"/>
      <c r="U94" s="130"/>
      <c r="V94" s="130"/>
      <c r="W94" s="130"/>
      <c r="X94" s="130"/>
    </row>
    <row r="95" spans="1:24" ht="12">
      <c r="A95" s="260" t="s">
        <v>234</v>
      </c>
      <c r="B95" s="261"/>
      <c r="C95" s="261"/>
      <c r="D95" s="261"/>
      <c r="E95" s="262"/>
      <c r="F95" s="40">
        <v>87</v>
      </c>
      <c r="G95" s="68">
        <v>0</v>
      </c>
      <c r="H95" s="69">
        <v>0</v>
      </c>
      <c r="I95" s="144">
        <f t="shared" si="4"/>
        <v>0</v>
      </c>
      <c r="J95" s="68">
        <v>0</v>
      </c>
      <c r="K95" s="69">
        <v>0</v>
      </c>
      <c r="L95" s="155">
        <f t="shared" si="3"/>
        <v>0</v>
      </c>
      <c r="M95" s="129"/>
      <c r="N95" s="129"/>
      <c r="O95" s="128"/>
      <c r="P95" s="129"/>
      <c r="Q95" s="129"/>
      <c r="R95" s="128"/>
      <c r="S95" s="130"/>
      <c r="T95" s="130"/>
      <c r="U95" s="130"/>
      <c r="V95" s="130"/>
      <c r="W95" s="130"/>
      <c r="X95" s="130"/>
    </row>
    <row r="96" spans="1:24" ht="12">
      <c r="A96" s="263" t="s">
        <v>180</v>
      </c>
      <c r="B96" s="264"/>
      <c r="C96" s="264"/>
      <c r="D96" s="261"/>
      <c r="E96" s="262"/>
      <c r="F96" s="40">
        <v>88</v>
      </c>
      <c r="G96" s="59">
        <f>SUM(G97:G98)</f>
        <v>61627369.56824312</v>
      </c>
      <c r="H96" s="67">
        <f>SUM(H97:H98)</f>
        <v>191475309.38370243</v>
      </c>
      <c r="I96" s="144">
        <f t="shared" si="4"/>
        <v>253102678.95194554</v>
      </c>
      <c r="J96" s="59">
        <f>+J97+J98</f>
        <v>31747294.575426932</v>
      </c>
      <c r="K96" s="67">
        <f>+K97+K98</f>
        <v>295403306.706098</v>
      </c>
      <c r="L96" s="155">
        <f t="shared" si="3"/>
        <v>327150601.28152496</v>
      </c>
      <c r="M96" s="128"/>
      <c r="N96" s="128"/>
      <c r="O96" s="128"/>
      <c r="P96" s="128"/>
      <c r="Q96" s="128"/>
      <c r="R96" s="128"/>
      <c r="S96" s="130"/>
      <c r="T96" s="130"/>
      <c r="U96" s="130"/>
      <c r="V96" s="130"/>
      <c r="W96" s="130"/>
      <c r="X96" s="130"/>
    </row>
    <row r="97" spans="1:24" ht="12">
      <c r="A97" s="260" t="s">
        <v>235</v>
      </c>
      <c r="B97" s="261"/>
      <c r="C97" s="261"/>
      <c r="D97" s="261"/>
      <c r="E97" s="262"/>
      <c r="F97" s="40">
        <v>89</v>
      </c>
      <c r="G97" s="68">
        <v>61627369.56824312</v>
      </c>
      <c r="H97" s="69">
        <v>191475309.38370243</v>
      </c>
      <c r="I97" s="144">
        <f t="shared" si="4"/>
        <v>253102678.95194554</v>
      </c>
      <c r="J97" s="68">
        <v>31747294.575426932</v>
      </c>
      <c r="K97" s="69">
        <v>295403306.706098</v>
      </c>
      <c r="L97" s="155">
        <f t="shared" si="3"/>
        <v>327150601.28152496</v>
      </c>
      <c r="M97" s="129"/>
      <c r="N97" s="129"/>
      <c r="O97" s="128"/>
      <c r="P97" s="129"/>
      <c r="Q97" s="129"/>
      <c r="R97" s="128"/>
      <c r="S97" s="130"/>
      <c r="T97" s="130"/>
      <c r="U97" s="130"/>
      <c r="V97" s="130"/>
      <c r="W97" s="130"/>
      <c r="X97" s="130"/>
    </row>
    <row r="98" spans="1:24" ht="12">
      <c r="A98" s="260" t="s">
        <v>293</v>
      </c>
      <c r="B98" s="261"/>
      <c r="C98" s="261"/>
      <c r="D98" s="261"/>
      <c r="E98" s="262"/>
      <c r="F98" s="40">
        <v>90</v>
      </c>
      <c r="G98" s="68">
        <v>0</v>
      </c>
      <c r="H98" s="69">
        <v>0</v>
      </c>
      <c r="I98" s="144">
        <f t="shared" si="4"/>
        <v>0</v>
      </c>
      <c r="J98" s="68">
        <v>0</v>
      </c>
      <c r="K98" s="69">
        <v>0</v>
      </c>
      <c r="L98" s="155">
        <f t="shared" si="3"/>
        <v>0</v>
      </c>
      <c r="M98" s="129"/>
      <c r="N98" s="129"/>
      <c r="O98" s="128"/>
      <c r="P98" s="129"/>
      <c r="Q98" s="129"/>
      <c r="R98" s="128"/>
      <c r="S98" s="130"/>
      <c r="T98" s="130"/>
      <c r="U98" s="130"/>
      <c r="V98" s="130"/>
      <c r="W98" s="130"/>
      <c r="X98" s="130"/>
    </row>
    <row r="99" spans="1:24" ht="12">
      <c r="A99" s="263" t="s">
        <v>391</v>
      </c>
      <c r="B99" s="264"/>
      <c r="C99" s="264"/>
      <c r="D99" s="261"/>
      <c r="E99" s="262"/>
      <c r="F99" s="40">
        <v>91</v>
      </c>
      <c r="G99" s="68">
        <v>1508493.4361010566</v>
      </c>
      <c r="H99" s="69">
        <v>10984293.216590213</v>
      </c>
      <c r="I99" s="144">
        <f t="shared" si="4"/>
        <v>12492786.65269127</v>
      </c>
      <c r="J99" s="68">
        <v>1095354.3744072544</v>
      </c>
      <c r="K99" s="69">
        <v>11118413.403952153</v>
      </c>
      <c r="L99" s="155">
        <f t="shared" si="3"/>
        <v>12213767.778359408</v>
      </c>
      <c r="M99" s="129"/>
      <c r="N99" s="129"/>
      <c r="O99" s="128"/>
      <c r="P99" s="129"/>
      <c r="Q99" s="129"/>
      <c r="R99" s="128"/>
      <c r="S99" s="130"/>
      <c r="T99" s="130"/>
      <c r="U99" s="130"/>
      <c r="V99" s="130"/>
      <c r="W99" s="130"/>
      <c r="X99" s="130"/>
    </row>
    <row r="100" spans="1:24" ht="12">
      <c r="A100" s="263" t="s">
        <v>181</v>
      </c>
      <c r="B100" s="264"/>
      <c r="C100" s="264"/>
      <c r="D100" s="261"/>
      <c r="E100" s="262"/>
      <c r="F100" s="40">
        <v>92</v>
      </c>
      <c r="G100" s="59">
        <f>SUM(G101:G106)</f>
        <v>2686306998.332525</v>
      </c>
      <c r="H100" s="67">
        <f>SUM(H101:H106)</f>
        <v>4185738573.5798306</v>
      </c>
      <c r="I100" s="144">
        <f t="shared" si="4"/>
        <v>6872045571.912355</v>
      </c>
      <c r="J100" s="59">
        <f>+J101+J102+J103+J104+J105+J106</f>
        <v>2783071219.836521</v>
      </c>
      <c r="K100" s="67">
        <f>+K101+K102+K103+K104+K105+K106</f>
        <v>4244459185.544642</v>
      </c>
      <c r="L100" s="155">
        <f t="shared" si="3"/>
        <v>7027530405.381163</v>
      </c>
      <c r="M100" s="128"/>
      <c r="N100" s="128"/>
      <c r="O100" s="128"/>
      <c r="P100" s="128"/>
      <c r="Q100" s="128"/>
      <c r="R100" s="128"/>
      <c r="S100" s="130"/>
      <c r="T100" s="130"/>
      <c r="U100" s="130"/>
      <c r="V100" s="130"/>
      <c r="W100" s="130"/>
      <c r="X100" s="130"/>
    </row>
    <row r="101" spans="1:24" ht="12">
      <c r="A101" s="260" t="s">
        <v>236</v>
      </c>
      <c r="B101" s="261"/>
      <c r="C101" s="261"/>
      <c r="D101" s="261"/>
      <c r="E101" s="262"/>
      <c r="F101" s="40">
        <v>93</v>
      </c>
      <c r="G101" s="68">
        <v>5493774.9795106305</v>
      </c>
      <c r="H101" s="69">
        <v>1303066470.715008</v>
      </c>
      <c r="I101" s="144">
        <f t="shared" si="4"/>
        <v>1308560245.6945186</v>
      </c>
      <c r="J101" s="68">
        <v>5369253.7882204205</v>
      </c>
      <c r="K101" s="69">
        <v>1417280523.1334848</v>
      </c>
      <c r="L101" s="155">
        <f t="shared" si="3"/>
        <v>1422649776.9217052</v>
      </c>
      <c r="M101" s="129"/>
      <c r="N101" s="129"/>
      <c r="O101" s="128"/>
      <c r="P101" s="129"/>
      <c r="Q101" s="129"/>
      <c r="R101" s="128"/>
      <c r="S101" s="130"/>
      <c r="T101" s="130"/>
      <c r="U101" s="130"/>
      <c r="V101" s="130"/>
      <c r="W101" s="130"/>
      <c r="X101" s="130"/>
    </row>
    <row r="102" spans="1:24" ht="12">
      <c r="A102" s="260" t="s">
        <v>237</v>
      </c>
      <c r="B102" s="261"/>
      <c r="C102" s="261"/>
      <c r="D102" s="261"/>
      <c r="E102" s="262"/>
      <c r="F102" s="40">
        <v>94</v>
      </c>
      <c r="G102" s="68">
        <v>2638338812.7184873</v>
      </c>
      <c r="H102" s="69">
        <v>49462137.44</v>
      </c>
      <c r="I102" s="144">
        <f t="shared" si="4"/>
        <v>2687800950.1584873</v>
      </c>
      <c r="J102" s="68">
        <v>2702038921.5726557</v>
      </c>
      <c r="K102" s="69">
        <v>29250665.5</v>
      </c>
      <c r="L102" s="155">
        <f t="shared" si="3"/>
        <v>2731289587.0726557</v>
      </c>
      <c r="M102" s="129"/>
      <c r="N102" s="129"/>
      <c r="O102" s="128"/>
      <c r="P102" s="129"/>
      <c r="Q102" s="129"/>
      <c r="R102" s="128"/>
      <c r="S102" s="130"/>
      <c r="T102" s="130"/>
      <c r="U102" s="130"/>
      <c r="V102" s="130"/>
      <c r="W102" s="130"/>
      <c r="X102" s="130"/>
    </row>
    <row r="103" spans="1:24" ht="12">
      <c r="A103" s="260" t="s">
        <v>238</v>
      </c>
      <c r="B103" s="261"/>
      <c r="C103" s="261"/>
      <c r="D103" s="261"/>
      <c r="E103" s="262"/>
      <c r="F103" s="40">
        <v>95</v>
      </c>
      <c r="G103" s="68">
        <v>41782240.88452667</v>
      </c>
      <c r="H103" s="69">
        <v>2776480301.805382</v>
      </c>
      <c r="I103" s="144">
        <f t="shared" si="4"/>
        <v>2818262542.6899085</v>
      </c>
      <c r="J103" s="68">
        <v>71355653.68126376</v>
      </c>
      <c r="K103" s="69">
        <v>2748839177.090316</v>
      </c>
      <c r="L103" s="155">
        <f t="shared" si="3"/>
        <v>2820194830.7715797</v>
      </c>
      <c r="M103" s="129"/>
      <c r="N103" s="129"/>
      <c r="O103" s="128"/>
      <c r="P103" s="129"/>
      <c r="Q103" s="129"/>
      <c r="R103" s="128"/>
      <c r="S103" s="130"/>
      <c r="T103" s="130"/>
      <c r="U103" s="130"/>
      <c r="V103" s="130"/>
      <c r="W103" s="130"/>
      <c r="X103" s="130"/>
    </row>
    <row r="104" spans="1:24" ht="19.5" customHeight="1">
      <c r="A104" s="260" t="s">
        <v>196</v>
      </c>
      <c r="B104" s="261"/>
      <c r="C104" s="261"/>
      <c r="D104" s="261"/>
      <c r="E104" s="262"/>
      <c r="F104" s="40">
        <v>96</v>
      </c>
      <c r="G104" s="68">
        <v>0</v>
      </c>
      <c r="H104" s="69">
        <v>5774430.264868</v>
      </c>
      <c r="I104" s="144">
        <f t="shared" si="4"/>
        <v>5774430.264868</v>
      </c>
      <c r="J104" s="68">
        <v>0</v>
      </c>
      <c r="K104" s="69">
        <v>7348598.4533514995</v>
      </c>
      <c r="L104" s="155">
        <f t="shared" si="3"/>
        <v>7348598.4533514995</v>
      </c>
      <c r="M104" s="129"/>
      <c r="N104" s="129"/>
      <c r="O104" s="128"/>
      <c r="P104" s="129"/>
      <c r="Q104" s="129"/>
      <c r="R104" s="128"/>
      <c r="S104" s="130"/>
      <c r="T104" s="130"/>
      <c r="U104" s="130"/>
      <c r="V104" s="130"/>
      <c r="W104" s="130"/>
      <c r="X104" s="130"/>
    </row>
    <row r="105" spans="1:24" ht="12">
      <c r="A105" s="260" t="s">
        <v>294</v>
      </c>
      <c r="B105" s="261"/>
      <c r="C105" s="261"/>
      <c r="D105" s="261"/>
      <c r="E105" s="262"/>
      <c r="F105" s="40">
        <v>97</v>
      </c>
      <c r="G105" s="68">
        <v>0</v>
      </c>
      <c r="H105" s="69">
        <v>7055533</v>
      </c>
      <c r="I105" s="144">
        <f t="shared" si="4"/>
        <v>7055533</v>
      </c>
      <c r="J105" s="68">
        <v>0</v>
      </c>
      <c r="K105" s="69">
        <v>7055533</v>
      </c>
      <c r="L105" s="155">
        <f t="shared" si="3"/>
        <v>7055533</v>
      </c>
      <c r="M105" s="129"/>
      <c r="N105" s="129"/>
      <c r="O105" s="128"/>
      <c r="P105" s="129"/>
      <c r="Q105" s="129"/>
      <c r="R105" s="128"/>
      <c r="S105" s="130"/>
      <c r="T105" s="130"/>
      <c r="U105" s="130"/>
      <c r="V105" s="130"/>
      <c r="W105" s="130"/>
      <c r="X105" s="130"/>
    </row>
    <row r="106" spans="1:24" ht="12">
      <c r="A106" s="260" t="s">
        <v>295</v>
      </c>
      <c r="B106" s="261"/>
      <c r="C106" s="261"/>
      <c r="D106" s="261"/>
      <c r="E106" s="262"/>
      <c r="F106" s="40">
        <v>98</v>
      </c>
      <c r="G106" s="68">
        <v>692169.75</v>
      </c>
      <c r="H106" s="69">
        <v>43899700.354573004</v>
      </c>
      <c r="I106" s="144">
        <f t="shared" si="4"/>
        <v>44591870.104573004</v>
      </c>
      <c r="J106" s="68">
        <v>4307390.79438096</v>
      </c>
      <c r="K106" s="69">
        <v>34684688.36748999</v>
      </c>
      <c r="L106" s="155">
        <f t="shared" si="3"/>
        <v>38992079.16187096</v>
      </c>
      <c r="M106" s="129"/>
      <c r="N106" s="129"/>
      <c r="O106" s="128"/>
      <c r="P106" s="129"/>
      <c r="Q106" s="129"/>
      <c r="R106" s="128"/>
      <c r="S106" s="130"/>
      <c r="T106" s="130"/>
      <c r="U106" s="130"/>
      <c r="V106" s="130"/>
      <c r="W106" s="130"/>
      <c r="X106" s="130"/>
    </row>
    <row r="107" spans="1:24" ht="33" customHeight="1">
      <c r="A107" s="263" t="s">
        <v>296</v>
      </c>
      <c r="B107" s="264"/>
      <c r="C107" s="264"/>
      <c r="D107" s="261"/>
      <c r="E107" s="262"/>
      <c r="F107" s="40">
        <v>99</v>
      </c>
      <c r="G107" s="68">
        <v>336900961.405024</v>
      </c>
      <c r="H107" s="69">
        <v>0</v>
      </c>
      <c r="I107" s="144">
        <f t="shared" si="4"/>
        <v>336900961.405024</v>
      </c>
      <c r="J107" s="68">
        <v>437973328.286395</v>
      </c>
      <c r="K107" s="69">
        <v>0</v>
      </c>
      <c r="L107" s="155">
        <f t="shared" si="3"/>
        <v>437973328.286395</v>
      </c>
      <c r="M107" s="129"/>
      <c r="N107" s="129"/>
      <c r="O107" s="128"/>
      <c r="P107" s="129"/>
      <c r="Q107" s="129"/>
      <c r="R107" s="128"/>
      <c r="S107" s="130"/>
      <c r="T107" s="130"/>
      <c r="U107" s="130"/>
      <c r="V107" s="130"/>
      <c r="W107" s="130"/>
      <c r="X107" s="130"/>
    </row>
    <row r="108" spans="1:24" ht="12">
      <c r="A108" s="263" t="s">
        <v>182</v>
      </c>
      <c r="B108" s="264"/>
      <c r="C108" s="264"/>
      <c r="D108" s="261"/>
      <c r="E108" s="262"/>
      <c r="F108" s="40">
        <v>100</v>
      </c>
      <c r="G108" s="59">
        <f>G109+G110</f>
        <v>5378443.857600001</v>
      </c>
      <c r="H108" s="67">
        <f>H109+H110</f>
        <v>113119340.62179582</v>
      </c>
      <c r="I108" s="144">
        <f t="shared" si="4"/>
        <v>118497784.47939582</v>
      </c>
      <c r="J108" s="59">
        <f>+J109+J110</f>
        <v>3363254.149348</v>
      </c>
      <c r="K108" s="67">
        <f>+K109+K110</f>
        <v>109441757.2898189</v>
      </c>
      <c r="L108" s="155">
        <f t="shared" si="3"/>
        <v>112805011.4391669</v>
      </c>
      <c r="M108" s="128"/>
      <c r="N108" s="128"/>
      <c r="O108" s="128"/>
      <c r="P108" s="128"/>
      <c r="Q108" s="128"/>
      <c r="R108" s="128"/>
      <c r="S108" s="130"/>
      <c r="T108" s="130"/>
      <c r="U108" s="130"/>
      <c r="V108" s="130"/>
      <c r="W108" s="130"/>
      <c r="X108" s="130"/>
    </row>
    <row r="109" spans="1:24" ht="12">
      <c r="A109" s="260" t="s">
        <v>239</v>
      </c>
      <c r="B109" s="261"/>
      <c r="C109" s="261"/>
      <c r="D109" s="261"/>
      <c r="E109" s="262"/>
      <c r="F109" s="40">
        <v>101</v>
      </c>
      <c r="G109" s="68">
        <v>5378443.857600001</v>
      </c>
      <c r="H109" s="69">
        <v>108603591.88179582</v>
      </c>
      <c r="I109" s="144">
        <f t="shared" si="4"/>
        <v>113982035.73939583</v>
      </c>
      <c r="J109" s="68">
        <v>3088832.945985</v>
      </c>
      <c r="K109" s="69">
        <v>104926008.5498189</v>
      </c>
      <c r="L109" s="155">
        <f t="shared" si="3"/>
        <v>108014841.49580391</v>
      </c>
      <c r="M109" s="129"/>
      <c r="N109" s="129"/>
      <c r="O109" s="128"/>
      <c r="P109" s="129"/>
      <c r="Q109" s="129"/>
      <c r="R109" s="128"/>
      <c r="S109" s="130"/>
      <c r="T109" s="130"/>
      <c r="U109" s="130"/>
      <c r="V109" s="130"/>
      <c r="W109" s="130"/>
      <c r="X109" s="130"/>
    </row>
    <row r="110" spans="1:24" ht="12">
      <c r="A110" s="260" t="s">
        <v>240</v>
      </c>
      <c r="B110" s="261"/>
      <c r="C110" s="261"/>
      <c r="D110" s="261"/>
      <c r="E110" s="262"/>
      <c r="F110" s="40">
        <v>102</v>
      </c>
      <c r="G110" s="68">
        <v>0</v>
      </c>
      <c r="H110" s="69">
        <v>4515748.74</v>
      </c>
      <c r="I110" s="144">
        <f t="shared" si="4"/>
        <v>4515748.74</v>
      </c>
      <c r="J110" s="68">
        <v>274421.203363</v>
      </c>
      <c r="K110" s="69">
        <v>4515748.74</v>
      </c>
      <c r="L110" s="155">
        <f t="shared" si="3"/>
        <v>4790169.943363001</v>
      </c>
      <c r="M110" s="129"/>
      <c r="N110" s="129"/>
      <c r="O110" s="128"/>
      <c r="P110" s="129"/>
      <c r="Q110" s="129"/>
      <c r="R110" s="128"/>
      <c r="S110" s="130"/>
      <c r="T110" s="130"/>
      <c r="U110" s="130"/>
      <c r="V110" s="130"/>
      <c r="W110" s="130"/>
      <c r="X110" s="130"/>
    </row>
    <row r="111" spans="1:24" ht="12">
      <c r="A111" s="263" t="s">
        <v>183</v>
      </c>
      <c r="B111" s="264"/>
      <c r="C111" s="264"/>
      <c r="D111" s="261"/>
      <c r="E111" s="262"/>
      <c r="F111" s="40">
        <v>103</v>
      </c>
      <c r="G111" s="59">
        <f>G112+G113</f>
        <v>19155610.523924</v>
      </c>
      <c r="H111" s="67">
        <f>H112+H113</f>
        <v>100291870.72724801</v>
      </c>
      <c r="I111" s="144">
        <f t="shared" si="4"/>
        <v>119447481.251172</v>
      </c>
      <c r="J111" s="59">
        <f>+J112+J113</f>
        <v>25510009.648907304</v>
      </c>
      <c r="K111" s="67">
        <f>+K112+K113</f>
        <v>122937902.06188503</v>
      </c>
      <c r="L111" s="155">
        <f t="shared" si="3"/>
        <v>148447911.71079233</v>
      </c>
      <c r="M111" s="128"/>
      <c r="N111" s="128"/>
      <c r="O111" s="128"/>
      <c r="P111" s="128"/>
      <c r="Q111" s="128"/>
      <c r="R111" s="128"/>
      <c r="S111" s="130"/>
      <c r="T111" s="130"/>
      <c r="U111" s="130"/>
      <c r="V111" s="130"/>
      <c r="W111" s="130"/>
      <c r="X111" s="130"/>
    </row>
    <row r="112" spans="1:24" ht="12">
      <c r="A112" s="260" t="s">
        <v>241</v>
      </c>
      <c r="B112" s="261"/>
      <c r="C112" s="261"/>
      <c r="D112" s="261"/>
      <c r="E112" s="262"/>
      <c r="F112" s="40">
        <v>104</v>
      </c>
      <c r="G112" s="68">
        <v>18364262.881920002</v>
      </c>
      <c r="H112" s="69">
        <v>79680047.95768604</v>
      </c>
      <c r="I112" s="144">
        <f t="shared" si="4"/>
        <v>98044310.83960605</v>
      </c>
      <c r="J112" s="68">
        <v>17454321.4702093</v>
      </c>
      <c r="K112" s="69">
        <v>70065049.1995952</v>
      </c>
      <c r="L112" s="155">
        <f t="shared" si="3"/>
        <v>87519370.6698045</v>
      </c>
      <c r="M112" s="129"/>
      <c r="N112" s="129"/>
      <c r="O112" s="128"/>
      <c r="P112" s="129"/>
      <c r="Q112" s="129"/>
      <c r="R112" s="128"/>
      <c r="S112" s="130"/>
      <c r="T112" s="130"/>
      <c r="U112" s="130"/>
      <c r="V112" s="130"/>
      <c r="W112" s="130"/>
      <c r="X112" s="130"/>
    </row>
    <row r="113" spans="1:24" ht="12">
      <c r="A113" s="260" t="s">
        <v>242</v>
      </c>
      <c r="B113" s="261"/>
      <c r="C113" s="261"/>
      <c r="D113" s="261"/>
      <c r="E113" s="262"/>
      <c r="F113" s="40">
        <v>105</v>
      </c>
      <c r="G113" s="68">
        <v>791347.642004</v>
      </c>
      <c r="H113" s="69">
        <v>20611822.769561976</v>
      </c>
      <c r="I113" s="144">
        <f t="shared" si="4"/>
        <v>21403170.411565974</v>
      </c>
      <c r="J113" s="68">
        <v>8055688.178698003</v>
      </c>
      <c r="K113" s="69">
        <v>52872852.86228983</v>
      </c>
      <c r="L113" s="155">
        <f t="shared" si="3"/>
        <v>60928541.040987834</v>
      </c>
      <c r="M113" s="129"/>
      <c r="N113" s="129"/>
      <c r="O113" s="128"/>
      <c r="P113" s="129"/>
      <c r="Q113" s="129"/>
      <c r="R113" s="128"/>
      <c r="S113" s="130"/>
      <c r="T113" s="130"/>
      <c r="U113" s="130"/>
      <c r="V113" s="130"/>
      <c r="W113" s="130"/>
      <c r="X113" s="130"/>
    </row>
    <row r="114" spans="1:24" ht="12">
      <c r="A114" s="263" t="s">
        <v>297</v>
      </c>
      <c r="B114" s="264"/>
      <c r="C114" s="264"/>
      <c r="D114" s="261"/>
      <c r="E114" s="262"/>
      <c r="F114" s="40">
        <v>106</v>
      </c>
      <c r="G114" s="68">
        <v>0</v>
      </c>
      <c r="H114" s="69">
        <v>0</v>
      </c>
      <c r="I114" s="144">
        <f t="shared" si="4"/>
        <v>0</v>
      </c>
      <c r="J114" s="68">
        <v>0</v>
      </c>
      <c r="K114" s="69">
        <v>0</v>
      </c>
      <c r="L114" s="155">
        <f t="shared" si="3"/>
        <v>0</v>
      </c>
      <c r="M114" s="129"/>
      <c r="N114" s="129"/>
      <c r="O114" s="128"/>
      <c r="P114" s="129"/>
      <c r="Q114" s="129"/>
      <c r="R114" s="128"/>
      <c r="S114" s="130"/>
      <c r="T114" s="130"/>
      <c r="U114" s="130"/>
      <c r="V114" s="130"/>
      <c r="W114" s="130"/>
      <c r="X114" s="130"/>
    </row>
    <row r="115" spans="1:24" ht="12">
      <c r="A115" s="263" t="s">
        <v>184</v>
      </c>
      <c r="B115" s="264"/>
      <c r="C115" s="264"/>
      <c r="D115" s="261"/>
      <c r="E115" s="262"/>
      <c r="F115" s="40">
        <v>107</v>
      </c>
      <c r="G115" s="59">
        <f>G116+G117+G118</f>
        <v>522507.03804799996</v>
      </c>
      <c r="H115" s="67">
        <f>H116+H117+H118</f>
        <v>17090156.589004457</v>
      </c>
      <c r="I115" s="144">
        <f t="shared" si="4"/>
        <v>17612663.627052456</v>
      </c>
      <c r="J115" s="59">
        <f>+J116+J117+J118</f>
        <v>380965.296339</v>
      </c>
      <c r="K115" s="67">
        <f>+K116+K117+K118</f>
        <v>19367087.11029281</v>
      </c>
      <c r="L115" s="155">
        <f t="shared" si="3"/>
        <v>19748052.406631812</v>
      </c>
      <c r="M115" s="128"/>
      <c r="N115" s="128"/>
      <c r="O115" s="128"/>
      <c r="P115" s="128"/>
      <c r="Q115" s="128"/>
      <c r="R115" s="128"/>
      <c r="S115" s="130"/>
      <c r="T115" s="130"/>
      <c r="U115" s="130"/>
      <c r="V115" s="130"/>
      <c r="W115" s="130"/>
      <c r="X115" s="130"/>
    </row>
    <row r="116" spans="1:24" ht="12">
      <c r="A116" s="260" t="s">
        <v>224</v>
      </c>
      <c r="B116" s="261"/>
      <c r="C116" s="261"/>
      <c r="D116" s="261"/>
      <c r="E116" s="262"/>
      <c r="F116" s="40">
        <v>108</v>
      </c>
      <c r="G116" s="68">
        <v>223745.038048</v>
      </c>
      <c r="H116" s="69">
        <v>3139810.589004457</v>
      </c>
      <c r="I116" s="144">
        <f t="shared" si="4"/>
        <v>3363555.627052457</v>
      </c>
      <c r="J116" s="68">
        <v>159914.376339</v>
      </c>
      <c r="K116" s="69">
        <v>2298208.3402928114</v>
      </c>
      <c r="L116" s="155">
        <f t="shared" si="3"/>
        <v>2458122.7166318116</v>
      </c>
      <c r="M116" s="129"/>
      <c r="N116" s="129"/>
      <c r="O116" s="128"/>
      <c r="P116" s="129"/>
      <c r="Q116" s="129"/>
      <c r="R116" s="128"/>
      <c r="S116" s="130"/>
      <c r="T116" s="130"/>
      <c r="U116" s="130"/>
      <c r="V116" s="130"/>
      <c r="W116" s="130"/>
      <c r="X116" s="130"/>
    </row>
    <row r="117" spans="1:24" ht="12">
      <c r="A117" s="260" t="s">
        <v>225</v>
      </c>
      <c r="B117" s="261"/>
      <c r="C117" s="261"/>
      <c r="D117" s="261"/>
      <c r="E117" s="262"/>
      <c r="F117" s="40">
        <v>109</v>
      </c>
      <c r="G117" s="68">
        <v>0</v>
      </c>
      <c r="H117" s="69">
        <v>0</v>
      </c>
      <c r="I117" s="144">
        <f t="shared" si="4"/>
        <v>0</v>
      </c>
      <c r="J117" s="68">
        <v>0</v>
      </c>
      <c r="K117" s="69">
        <v>0</v>
      </c>
      <c r="L117" s="155">
        <f t="shared" si="3"/>
        <v>0</v>
      </c>
      <c r="M117" s="129"/>
      <c r="N117" s="129"/>
      <c r="O117" s="128"/>
      <c r="P117" s="129"/>
      <c r="Q117" s="129"/>
      <c r="R117" s="128"/>
      <c r="S117" s="130"/>
      <c r="T117" s="130"/>
      <c r="U117" s="130"/>
      <c r="V117" s="130"/>
      <c r="W117" s="130"/>
      <c r="X117" s="130"/>
    </row>
    <row r="118" spans="1:24" ht="12">
      <c r="A118" s="260" t="s">
        <v>226</v>
      </c>
      <c r="B118" s="261"/>
      <c r="C118" s="261"/>
      <c r="D118" s="261"/>
      <c r="E118" s="262"/>
      <c r="F118" s="40">
        <v>110</v>
      </c>
      <c r="G118" s="68">
        <v>298762</v>
      </c>
      <c r="H118" s="69">
        <v>13950346</v>
      </c>
      <c r="I118" s="144">
        <f t="shared" si="4"/>
        <v>14249108</v>
      </c>
      <c r="J118" s="68">
        <v>221050.92</v>
      </c>
      <c r="K118" s="69">
        <v>17068878.77</v>
      </c>
      <c r="L118" s="155">
        <f t="shared" si="3"/>
        <v>17289929.69</v>
      </c>
      <c r="M118" s="129"/>
      <c r="N118" s="129"/>
      <c r="O118" s="128"/>
      <c r="P118" s="129"/>
      <c r="Q118" s="129"/>
      <c r="R118" s="128"/>
      <c r="S118" s="130"/>
      <c r="T118" s="130"/>
      <c r="U118" s="130"/>
      <c r="V118" s="130"/>
      <c r="W118" s="130"/>
      <c r="X118" s="130"/>
    </row>
    <row r="119" spans="1:24" ht="12">
      <c r="A119" s="263" t="s">
        <v>185</v>
      </c>
      <c r="B119" s="264"/>
      <c r="C119" s="264"/>
      <c r="D119" s="261"/>
      <c r="E119" s="262"/>
      <c r="F119" s="40">
        <v>111</v>
      </c>
      <c r="G119" s="59">
        <f>G120+G121+G122+G123</f>
        <v>57794052.44257193</v>
      </c>
      <c r="H119" s="67">
        <f>H120+H121+H122+H123</f>
        <v>273238826.18268824</v>
      </c>
      <c r="I119" s="144">
        <f t="shared" si="4"/>
        <v>331032878.6252602</v>
      </c>
      <c r="J119" s="59">
        <f>+J120+J121+J122+J123</f>
        <v>65738682.31627628</v>
      </c>
      <c r="K119" s="67">
        <f>+K120+K121+K122+K123</f>
        <v>288981025.5419719</v>
      </c>
      <c r="L119" s="155">
        <f>SUM(J119:K119)</f>
        <v>354719707.85824823</v>
      </c>
      <c r="M119" s="128"/>
      <c r="N119" s="128"/>
      <c r="O119" s="128"/>
      <c r="P119" s="128"/>
      <c r="Q119" s="128"/>
      <c r="R119" s="128"/>
      <c r="S119" s="130"/>
      <c r="T119" s="130"/>
      <c r="U119" s="130"/>
      <c r="V119" s="130"/>
      <c r="W119" s="130"/>
      <c r="X119" s="130"/>
    </row>
    <row r="120" spans="1:24" ht="12">
      <c r="A120" s="260" t="s">
        <v>227</v>
      </c>
      <c r="B120" s="261"/>
      <c r="C120" s="261"/>
      <c r="D120" s="261"/>
      <c r="E120" s="262"/>
      <c r="F120" s="40">
        <v>112</v>
      </c>
      <c r="G120" s="68">
        <v>8013275.486886249</v>
      </c>
      <c r="H120" s="69">
        <v>93024209.93619771</v>
      </c>
      <c r="I120" s="144">
        <f t="shared" si="4"/>
        <v>101037485.42308396</v>
      </c>
      <c r="J120" s="68">
        <v>8365761.34878296</v>
      </c>
      <c r="K120" s="69">
        <v>90357363.04945628</v>
      </c>
      <c r="L120" s="155">
        <f t="shared" si="3"/>
        <v>98723124.39823924</v>
      </c>
      <c r="M120" s="129"/>
      <c r="N120" s="129"/>
      <c r="O120" s="128"/>
      <c r="P120" s="129"/>
      <c r="Q120" s="129"/>
      <c r="R120" s="128"/>
      <c r="S120" s="130"/>
      <c r="T120" s="130"/>
      <c r="U120" s="130"/>
      <c r="V120" s="130"/>
      <c r="W120" s="130"/>
      <c r="X120" s="130"/>
    </row>
    <row r="121" spans="1:24" ht="12">
      <c r="A121" s="260" t="s">
        <v>228</v>
      </c>
      <c r="B121" s="261"/>
      <c r="C121" s="261"/>
      <c r="D121" s="261"/>
      <c r="E121" s="262"/>
      <c r="F121" s="40">
        <v>113</v>
      </c>
      <c r="G121" s="68">
        <v>0</v>
      </c>
      <c r="H121" s="69">
        <v>55081955.30831854</v>
      </c>
      <c r="I121" s="144">
        <f t="shared" si="4"/>
        <v>55081955.30831854</v>
      </c>
      <c r="J121" s="68">
        <v>15734.98</v>
      </c>
      <c r="K121" s="69">
        <v>59318475.73833066</v>
      </c>
      <c r="L121" s="155">
        <f t="shared" si="3"/>
        <v>59334210.71833066</v>
      </c>
      <c r="M121" s="129"/>
      <c r="N121" s="129"/>
      <c r="O121" s="128"/>
      <c r="P121" s="129"/>
      <c r="Q121" s="129"/>
      <c r="R121" s="128"/>
      <c r="S121" s="130"/>
      <c r="T121" s="130"/>
      <c r="U121" s="130"/>
      <c r="V121" s="130"/>
      <c r="W121" s="130"/>
      <c r="X121" s="130"/>
    </row>
    <row r="122" spans="1:24" ht="12">
      <c r="A122" s="260" t="s">
        <v>229</v>
      </c>
      <c r="B122" s="261"/>
      <c r="C122" s="261"/>
      <c r="D122" s="261"/>
      <c r="E122" s="262"/>
      <c r="F122" s="40">
        <v>114</v>
      </c>
      <c r="G122" s="68">
        <v>0</v>
      </c>
      <c r="H122" s="69">
        <v>42645.88</v>
      </c>
      <c r="I122" s="144">
        <f t="shared" si="4"/>
        <v>42645.88</v>
      </c>
      <c r="J122" s="68">
        <v>0</v>
      </c>
      <c r="K122" s="69">
        <v>13081</v>
      </c>
      <c r="L122" s="155">
        <f t="shared" si="3"/>
        <v>13081</v>
      </c>
      <c r="M122" s="129"/>
      <c r="N122" s="129"/>
      <c r="O122" s="128"/>
      <c r="P122" s="129"/>
      <c r="Q122" s="129"/>
      <c r="R122" s="128"/>
      <c r="S122" s="130"/>
      <c r="T122" s="130"/>
      <c r="U122" s="130"/>
      <c r="V122" s="130"/>
      <c r="W122" s="130"/>
      <c r="X122" s="130"/>
    </row>
    <row r="123" spans="1:24" ht="12">
      <c r="A123" s="260" t="s">
        <v>230</v>
      </c>
      <c r="B123" s="261"/>
      <c r="C123" s="261"/>
      <c r="D123" s="261"/>
      <c r="E123" s="262"/>
      <c r="F123" s="40">
        <v>115</v>
      </c>
      <c r="G123" s="68">
        <v>49780776.95568568</v>
      </c>
      <c r="H123" s="69">
        <v>125090015.058172</v>
      </c>
      <c r="I123" s="144">
        <f t="shared" si="4"/>
        <v>174870792.0138577</v>
      </c>
      <c r="J123" s="68">
        <v>57357185.98749332</v>
      </c>
      <c r="K123" s="69">
        <v>139292105.754185</v>
      </c>
      <c r="L123" s="155">
        <f t="shared" si="3"/>
        <v>196649291.7416783</v>
      </c>
      <c r="M123" s="129"/>
      <c r="N123" s="129"/>
      <c r="O123" s="128"/>
      <c r="P123" s="129"/>
      <c r="Q123" s="129"/>
      <c r="R123" s="128"/>
      <c r="S123" s="130"/>
      <c r="T123" s="130"/>
      <c r="U123" s="130"/>
      <c r="V123" s="130"/>
      <c r="W123" s="130"/>
      <c r="X123" s="130"/>
    </row>
    <row r="124" spans="1:24" ht="26.25" customHeight="1">
      <c r="A124" s="263" t="s">
        <v>186</v>
      </c>
      <c r="B124" s="264"/>
      <c r="C124" s="264"/>
      <c r="D124" s="261"/>
      <c r="E124" s="262"/>
      <c r="F124" s="40">
        <v>116</v>
      </c>
      <c r="G124" s="59">
        <f>G125+G126</f>
        <v>8261554.04021445</v>
      </c>
      <c r="H124" s="67">
        <f>H125+H126</f>
        <v>362800486.5993119</v>
      </c>
      <c r="I124" s="144">
        <f t="shared" si="4"/>
        <v>371062040.63952637</v>
      </c>
      <c r="J124" s="59">
        <f>+J125+J126</f>
        <v>19494575.178059164</v>
      </c>
      <c r="K124" s="67">
        <f>+K125+K126</f>
        <v>345569581.8048414</v>
      </c>
      <c r="L124" s="155">
        <f t="shared" si="3"/>
        <v>365064156.98290056</v>
      </c>
      <c r="M124" s="128"/>
      <c r="N124" s="128"/>
      <c r="O124" s="128"/>
      <c r="P124" s="128"/>
      <c r="Q124" s="128"/>
      <c r="R124" s="128"/>
      <c r="S124" s="130"/>
      <c r="T124" s="130"/>
      <c r="U124" s="130"/>
      <c r="V124" s="130"/>
      <c r="W124" s="130"/>
      <c r="X124" s="130"/>
    </row>
    <row r="125" spans="1:24" ht="12">
      <c r="A125" s="260" t="s">
        <v>231</v>
      </c>
      <c r="B125" s="261"/>
      <c r="C125" s="261"/>
      <c r="D125" s="261"/>
      <c r="E125" s="262"/>
      <c r="F125" s="40">
        <v>117</v>
      </c>
      <c r="G125" s="68">
        <v>0</v>
      </c>
      <c r="H125" s="69">
        <v>0</v>
      </c>
      <c r="I125" s="144">
        <f t="shared" si="4"/>
        <v>0</v>
      </c>
      <c r="J125" s="68">
        <v>0</v>
      </c>
      <c r="K125" s="69">
        <v>0</v>
      </c>
      <c r="L125" s="155">
        <f t="shared" si="3"/>
        <v>0</v>
      </c>
      <c r="M125" s="129"/>
      <c r="N125" s="129"/>
      <c r="O125" s="128"/>
      <c r="P125" s="129"/>
      <c r="Q125" s="129"/>
      <c r="R125" s="128"/>
      <c r="S125" s="130"/>
      <c r="T125" s="130"/>
      <c r="U125" s="130"/>
      <c r="V125" s="130"/>
      <c r="W125" s="130"/>
      <c r="X125" s="130"/>
    </row>
    <row r="126" spans="1:24" ht="12">
      <c r="A126" s="260" t="s">
        <v>232</v>
      </c>
      <c r="B126" s="261"/>
      <c r="C126" s="261"/>
      <c r="D126" s="261"/>
      <c r="E126" s="262"/>
      <c r="F126" s="40">
        <v>118</v>
      </c>
      <c r="G126" s="68">
        <v>8261554.04021445</v>
      </c>
      <c r="H126" s="69">
        <v>362800486.5993119</v>
      </c>
      <c r="I126" s="144">
        <f t="shared" si="4"/>
        <v>371062040.63952637</v>
      </c>
      <c r="J126" s="68">
        <v>19494575.178059164</v>
      </c>
      <c r="K126" s="69">
        <v>345569581.8048414</v>
      </c>
      <c r="L126" s="155">
        <f t="shared" si="3"/>
        <v>365064156.98290056</v>
      </c>
      <c r="M126" s="129"/>
      <c r="N126" s="129"/>
      <c r="O126" s="128"/>
      <c r="P126" s="129"/>
      <c r="Q126" s="129"/>
      <c r="R126" s="128"/>
      <c r="S126" s="130"/>
      <c r="T126" s="130"/>
      <c r="U126" s="130"/>
      <c r="V126" s="130"/>
      <c r="W126" s="130"/>
      <c r="X126" s="130"/>
    </row>
    <row r="127" spans="1:24" ht="12">
      <c r="A127" s="263" t="s">
        <v>187</v>
      </c>
      <c r="B127" s="264"/>
      <c r="C127" s="264"/>
      <c r="D127" s="261"/>
      <c r="E127" s="262"/>
      <c r="F127" s="40">
        <v>119</v>
      </c>
      <c r="G127" s="59">
        <f>G79+G99+G100+G107+G108+G111+G114+G115+G119+G124</f>
        <v>3448820130.173125</v>
      </c>
      <c r="H127" s="67">
        <f>H79+H99+H100+H107+H108+H111+H114+H115+H119+H124</f>
        <v>7641121955.365934</v>
      </c>
      <c r="I127" s="144">
        <f t="shared" si="4"/>
        <v>11089942085.539059</v>
      </c>
      <c r="J127" s="59">
        <f>+J79+J98+J99+J100+J107+J108+J111+J114+J115+J119+J124</f>
        <v>3711321474.2423716</v>
      </c>
      <c r="K127" s="67">
        <f>+K79+K98+K99+K100+K107+K108+K111+K114+K115+K119+K124</f>
        <v>7966363095.902851</v>
      </c>
      <c r="L127" s="155">
        <f t="shared" si="3"/>
        <v>11677684570.145222</v>
      </c>
      <c r="M127" s="128"/>
      <c r="N127" s="128"/>
      <c r="O127" s="128"/>
      <c r="P127" s="128"/>
      <c r="Q127" s="128"/>
      <c r="R127" s="128"/>
      <c r="S127" s="130"/>
      <c r="T127" s="130"/>
      <c r="U127" s="130"/>
      <c r="V127" s="130"/>
      <c r="W127" s="130"/>
      <c r="X127" s="130"/>
    </row>
    <row r="128" spans="1:24" ht="12">
      <c r="A128" s="272" t="s">
        <v>33</v>
      </c>
      <c r="B128" s="273"/>
      <c r="C128" s="273"/>
      <c r="D128" s="274"/>
      <c r="E128" s="276"/>
      <c r="F128" s="46">
        <v>120</v>
      </c>
      <c r="G128" s="70">
        <v>93520031.52477081</v>
      </c>
      <c r="H128" s="71">
        <v>2071521840.897704</v>
      </c>
      <c r="I128" s="151">
        <f t="shared" si="4"/>
        <v>2165041872.422475</v>
      </c>
      <c r="J128" s="72">
        <v>175225375.70392317</v>
      </c>
      <c r="K128" s="73">
        <v>2618730331.7707114</v>
      </c>
      <c r="L128" s="159">
        <f>SUM(J128:K128)</f>
        <v>2793955707.4746346</v>
      </c>
      <c r="M128" s="129"/>
      <c r="N128" s="129"/>
      <c r="O128" s="128"/>
      <c r="P128" s="129"/>
      <c r="Q128" s="129"/>
      <c r="R128" s="128"/>
      <c r="S128" s="130"/>
      <c r="T128" s="130"/>
      <c r="U128" s="130"/>
      <c r="V128" s="130"/>
      <c r="W128" s="130"/>
      <c r="X128" s="130"/>
    </row>
    <row r="129" spans="1:24" ht="12">
      <c r="A129" s="278" t="s">
        <v>370</v>
      </c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80"/>
      <c r="S129" s="130"/>
      <c r="T129" s="130"/>
      <c r="U129" s="130"/>
      <c r="V129" s="130"/>
      <c r="W129" s="130"/>
      <c r="X129" s="130"/>
    </row>
    <row r="130" spans="1:24" ht="12">
      <c r="A130" s="265" t="s">
        <v>55</v>
      </c>
      <c r="B130" s="267"/>
      <c r="C130" s="267"/>
      <c r="D130" s="267"/>
      <c r="E130" s="267"/>
      <c r="F130" s="39">
        <v>121</v>
      </c>
      <c r="G130" s="160">
        <f>SUM(G131:G132)</f>
        <v>334500002.48321754</v>
      </c>
      <c r="H130" s="160">
        <f>SUM(H131:H132)</f>
        <v>2588842701.066055</v>
      </c>
      <c r="I130" s="161">
        <f>G130+H130</f>
        <v>2923342703.5492725</v>
      </c>
      <c r="J130" s="162">
        <f>SUM(J131:J132)</f>
        <v>375789439.73052627</v>
      </c>
      <c r="K130" s="163">
        <f>SUM(K131:K132)</f>
        <v>2835606556.3493996</v>
      </c>
      <c r="L130" s="164">
        <f>J130+K130</f>
        <v>3211395996.079926</v>
      </c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</row>
    <row r="131" spans="1:24" ht="12">
      <c r="A131" s="263" t="s">
        <v>97</v>
      </c>
      <c r="B131" s="264"/>
      <c r="C131" s="264"/>
      <c r="D131" s="264"/>
      <c r="E131" s="281"/>
      <c r="F131" s="40">
        <v>122</v>
      </c>
      <c r="G131" s="62">
        <v>332991509.04711646</v>
      </c>
      <c r="H131" s="62">
        <v>2577858407.8494644</v>
      </c>
      <c r="I131" s="165">
        <f>G131+H131</f>
        <v>2910849916.8965807</v>
      </c>
      <c r="J131" s="62">
        <v>374694085.156119</v>
      </c>
      <c r="K131" s="166">
        <v>2824488143.1454473</v>
      </c>
      <c r="L131" s="167">
        <f>J131+K131</f>
        <v>3199182228.301566</v>
      </c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</row>
    <row r="132" spans="1:24" ht="12">
      <c r="A132" s="272" t="s">
        <v>98</v>
      </c>
      <c r="B132" s="273"/>
      <c r="C132" s="273"/>
      <c r="D132" s="273"/>
      <c r="E132" s="277"/>
      <c r="F132" s="43">
        <v>123</v>
      </c>
      <c r="G132" s="63">
        <v>1508493.4361010566</v>
      </c>
      <c r="H132" s="63">
        <v>10984293.216590213</v>
      </c>
      <c r="I132" s="168">
        <f>G132+H132</f>
        <v>12492786.65269127</v>
      </c>
      <c r="J132" s="63">
        <v>1095354.57440725</v>
      </c>
      <c r="K132" s="169">
        <v>11118413.2039522</v>
      </c>
      <c r="L132" s="170">
        <f>J132+K132</f>
        <v>12213767.77835945</v>
      </c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</row>
    <row r="133" spans="1:24" ht="12">
      <c r="A133" s="135" t="s">
        <v>371</v>
      </c>
      <c r="B133" s="136"/>
      <c r="C133" s="136"/>
      <c r="D133" s="136"/>
      <c r="E133" s="136"/>
      <c r="F133" s="136"/>
      <c r="G133" s="136"/>
      <c r="H133" s="137"/>
      <c r="I133" s="137"/>
      <c r="J133" s="137"/>
      <c r="K133" s="138"/>
      <c r="L133" s="138"/>
      <c r="S133" s="130"/>
      <c r="T133" s="130"/>
      <c r="U133" s="130"/>
      <c r="V133" s="130"/>
      <c r="W133" s="130"/>
      <c r="X133" s="130"/>
    </row>
  </sheetData>
  <sheetProtection/>
  <mergeCells count="134">
    <mergeCell ref="A128:E128"/>
    <mergeCell ref="A132:E132"/>
    <mergeCell ref="A129:L129"/>
    <mergeCell ref="A130:E130"/>
    <mergeCell ref="A131:E131"/>
    <mergeCell ref="A125:E125"/>
    <mergeCell ref="A126:E126"/>
    <mergeCell ref="A127:E127"/>
    <mergeCell ref="A122:E122"/>
    <mergeCell ref="A123:E123"/>
    <mergeCell ref="A124:E124"/>
    <mergeCell ref="A119:E119"/>
    <mergeCell ref="A120:E120"/>
    <mergeCell ref="A121:E121"/>
    <mergeCell ref="A116:E116"/>
    <mergeCell ref="A117:E117"/>
    <mergeCell ref="A118:E118"/>
    <mergeCell ref="A113:E113"/>
    <mergeCell ref="A114:E114"/>
    <mergeCell ref="A115:E115"/>
    <mergeCell ref="A110:E110"/>
    <mergeCell ref="A111:E111"/>
    <mergeCell ref="A112:E112"/>
    <mergeCell ref="A107:E107"/>
    <mergeCell ref="A108:E108"/>
    <mergeCell ref="A109:E109"/>
    <mergeCell ref="A104:E104"/>
    <mergeCell ref="A105:E105"/>
    <mergeCell ref="A106:E106"/>
    <mergeCell ref="A101:E101"/>
    <mergeCell ref="A102:E102"/>
    <mergeCell ref="A103:E103"/>
    <mergeCell ref="A98:E98"/>
    <mergeCell ref="A99:E99"/>
    <mergeCell ref="A100:E100"/>
    <mergeCell ref="A95:E95"/>
    <mergeCell ref="A96:E96"/>
    <mergeCell ref="A97:E97"/>
    <mergeCell ref="A92:E92"/>
    <mergeCell ref="A93:E93"/>
    <mergeCell ref="A94:E94"/>
    <mergeCell ref="A89:E89"/>
    <mergeCell ref="A90:E90"/>
    <mergeCell ref="A91:E91"/>
    <mergeCell ref="A86:E86"/>
    <mergeCell ref="A87:E87"/>
    <mergeCell ref="A88:E88"/>
    <mergeCell ref="A83:E83"/>
    <mergeCell ref="A84:E84"/>
    <mergeCell ref="A85:E85"/>
    <mergeCell ref="A80:E80"/>
    <mergeCell ref="A81:E81"/>
    <mergeCell ref="A82:E82"/>
    <mergeCell ref="A76:E76"/>
    <mergeCell ref="A77:E77"/>
    <mergeCell ref="A79:E79"/>
    <mergeCell ref="A73:E73"/>
    <mergeCell ref="A74:E74"/>
    <mergeCell ref="A75:E75"/>
    <mergeCell ref="A70:E70"/>
    <mergeCell ref="A71:E71"/>
    <mergeCell ref="A72:E72"/>
    <mergeCell ref="A67:E67"/>
    <mergeCell ref="A68:E68"/>
    <mergeCell ref="A69:E69"/>
    <mergeCell ref="A64:E64"/>
    <mergeCell ref="A65:E65"/>
    <mergeCell ref="A66:E66"/>
    <mergeCell ref="A61:E61"/>
    <mergeCell ref="A62:E62"/>
    <mergeCell ref="A63:E63"/>
    <mergeCell ref="A58:E58"/>
    <mergeCell ref="A59:E59"/>
    <mergeCell ref="A60:E60"/>
    <mergeCell ref="A55:E55"/>
    <mergeCell ref="A56:E56"/>
    <mergeCell ref="A57:E57"/>
    <mergeCell ref="A52:E52"/>
    <mergeCell ref="A53:E53"/>
    <mergeCell ref="A54:E54"/>
    <mergeCell ref="A49:E49"/>
    <mergeCell ref="A50:E50"/>
    <mergeCell ref="A51:E51"/>
    <mergeCell ref="A46:E46"/>
    <mergeCell ref="A47:E47"/>
    <mergeCell ref="A48:E48"/>
    <mergeCell ref="A43:E43"/>
    <mergeCell ref="A44:E44"/>
    <mergeCell ref="A45:E45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6:E6"/>
    <mergeCell ref="A7:L7"/>
    <mergeCell ref="A19:E19"/>
    <mergeCell ref="A20:E20"/>
    <mergeCell ref="A21:E21"/>
    <mergeCell ref="A16:E16"/>
    <mergeCell ref="A17:E17"/>
    <mergeCell ref="A18:E18"/>
    <mergeCell ref="A13:E13"/>
    <mergeCell ref="A14:E14"/>
    <mergeCell ref="A15:E15"/>
    <mergeCell ref="A10:E10"/>
    <mergeCell ref="A11:E11"/>
    <mergeCell ref="A12:E12"/>
    <mergeCell ref="A8:E8"/>
    <mergeCell ref="A9:E9"/>
    <mergeCell ref="A1:K1"/>
    <mergeCell ref="A2:K2"/>
    <mergeCell ref="F3:G3"/>
    <mergeCell ref="K3:L3"/>
    <mergeCell ref="A4:E5"/>
    <mergeCell ref="F4:F5"/>
    <mergeCell ref="G4:I4"/>
    <mergeCell ref="J4:L4"/>
  </mergeCells>
  <conditionalFormatting sqref="I98 I95">
    <cfRule type="cellIs" priority="26" dxfId="0" operator="greaterThan" stopIfTrue="1">
      <formula>0</formula>
    </cfRule>
  </conditionalFormatting>
  <conditionalFormatting sqref="G95:H95 G98:H98">
    <cfRule type="cellIs" priority="24" dxfId="0" operator="greaterThan" stopIfTrue="1">
      <formula>0</formula>
    </cfRule>
  </conditionalFormatting>
  <conditionalFormatting sqref="J95:K95 J98:K98">
    <cfRule type="cellIs" priority="4" dxfId="0" operator="greaterThan" stopIfTrue="1">
      <formula>0</formula>
    </cfRule>
  </conditionalFormatting>
  <conditionalFormatting sqref="L95 L98">
    <cfRule type="cellIs" priority="5" dxfId="0" operator="greaterThan" stopIfTrue="1">
      <formula>0</formula>
    </cfRule>
  </conditionalFormatting>
  <conditionalFormatting sqref="M95:O95 M98:O98">
    <cfRule type="cellIs" priority="3" dxfId="0" operator="greaterThan" stopIfTrue="1">
      <formula>0</formula>
    </cfRule>
  </conditionalFormatting>
  <conditionalFormatting sqref="P95:Q95 P98:Q98">
    <cfRule type="cellIs" priority="1" dxfId="0" operator="greaterThan" stopIfTrue="1">
      <formula>0</formula>
    </cfRule>
  </conditionalFormatting>
  <conditionalFormatting sqref="R95 R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43" r:id="rId1"/>
  <rowBreaks count="1" manualBreakCount="1">
    <brk id="77" max="255" man="1"/>
  </rowBreaks>
  <ignoredErrors>
    <ignoredError sqref="I9:I41 I42:I44 G39:H39 I50:I52 I56:I57 I66:I71 G66:H66 G96:H96 I107 I109:I128 I46:I49 I54:I55 I61 I58:I60 I65 I62:I64" formulaRange="1"/>
    <ignoredError sqref="I45 G72:H72 I72:I76 I77 G76:H76 I96 I106 I85 I105 I81:I84 I89 I86:I87 I93 I90:I92 I95 I94 I88 I98 I100 I99 I97 I101:I104 I131:I132 G100 H100" formula="1" formulaRange="1"/>
    <ignoredError sqref="L132 L131" unlockedFormula="1"/>
    <ignoredError sqref="I98 I100 I99 I97 I101:I104" formula="1" formulaRange="1" unlockedFormula="1"/>
    <ignoredError sqref="I131:I132" formula="1" unlockedFormula="1"/>
    <ignoredError sqref="I80 I130 L45" formula="1"/>
    <ignoredError sqref="G100 H100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H12" sqref="H12"/>
    </sheetView>
  </sheetViews>
  <sheetFormatPr defaultColWidth="9.140625" defaultRowHeight="12.75"/>
  <cols>
    <col min="1" max="6" width="9.140625" style="36" customWidth="1"/>
    <col min="7" max="7" width="10.421875" style="36" customWidth="1"/>
    <col min="8" max="8" width="10.140625" style="36" customWidth="1"/>
    <col min="9" max="9" width="10.28125" style="36" customWidth="1"/>
    <col min="10" max="10" width="10.57421875" style="36" customWidth="1"/>
    <col min="11" max="12" width="12.00390625" style="36" bestFit="1" customWidth="1"/>
    <col min="13" max="18" width="14.7109375" style="82" bestFit="1" customWidth="1"/>
    <col min="19" max="16384" width="9.140625" style="36" customWidth="1"/>
  </cols>
  <sheetData>
    <row r="1" spans="1:12" ht="15">
      <c r="A1" s="283" t="s">
        <v>374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2.75" customHeight="1">
      <c r="A2" s="284" t="s">
        <v>438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3.5" customHeight="1">
      <c r="A3" s="50"/>
      <c r="B3" s="49"/>
      <c r="C3" s="49"/>
      <c r="D3" s="48"/>
      <c r="E3" s="48"/>
      <c r="F3" s="48"/>
      <c r="G3" s="48"/>
      <c r="H3" s="48"/>
      <c r="I3" s="47"/>
      <c r="J3" s="47"/>
      <c r="K3" s="287" t="s">
        <v>58</v>
      </c>
      <c r="L3" s="288"/>
    </row>
    <row r="4" spans="1:12" ht="12.75" customHeight="1">
      <c r="A4" s="258" t="s">
        <v>2</v>
      </c>
      <c r="B4" s="259"/>
      <c r="C4" s="259"/>
      <c r="D4" s="259"/>
      <c r="E4" s="259"/>
      <c r="F4" s="258" t="s">
        <v>222</v>
      </c>
      <c r="G4" s="285" t="s">
        <v>372</v>
      </c>
      <c r="H4" s="286"/>
      <c r="I4" s="286"/>
      <c r="J4" s="258" t="s">
        <v>373</v>
      </c>
      <c r="K4" s="259"/>
      <c r="L4" s="259"/>
    </row>
    <row r="5" spans="1:12" ht="12">
      <c r="A5" s="259"/>
      <c r="B5" s="259"/>
      <c r="C5" s="259"/>
      <c r="D5" s="259"/>
      <c r="E5" s="259"/>
      <c r="F5" s="259"/>
      <c r="G5" s="37" t="s">
        <v>360</v>
      </c>
      <c r="H5" s="37" t="s">
        <v>361</v>
      </c>
      <c r="I5" s="37" t="s">
        <v>362</v>
      </c>
      <c r="J5" s="37" t="s">
        <v>360</v>
      </c>
      <c r="K5" s="37" t="s">
        <v>361</v>
      </c>
      <c r="L5" s="37" t="s">
        <v>362</v>
      </c>
    </row>
    <row r="6" spans="1:12" ht="12">
      <c r="A6" s="258">
        <v>1</v>
      </c>
      <c r="B6" s="258"/>
      <c r="C6" s="258"/>
      <c r="D6" s="258"/>
      <c r="E6" s="258"/>
      <c r="F6" s="38">
        <v>2</v>
      </c>
      <c r="G6" s="38">
        <v>3</v>
      </c>
      <c r="H6" s="38">
        <v>4</v>
      </c>
      <c r="I6" s="38" t="s">
        <v>56</v>
      </c>
      <c r="J6" s="38">
        <v>6</v>
      </c>
      <c r="K6" s="38">
        <v>7</v>
      </c>
      <c r="L6" s="38" t="s">
        <v>57</v>
      </c>
    </row>
    <row r="7" spans="1:28" ht="12">
      <c r="A7" s="265" t="s">
        <v>99</v>
      </c>
      <c r="B7" s="267"/>
      <c r="C7" s="267"/>
      <c r="D7" s="267"/>
      <c r="E7" s="268"/>
      <c r="F7" s="39">
        <v>124</v>
      </c>
      <c r="G7" s="61">
        <f>+G8+G9+G10+G11+G12+G13+G14+G15</f>
        <v>161752638.82976553</v>
      </c>
      <c r="H7" s="66">
        <f>+H8+H9+H10+H11+H12+H13+H14+H15</f>
        <v>539558756.2307334</v>
      </c>
      <c r="I7" s="60">
        <f>SUM(G7:H7)</f>
        <v>701311395.060499</v>
      </c>
      <c r="J7" s="61">
        <f>+J8+J9+J10+J11+J12+J13+J14+J15</f>
        <v>151171281.353837</v>
      </c>
      <c r="K7" s="66">
        <f>+K8+K9+K10+K11+K12+K13+K14+K15</f>
        <v>557725420.7478138</v>
      </c>
      <c r="L7" s="60">
        <f>SUM(J7:K7)</f>
        <v>708896702.1016508</v>
      </c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4" ht="12">
      <c r="A8" s="260" t="s">
        <v>197</v>
      </c>
      <c r="B8" s="261"/>
      <c r="C8" s="261"/>
      <c r="D8" s="261"/>
      <c r="E8" s="262"/>
      <c r="F8" s="40">
        <v>125</v>
      </c>
      <c r="G8" s="41">
        <v>162276854.40934998</v>
      </c>
      <c r="H8" s="42">
        <v>489014909.7025218</v>
      </c>
      <c r="I8" s="144">
        <f aca="true" t="shared" si="0" ref="I8:I71">SUM(G8:H8)</f>
        <v>651291764.1118717</v>
      </c>
      <c r="J8" s="41">
        <v>151604525.54932314</v>
      </c>
      <c r="K8" s="42">
        <v>470745855.67758083</v>
      </c>
      <c r="L8" s="144">
        <f aca="true" t="shared" si="1" ref="L8:L71">SUM(J8:K8)</f>
        <v>622350381.2269039</v>
      </c>
      <c r="S8" s="82"/>
      <c r="T8" s="82"/>
      <c r="U8" s="82"/>
      <c r="V8" s="82"/>
      <c r="W8" s="82"/>
      <c r="X8" s="82"/>
    </row>
    <row r="9" spans="1:24" ht="12">
      <c r="A9" s="260" t="s">
        <v>198</v>
      </c>
      <c r="B9" s="261"/>
      <c r="C9" s="261"/>
      <c r="D9" s="261"/>
      <c r="E9" s="262"/>
      <c r="F9" s="40">
        <v>126</v>
      </c>
      <c r="G9" s="41">
        <v>0</v>
      </c>
      <c r="H9" s="42">
        <v>337049.6548059699</v>
      </c>
      <c r="I9" s="144">
        <f t="shared" si="0"/>
        <v>337049.6548059699</v>
      </c>
      <c r="J9" s="41">
        <v>0</v>
      </c>
      <c r="K9" s="42">
        <v>339152.9881954801</v>
      </c>
      <c r="L9" s="144">
        <f t="shared" si="1"/>
        <v>339152.9881954801</v>
      </c>
      <c r="S9" s="82"/>
      <c r="T9" s="82"/>
      <c r="U9" s="82"/>
      <c r="V9" s="82"/>
      <c r="W9" s="82"/>
      <c r="X9" s="82"/>
    </row>
    <row r="10" spans="1:24" ht="25.5" customHeight="1">
      <c r="A10" s="260" t="s">
        <v>199</v>
      </c>
      <c r="B10" s="261"/>
      <c r="C10" s="261"/>
      <c r="D10" s="261"/>
      <c r="E10" s="262"/>
      <c r="F10" s="40">
        <v>127</v>
      </c>
      <c r="G10" s="41">
        <v>0</v>
      </c>
      <c r="H10" s="42">
        <v>4942966.818451896</v>
      </c>
      <c r="I10" s="144">
        <f t="shared" si="0"/>
        <v>4942966.818451896</v>
      </c>
      <c r="J10" s="41">
        <v>0</v>
      </c>
      <c r="K10" s="42">
        <v>-2626022.5021792483</v>
      </c>
      <c r="L10" s="144">
        <f t="shared" si="1"/>
        <v>-2626022.5021792483</v>
      </c>
      <c r="S10" s="82"/>
      <c r="T10" s="82"/>
      <c r="U10" s="82"/>
      <c r="V10" s="82"/>
      <c r="W10" s="82"/>
      <c r="X10" s="82"/>
    </row>
    <row r="11" spans="1:24" ht="12">
      <c r="A11" s="260" t="s">
        <v>200</v>
      </c>
      <c r="B11" s="261"/>
      <c r="C11" s="261"/>
      <c r="D11" s="261"/>
      <c r="E11" s="262"/>
      <c r="F11" s="40">
        <v>128</v>
      </c>
      <c r="G11" s="41">
        <v>-67188.159917</v>
      </c>
      <c r="H11" s="42">
        <v>-71415500.81196141</v>
      </c>
      <c r="I11" s="144">
        <f t="shared" si="0"/>
        <v>-71482688.97187841</v>
      </c>
      <c r="J11" s="41">
        <v>-20632.856191999977</v>
      </c>
      <c r="K11" s="42">
        <v>-57366929.3228046</v>
      </c>
      <c r="L11" s="144">
        <f t="shared" si="1"/>
        <v>-57387562.1789966</v>
      </c>
      <c r="S11" s="82"/>
      <c r="T11" s="82"/>
      <c r="U11" s="82"/>
      <c r="V11" s="82"/>
      <c r="W11" s="82"/>
      <c r="X11" s="82"/>
    </row>
    <row r="12" spans="1:24" ht="12">
      <c r="A12" s="260" t="s">
        <v>201</v>
      </c>
      <c r="B12" s="261"/>
      <c r="C12" s="261"/>
      <c r="D12" s="261"/>
      <c r="E12" s="262"/>
      <c r="F12" s="40">
        <v>129</v>
      </c>
      <c r="G12" s="41">
        <v>0</v>
      </c>
      <c r="H12" s="42">
        <v>-86315.95020234957</v>
      </c>
      <c r="I12" s="144">
        <f t="shared" si="0"/>
        <v>-86315.95020234957</v>
      </c>
      <c r="J12" s="41">
        <v>0</v>
      </c>
      <c r="K12" s="42">
        <v>-2507784.31373392</v>
      </c>
      <c r="L12" s="144">
        <f t="shared" si="1"/>
        <v>-2507784.31373392</v>
      </c>
      <c r="S12" s="82"/>
      <c r="T12" s="82"/>
      <c r="U12" s="82"/>
      <c r="V12" s="82"/>
      <c r="W12" s="82"/>
      <c r="X12" s="82"/>
    </row>
    <row r="13" spans="1:24" ht="12">
      <c r="A13" s="260" t="s">
        <v>202</v>
      </c>
      <c r="B13" s="261"/>
      <c r="C13" s="261"/>
      <c r="D13" s="261"/>
      <c r="E13" s="262"/>
      <c r="F13" s="40">
        <v>130</v>
      </c>
      <c r="G13" s="41">
        <v>-471493.85146246</v>
      </c>
      <c r="H13" s="42">
        <v>121295809.13339716</v>
      </c>
      <c r="I13" s="144">
        <f t="shared" si="0"/>
        <v>120824315.28193471</v>
      </c>
      <c r="J13" s="41">
        <v>-379999.57951415</v>
      </c>
      <c r="K13" s="42">
        <v>172548725.387375</v>
      </c>
      <c r="L13" s="144">
        <f t="shared" si="1"/>
        <v>172168725.80786085</v>
      </c>
      <c r="S13" s="82"/>
      <c r="T13" s="82"/>
      <c r="U13" s="82"/>
      <c r="V13" s="82"/>
      <c r="W13" s="82"/>
      <c r="X13" s="82"/>
    </row>
    <row r="14" spans="1:24" ht="12">
      <c r="A14" s="260" t="s">
        <v>203</v>
      </c>
      <c r="B14" s="261"/>
      <c r="C14" s="261"/>
      <c r="D14" s="261"/>
      <c r="E14" s="262"/>
      <c r="F14" s="40">
        <v>131</v>
      </c>
      <c r="G14" s="41">
        <v>14466.431795</v>
      </c>
      <c r="H14" s="42">
        <v>-4138095.607187668</v>
      </c>
      <c r="I14" s="144">
        <f t="shared" si="0"/>
        <v>-4123629.1753926678</v>
      </c>
      <c r="J14" s="41">
        <v>-32611.75978</v>
      </c>
      <c r="K14" s="42">
        <v>-22921971.412181694</v>
      </c>
      <c r="L14" s="144">
        <f t="shared" si="1"/>
        <v>-22954583.171961695</v>
      </c>
      <c r="S14" s="82"/>
      <c r="T14" s="82"/>
      <c r="U14" s="82"/>
      <c r="V14" s="82"/>
      <c r="W14" s="82"/>
      <c r="X14" s="82"/>
    </row>
    <row r="15" spans="1:24" ht="12">
      <c r="A15" s="260" t="s">
        <v>243</v>
      </c>
      <c r="B15" s="261"/>
      <c r="C15" s="261"/>
      <c r="D15" s="261"/>
      <c r="E15" s="262"/>
      <c r="F15" s="40">
        <v>132</v>
      </c>
      <c r="G15" s="41">
        <v>0</v>
      </c>
      <c r="H15" s="42">
        <v>-392066.709092021</v>
      </c>
      <c r="I15" s="144">
        <f t="shared" si="0"/>
        <v>-392066.709092021</v>
      </c>
      <c r="J15" s="41">
        <v>0</v>
      </c>
      <c r="K15" s="42">
        <v>-485605.7544378694</v>
      </c>
      <c r="L15" s="144">
        <f t="shared" si="1"/>
        <v>-485605.7544378694</v>
      </c>
      <c r="S15" s="82"/>
      <c r="T15" s="82"/>
      <c r="U15" s="82"/>
      <c r="V15" s="82"/>
      <c r="W15" s="82"/>
      <c r="X15" s="82"/>
    </row>
    <row r="16" spans="1:24" ht="24.75" customHeight="1">
      <c r="A16" s="263" t="s">
        <v>100</v>
      </c>
      <c r="B16" s="261"/>
      <c r="C16" s="261"/>
      <c r="D16" s="261"/>
      <c r="E16" s="262"/>
      <c r="F16" s="40">
        <v>133</v>
      </c>
      <c r="G16" s="59">
        <f>+G17+G18+G22+G23+G24+G28+G29</f>
        <v>36196419.708471514</v>
      </c>
      <c r="H16" s="67">
        <f>+H17+H18+H22+H23+H24+H28+H29</f>
        <v>110037416.86677806</v>
      </c>
      <c r="I16" s="144">
        <f t="shared" si="0"/>
        <v>146233836.57524958</v>
      </c>
      <c r="J16" s="59">
        <f>+J17+J18+J22+J23+J24+J28+J29</f>
        <v>35344411.29523371</v>
      </c>
      <c r="K16" s="67">
        <f>+K17+K18+K22+K23+K24+K28+K29</f>
        <v>79472692.3928416</v>
      </c>
      <c r="L16" s="144">
        <f t="shared" si="1"/>
        <v>114817103.68807532</v>
      </c>
      <c r="S16" s="82"/>
      <c r="T16" s="82"/>
      <c r="U16" s="82"/>
      <c r="V16" s="82"/>
      <c r="W16" s="82"/>
      <c r="X16" s="82"/>
    </row>
    <row r="17" spans="1:24" ht="19.5" customHeight="1">
      <c r="A17" s="260" t="s">
        <v>220</v>
      </c>
      <c r="B17" s="261"/>
      <c r="C17" s="261"/>
      <c r="D17" s="261"/>
      <c r="E17" s="262"/>
      <c r="F17" s="40">
        <v>134</v>
      </c>
      <c r="G17" s="41">
        <v>0</v>
      </c>
      <c r="H17" s="42">
        <v>3727644.620000001</v>
      </c>
      <c r="I17" s="144">
        <f t="shared" si="0"/>
        <v>3727644.620000001</v>
      </c>
      <c r="J17" s="41">
        <v>0</v>
      </c>
      <c r="K17" s="42">
        <v>3127493.4499999955</v>
      </c>
      <c r="L17" s="144">
        <f t="shared" si="1"/>
        <v>3127493.4499999955</v>
      </c>
      <c r="S17" s="82"/>
      <c r="T17" s="82"/>
      <c r="U17" s="82"/>
      <c r="V17" s="82"/>
      <c r="W17" s="82"/>
      <c r="X17" s="82"/>
    </row>
    <row r="18" spans="1:24" ht="26.25" customHeight="1">
      <c r="A18" s="260" t="s">
        <v>205</v>
      </c>
      <c r="B18" s="261"/>
      <c r="C18" s="261"/>
      <c r="D18" s="261"/>
      <c r="E18" s="262"/>
      <c r="F18" s="40">
        <v>135</v>
      </c>
      <c r="G18" s="59">
        <f>+G19+G20+G21</f>
        <v>9799.277700000002</v>
      </c>
      <c r="H18" s="67">
        <f>+H19+H20+H21</f>
        <v>28101513.377840955</v>
      </c>
      <c r="I18" s="144">
        <f t="shared" si="0"/>
        <v>28111312.655540954</v>
      </c>
      <c r="J18" s="59">
        <f>+J19+J20+J21</f>
        <v>44863.42515965001</v>
      </c>
      <c r="K18" s="67">
        <f>+K19+K20+K21</f>
        <v>23776245.77731775</v>
      </c>
      <c r="L18" s="144">
        <f t="shared" si="1"/>
        <v>23821109.202477403</v>
      </c>
      <c r="S18" s="82"/>
      <c r="T18" s="82"/>
      <c r="U18" s="82"/>
      <c r="V18" s="82"/>
      <c r="W18" s="82"/>
      <c r="X18" s="82"/>
    </row>
    <row r="19" spans="1:24" ht="12">
      <c r="A19" s="260" t="s">
        <v>244</v>
      </c>
      <c r="B19" s="261"/>
      <c r="C19" s="261"/>
      <c r="D19" s="261"/>
      <c r="E19" s="262"/>
      <c r="F19" s="40">
        <v>136</v>
      </c>
      <c r="G19" s="41">
        <v>9799.277700000002</v>
      </c>
      <c r="H19" s="42">
        <v>17878278.500331998</v>
      </c>
      <c r="I19" s="144">
        <f t="shared" si="0"/>
        <v>17888077.778031997</v>
      </c>
      <c r="J19" s="41">
        <v>43217.212000000014</v>
      </c>
      <c r="K19" s="42">
        <v>19338115.60405261</v>
      </c>
      <c r="L19" s="144">
        <f t="shared" si="1"/>
        <v>19381332.816052612</v>
      </c>
      <c r="S19" s="82"/>
      <c r="T19" s="82"/>
      <c r="U19" s="82"/>
      <c r="V19" s="82"/>
      <c r="W19" s="82"/>
      <c r="X19" s="82"/>
    </row>
    <row r="20" spans="1:24" ht="24" customHeight="1">
      <c r="A20" s="260" t="s">
        <v>54</v>
      </c>
      <c r="B20" s="261"/>
      <c r="C20" s="261"/>
      <c r="D20" s="261"/>
      <c r="E20" s="262"/>
      <c r="F20" s="40">
        <v>137</v>
      </c>
      <c r="G20" s="41">
        <v>0</v>
      </c>
      <c r="H20" s="42">
        <v>8082999.718020439</v>
      </c>
      <c r="I20" s="144">
        <f t="shared" si="0"/>
        <v>8082999.718020439</v>
      </c>
      <c r="J20" s="41">
        <v>1646.21315965</v>
      </c>
      <c r="K20" s="42">
        <v>3816930.17326514</v>
      </c>
      <c r="L20" s="144">
        <f t="shared" si="1"/>
        <v>3818576.38642479</v>
      </c>
      <c r="S20" s="82"/>
      <c r="T20" s="82"/>
      <c r="U20" s="82"/>
      <c r="V20" s="82"/>
      <c r="W20" s="82"/>
      <c r="X20" s="82"/>
    </row>
    <row r="21" spans="1:24" ht="12">
      <c r="A21" s="260" t="s">
        <v>245</v>
      </c>
      <c r="B21" s="261"/>
      <c r="C21" s="261"/>
      <c r="D21" s="261"/>
      <c r="E21" s="262"/>
      <c r="F21" s="40">
        <v>138</v>
      </c>
      <c r="G21" s="41">
        <v>0</v>
      </c>
      <c r="H21" s="42">
        <v>2140235.159488518</v>
      </c>
      <c r="I21" s="144">
        <f t="shared" si="0"/>
        <v>2140235.159488518</v>
      </c>
      <c r="J21" s="41">
        <v>0</v>
      </c>
      <c r="K21" s="42">
        <v>621200</v>
      </c>
      <c r="L21" s="144">
        <f t="shared" si="1"/>
        <v>621200</v>
      </c>
      <c r="S21" s="82"/>
      <c r="T21" s="82"/>
      <c r="U21" s="82"/>
      <c r="V21" s="82"/>
      <c r="W21" s="82"/>
      <c r="X21" s="82"/>
    </row>
    <row r="22" spans="1:24" ht="12">
      <c r="A22" s="260" t="s">
        <v>246</v>
      </c>
      <c r="B22" s="261"/>
      <c r="C22" s="261"/>
      <c r="D22" s="261"/>
      <c r="E22" s="262"/>
      <c r="F22" s="40">
        <v>139</v>
      </c>
      <c r="G22" s="41">
        <v>31232433.798224673</v>
      </c>
      <c r="H22" s="42">
        <v>31219684.447014555</v>
      </c>
      <c r="I22" s="144">
        <f t="shared" si="0"/>
        <v>62452118.24523923</v>
      </c>
      <c r="J22" s="41">
        <v>30698608.871869802</v>
      </c>
      <c r="K22" s="42">
        <v>27940926.33268152</v>
      </c>
      <c r="L22" s="144">
        <f t="shared" si="1"/>
        <v>58639535.204551324</v>
      </c>
      <c r="S22" s="82"/>
      <c r="T22" s="82"/>
      <c r="U22" s="82"/>
      <c r="V22" s="82"/>
      <c r="W22" s="82"/>
      <c r="X22" s="82"/>
    </row>
    <row r="23" spans="1:24" ht="20.25" customHeight="1">
      <c r="A23" s="260" t="s">
        <v>274</v>
      </c>
      <c r="B23" s="261"/>
      <c r="C23" s="261"/>
      <c r="D23" s="261"/>
      <c r="E23" s="262"/>
      <c r="F23" s="40">
        <v>140</v>
      </c>
      <c r="G23" s="41">
        <v>-3444.6747929999983</v>
      </c>
      <c r="H23" s="42">
        <v>2638831.1902402816</v>
      </c>
      <c r="I23" s="144">
        <f t="shared" si="0"/>
        <v>2635386.5154472818</v>
      </c>
      <c r="J23" s="41">
        <v>80601.06237599999</v>
      </c>
      <c r="K23" s="42">
        <v>1271331.73039872</v>
      </c>
      <c r="L23" s="144">
        <f t="shared" si="1"/>
        <v>1351932.79277472</v>
      </c>
      <c r="S23" s="82"/>
      <c r="T23" s="82"/>
      <c r="U23" s="82"/>
      <c r="V23" s="82"/>
      <c r="W23" s="82"/>
      <c r="X23" s="82"/>
    </row>
    <row r="24" spans="1:24" ht="19.5" customHeight="1">
      <c r="A24" s="260" t="s">
        <v>101</v>
      </c>
      <c r="B24" s="261"/>
      <c r="C24" s="261"/>
      <c r="D24" s="261"/>
      <c r="E24" s="262"/>
      <c r="F24" s="40">
        <v>141</v>
      </c>
      <c r="G24" s="59">
        <f>+G25+G26+G27</f>
        <v>4982599.408343999</v>
      </c>
      <c r="H24" s="67">
        <f>+H25+H26+H27</f>
        <v>2463905.5588027583</v>
      </c>
      <c r="I24" s="144">
        <f t="shared" si="0"/>
        <v>7446504.967146757</v>
      </c>
      <c r="J24" s="59">
        <f>+J25+J26+J27</f>
        <v>4407489.939059998</v>
      </c>
      <c r="K24" s="67">
        <f>+K25+K26+K27</f>
        <v>2644328.7970981337</v>
      </c>
      <c r="L24" s="144">
        <f t="shared" si="1"/>
        <v>7051818.736158132</v>
      </c>
      <c r="S24" s="82"/>
      <c r="T24" s="82"/>
      <c r="U24" s="82"/>
      <c r="V24" s="82"/>
      <c r="W24" s="82"/>
      <c r="X24" s="82"/>
    </row>
    <row r="25" spans="1:24" ht="12">
      <c r="A25" s="260" t="s">
        <v>247</v>
      </c>
      <c r="B25" s="261"/>
      <c r="C25" s="261"/>
      <c r="D25" s="261"/>
      <c r="E25" s="262"/>
      <c r="F25" s="40">
        <v>142</v>
      </c>
      <c r="G25" s="41">
        <v>3134.098343999998</v>
      </c>
      <c r="H25" s="42">
        <v>72571.65880276001</v>
      </c>
      <c r="I25" s="144">
        <f t="shared" si="0"/>
        <v>75705.75714676</v>
      </c>
      <c r="J25" s="41">
        <v>9598.179059999995</v>
      </c>
      <c r="K25" s="42">
        <v>638.4470981284976</v>
      </c>
      <c r="L25" s="144">
        <f t="shared" si="1"/>
        <v>10236.626158128493</v>
      </c>
      <c r="S25" s="82"/>
      <c r="T25" s="82"/>
      <c r="U25" s="82"/>
      <c r="V25" s="82"/>
      <c r="W25" s="82"/>
      <c r="X25" s="82"/>
    </row>
    <row r="26" spans="1:24" ht="12">
      <c r="A26" s="260" t="s">
        <v>248</v>
      </c>
      <c r="B26" s="261"/>
      <c r="C26" s="261"/>
      <c r="D26" s="261"/>
      <c r="E26" s="262"/>
      <c r="F26" s="40">
        <v>143</v>
      </c>
      <c r="G26" s="41">
        <v>4979465.309999999</v>
      </c>
      <c r="H26" s="42">
        <v>2391333.8999999985</v>
      </c>
      <c r="I26" s="144">
        <f t="shared" si="0"/>
        <v>7370799.209999997</v>
      </c>
      <c r="J26" s="41">
        <v>4397891.759999998</v>
      </c>
      <c r="K26" s="42">
        <v>2643690.350000005</v>
      </c>
      <c r="L26" s="144">
        <f t="shared" si="1"/>
        <v>7041582.110000003</v>
      </c>
      <c r="S26" s="82"/>
      <c r="T26" s="82"/>
      <c r="U26" s="82"/>
      <c r="V26" s="82"/>
      <c r="W26" s="82"/>
      <c r="X26" s="82"/>
    </row>
    <row r="27" spans="1:24" ht="12">
      <c r="A27" s="260" t="s">
        <v>7</v>
      </c>
      <c r="B27" s="261"/>
      <c r="C27" s="261"/>
      <c r="D27" s="261"/>
      <c r="E27" s="262"/>
      <c r="F27" s="40">
        <v>144</v>
      </c>
      <c r="G27" s="41">
        <v>0</v>
      </c>
      <c r="H27" s="42">
        <v>0</v>
      </c>
      <c r="I27" s="144">
        <f t="shared" si="0"/>
        <v>0</v>
      </c>
      <c r="J27" s="41">
        <v>0</v>
      </c>
      <c r="K27" s="42">
        <v>0</v>
      </c>
      <c r="L27" s="144">
        <f t="shared" si="1"/>
        <v>0</v>
      </c>
      <c r="S27" s="82"/>
      <c r="T27" s="82"/>
      <c r="U27" s="82"/>
      <c r="V27" s="82"/>
      <c r="W27" s="82"/>
      <c r="X27" s="82"/>
    </row>
    <row r="28" spans="1:24" ht="12">
      <c r="A28" s="260" t="s">
        <v>8</v>
      </c>
      <c r="B28" s="261"/>
      <c r="C28" s="261"/>
      <c r="D28" s="261"/>
      <c r="E28" s="262"/>
      <c r="F28" s="40">
        <v>145</v>
      </c>
      <c r="G28" s="41">
        <v>0</v>
      </c>
      <c r="H28" s="42">
        <v>0</v>
      </c>
      <c r="I28" s="144">
        <f t="shared" si="0"/>
        <v>0</v>
      </c>
      <c r="J28" s="41">
        <v>0</v>
      </c>
      <c r="K28" s="42">
        <v>0</v>
      </c>
      <c r="L28" s="144">
        <f t="shared" si="1"/>
        <v>0</v>
      </c>
      <c r="S28" s="82"/>
      <c r="T28" s="82"/>
      <c r="U28" s="82"/>
      <c r="V28" s="82"/>
      <c r="W28" s="82"/>
      <c r="X28" s="82"/>
    </row>
    <row r="29" spans="1:24" ht="12">
      <c r="A29" s="260" t="s">
        <v>9</v>
      </c>
      <c r="B29" s="261"/>
      <c r="C29" s="261"/>
      <c r="D29" s="261"/>
      <c r="E29" s="262"/>
      <c r="F29" s="40">
        <v>146</v>
      </c>
      <c r="G29" s="41">
        <v>-24968.10100414988</v>
      </c>
      <c r="H29" s="42">
        <v>41885837.67287952</v>
      </c>
      <c r="I29" s="144">
        <f t="shared" si="0"/>
        <v>41860869.57187536</v>
      </c>
      <c r="J29" s="41">
        <v>112847.99676825991</v>
      </c>
      <c r="K29" s="42">
        <v>20712366.305345483</v>
      </c>
      <c r="L29" s="144">
        <f t="shared" si="1"/>
        <v>20825214.30211374</v>
      </c>
      <c r="S29" s="82"/>
      <c r="T29" s="82"/>
      <c r="U29" s="82"/>
      <c r="V29" s="82"/>
      <c r="W29" s="82"/>
      <c r="X29" s="82"/>
    </row>
    <row r="30" spans="1:24" ht="12">
      <c r="A30" s="263" t="s">
        <v>10</v>
      </c>
      <c r="B30" s="261"/>
      <c r="C30" s="261"/>
      <c r="D30" s="261"/>
      <c r="E30" s="262"/>
      <c r="F30" s="40">
        <v>147</v>
      </c>
      <c r="G30" s="41">
        <v>389047.7399999999</v>
      </c>
      <c r="H30" s="42">
        <v>7882392.776019845</v>
      </c>
      <c r="I30" s="144">
        <f t="shared" si="0"/>
        <v>8271440.516019845</v>
      </c>
      <c r="J30" s="41">
        <v>566500.9700000002</v>
      </c>
      <c r="K30" s="42">
        <v>6902304.259203583</v>
      </c>
      <c r="L30" s="144">
        <f t="shared" si="1"/>
        <v>7468805.229203584</v>
      </c>
      <c r="S30" s="82"/>
      <c r="T30" s="82"/>
      <c r="U30" s="82"/>
      <c r="V30" s="82"/>
      <c r="W30" s="82"/>
      <c r="X30" s="82"/>
    </row>
    <row r="31" spans="1:24" ht="21.75" customHeight="1">
      <c r="A31" s="263" t="s">
        <v>11</v>
      </c>
      <c r="B31" s="261"/>
      <c r="C31" s="261"/>
      <c r="D31" s="261"/>
      <c r="E31" s="262"/>
      <c r="F31" s="40">
        <v>148</v>
      </c>
      <c r="G31" s="41">
        <v>60711.74802519003</v>
      </c>
      <c r="H31" s="42">
        <v>11588521.691748302</v>
      </c>
      <c r="I31" s="144">
        <f t="shared" si="0"/>
        <v>11649233.439773493</v>
      </c>
      <c r="J31" s="41">
        <v>67182.81413664998</v>
      </c>
      <c r="K31" s="42">
        <v>7216557.972022217</v>
      </c>
      <c r="L31" s="144">
        <f t="shared" si="1"/>
        <v>7283740.786158867</v>
      </c>
      <c r="S31" s="82"/>
      <c r="T31" s="82"/>
      <c r="U31" s="82"/>
      <c r="V31" s="82"/>
      <c r="W31" s="82"/>
      <c r="X31" s="82"/>
    </row>
    <row r="32" spans="1:24" ht="12">
      <c r="A32" s="263" t="s">
        <v>12</v>
      </c>
      <c r="B32" s="261"/>
      <c r="C32" s="261"/>
      <c r="D32" s="261"/>
      <c r="E32" s="262"/>
      <c r="F32" s="40">
        <v>149</v>
      </c>
      <c r="G32" s="41">
        <v>1160949.07174395</v>
      </c>
      <c r="H32" s="42">
        <v>31493692.97545296</v>
      </c>
      <c r="I32" s="144">
        <f t="shared" si="0"/>
        <v>32654642.04719691</v>
      </c>
      <c r="J32" s="41">
        <v>139726.19117880007</v>
      </c>
      <c r="K32" s="42">
        <v>38335039.25831625</v>
      </c>
      <c r="L32" s="144">
        <f t="shared" si="1"/>
        <v>38474765.44949505</v>
      </c>
      <c r="S32" s="82"/>
      <c r="T32" s="82"/>
      <c r="U32" s="82"/>
      <c r="V32" s="82"/>
      <c r="W32" s="82"/>
      <c r="X32" s="82"/>
    </row>
    <row r="33" spans="1:24" ht="12">
      <c r="A33" s="263" t="s">
        <v>102</v>
      </c>
      <c r="B33" s="261"/>
      <c r="C33" s="261"/>
      <c r="D33" s="261"/>
      <c r="E33" s="262"/>
      <c r="F33" s="40">
        <v>150</v>
      </c>
      <c r="G33" s="59">
        <f>+G34+G38</f>
        <v>-137371260.77052638</v>
      </c>
      <c r="H33" s="67">
        <f>+H34+H38</f>
        <v>-296775218.2999526</v>
      </c>
      <c r="I33" s="144">
        <f t="shared" si="0"/>
        <v>-434146479.07047904</v>
      </c>
      <c r="J33" s="59">
        <f>+J34+J38</f>
        <v>-145685363.6597263</v>
      </c>
      <c r="K33" s="67">
        <f>+K34+K38</f>
        <v>-328760840.6870416</v>
      </c>
      <c r="L33" s="144">
        <f t="shared" si="1"/>
        <v>-474446204.3467679</v>
      </c>
      <c r="S33" s="82"/>
      <c r="T33" s="82"/>
      <c r="U33" s="82"/>
      <c r="V33" s="82"/>
      <c r="W33" s="82"/>
      <c r="X33" s="82"/>
    </row>
    <row r="34" spans="1:24" ht="12">
      <c r="A34" s="260" t="s">
        <v>103</v>
      </c>
      <c r="B34" s="261"/>
      <c r="C34" s="261"/>
      <c r="D34" s="261"/>
      <c r="E34" s="262"/>
      <c r="F34" s="40">
        <v>151</v>
      </c>
      <c r="G34" s="59">
        <f>SUM(G35:G37)</f>
        <v>-136158642.8223086</v>
      </c>
      <c r="H34" s="67">
        <f>SUM(H35:H37)</f>
        <v>-367819980.3352599</v>
      </c>
      <c r="I34" s="144">
        <f t="shared" si="0"/>
        <v>-503978623.1575685</v>
      </c>
      <c r="J34" s="59">
        <f>SUM(J35:J37)</f>
        <v>-134202204.95358634</v>
      </c>
      <c r="K34" s="67">
        <f>SUM(K35:K37)</f>
        <v>-341389231.5519258</v>
      </c>
      <c r="L34" s="144">
        <f t="shared" si="1"/>
        <v>-475591436.5055121</v>
      </c>
      <c r="S34" s="82"/>
      <c r="T34" s="82"/>
      <c r="U34" s="82"/>
      <c r="V34" s="82"/>
      <c r="W34" s="82"/>
      <c r="X34" s="82"/>
    </row>
    <row r="35" spans="1:24" ht="12">
      <c r="A35" s="260" t="s">
        <v>13</v>
      </c>
      <c r="B35" s="261"/>
      <c r="C35" s="261"/>
      <c r="D35" s="261"/>
      <c r="E35" s="262"/>
      <c r="F35" s="40">
        <v>152</v>
      </c>
      <c r="G35" s="41">
        <v>-136158642.8223086</v>
      </c>
      <c r="H35" s="42">
        <v>-384703227.8549497</v>
      </c>
      <c r="I35" s="144">
        <f t="shared" si="0"/>
        <v>-520861870.6772583</v>
      </c>
      <c r="J35" s="41">
        <v>-134202222.45134634</v>
      </c>
      <c r="K35" s="42">
        <v>-365828593.3506019</v>
      </c>
      <c r="L35" s="144">
        <f t="shared" si="1"/>
        <v>-500030815.80194825</v>
      </c>
      <c r="S35" s="82"/>
      <c r="T35" s="82"/>
      <c r="U35" s="82"/>
      <c r="V35" s="82"/>
      <c r="W35" s="82"/>
      <c r="X35" s="82"/>
    </row>
    <row r="36" spans="1:24" ht="12">
      <c r="A36" s="260" t="s">
        <v>14</v>
      </c>
      <c r="B36" s="261"/>
      <c r="C36" s="261"/>
      <c r="D36" s="261"/>
      <c r="E36" s="262"/>
      <c r="F36" s="40">
        <v>153</v>
      </c>
      <c r="G36" s="41">
        <v>0</v>
      </c>
      <c r="H36" s="42">
        <v>-255008.77170631895</v>
      </c>
      <c r="I36" s="144">
        <f t="shared" si="0"/>
        <v>-255008.77170631895</v>
      </c>
      <c r="J36" s="41">
        <v>0</v>
      </c>
      <c r="K36" s="42">
        <v>-861557.5626494004</v>
      </c>
      <c r="L36" s="144">
        <f t="shared" si="1"/>
        <v>-861557.5626494004</v>
      </c>
      <c r="S36" s="82"/>
      <c r="T36" s="82"/>
      <c r="U36" s="82"/>
      <c r="V36" s="82"/>
      <c r="W36" s="82"/>
      <c r="X36" s="82"/>
    </row>
    <row r="37" spans="1:24" ht="12">
      <c r="A37" s="260" t="s">
        <v>15</v>
      </c>
      <c r="B37" s="261"/>
      <c r="C37" s="261"/>
      <c r="D37" s="261"/>
      <c r="E37" s="262"/>
      <c r="F37" s="40">
        <v>154</v>
      </c>
      <c r="G37" s="41">
        <v>0</v>
      </c>
      <c r="H37" s="42">
        <v>17138256.291396126</v>
      </c>
      <c r="I37" s="144">
        <f t="shared" si="0"/>
        <v>17138256.291396126</v>
      </c>
      <c r="J37" s="41">
        <v>17.49775999999838</v>
      </c>
      <c r="K37" s="42">
        <v>25300919.361325577</v>
      </c>
      <c r="L37" s="144">
        <f t="shared" si="1"/>
        <v>25300936.85908558</v>
      </c>
      <c r="S37" s="82"/>
      <c r="T37" s="82"/>
      <c r="U37" s="82"/>
      <c r="V37" s="82"/>
      <c r="W37" s="82"/>
      <c r="X37" s="82"/>
    </row>
    <row r="38" spans="1:24" ht="12">
      <c r="A38" s="260" t="s">
        <v>104</v>
      </c>
      <c r="B38" s="261"/>
      <c r="C38" s="261"/>
      <c r="D38" s="261"/>
      <c r="E38" s="262"/>
      <c r="F38" s="40">
        <v>155</v>
      </c>
      <c r="G38" s="59">
        <f>+G39+G40+G41</f>
        <v>-1212617.9482177799</v>
      </c>
      <c r="H38" s="67">
        <f>+H39+H40+H41</f>
        <v>71044762.03530729</v>
      </c>
      <c r="I38" s="144">
        <f t="shared" si="0"/>
        <v>69832144.08708951</v>
      </c>
      <c r="J38" s="59">
        <f>+J39+J40+J41</f>
        <v>-11483158.706139948</v>
      </c>
      <c r="K38" s="67">
        <f>+K39+K40+K41</f>
        <v>12628390.864884187</v>
      </c>
      <c r="L38" s="144">
        <f t="shared" si="1"/>
        <v>1145232.1587442383</v>
      </c>
      <c r="S38" s="82"/>
      <c r="T38" s="82"/>
      <c r="U38" s="82"/>
      <c r="V38" s="82"/>
      <c r="W38" s="82"/>
      <c r="X38" s="82"/>
    </row>
    <row r="39" spans="1:24" ht="12">
      <c r="A39" s="260" t="s">
        <v>16</v>
      </c>
      <c r="B39" s="261"/>
      <c r="C39" s="261"/>
      <c r="D39" s="261"/>
      <c r="E39" s="262"/>
      <c r="F39" s="40">
        <v>156</v>
      </c>
      <c r="G39" s="41">
        <v>-1212617.9482177799</v>
      </c>
      <c r="H39" s="42">
        <v>62185694.57218069</v>
      </c>
      <c r="I39" s="144">
        <f t="shared" si="0"/>
        <v>60973076.62396291</v>
      </c>
      <c r="J39" s="41">
        <v>-11483158.706139948</v>
      </c>
      <c r="K39" s="42">
        <v>25667624.31925691</v>
      </c>
      <c r="L39" s="144">
        <f t="shared" si="1"/>
        <v>14184465.613116961</v>
      </c>
      <c r="S39" s="82"/>
      <c r="T39" s="82"/>
      <c r="U39" s="82"/>
      <c r="V39" s="82"/>
      <c r="W39" s="82"/>
      <c r="X39" s="82"/>
    </row>
    <row r="40" spans="1:24" ht="12">
      <c r="A40" s="260" t="s">
        <v>17</v>
      </c>
      <c r="B40" s="261"/>
      <c r="C40" s="261"/>
      <c r="D40" s="261"/>
      <c r="E40" s="262"/>
      <c r="F40" s="40">
        <v>157</v>
      </c>
      <c r="G40" s="41">
        <v>0</v>
      </c>
      <c r="H40" s="42">
        <v>-743370.058868</v>
      </c>
      <c r="I40" s="144">
        <f t="shared" si="0"/>
        <v>-743370.058868</v>
      </c>
      <c r="J40" s="41">
        <v>0</v>
      </c>
      <c r="K40" s="42">
        <v>227412.01956510008</v>
      </c>
      <c r="L40" s="144">
        <f t="shared" si="1"/>
        <v>227412.01956510008</v>
      </c>
      <c r="S40" s="82"/>
      <c r="T40" s="82"/>
      <c r="U40" s="82"/>
      <c r="V40" s="82"/>
      <c r="W40" s="82"/>
      <c r="X40" s="82"/>
    </row>
    <row r="41" spans="1:24" ht="12">
      <c r="A41" s="260" t="s">
        <v>18</v>
      </c>
      <c r="B41" s="261"/>
      <c r="C41" s="261"/>
      <c r="D41" s="261"/>
      <c r="E41" s="262"/>
      <c r="F41" s="40">
        <v>158</v>
      </c>
      <c r="G41" s="41">
        <v>0</v>
      </c>
      <c r="H41" s="42">
        <v>9602437.521994606</v>
      </c>
      <c r="I41" s="144">
        <f t="shared" si="0"/>
        <v>9602437.521994606</v>
      </c>
      <c r="J41" s="41">
        <v>0</v>
      </c>
      <c r="K41" s="42">
        <v>-13266645.473937824</v>
      </c>
      <c r="L41" s="144">
        <f t="shared" si="1"/>
        <v>-13266645.473937824</v>
      </c>
      <c r="S41" s="82"/>
      <c r="T41" s="82"/>
      <c r="U41" s="82"/>
      <c r="V41" s="82"/>
      <c r="W41" s="82"/>
      <c r="X41" s="82"/>
    </row>
    <row r="42" spans="1:24" ht="22.5" customHeight="1">
      <c r="A42" s="263" t="s">
        <v>105</v>
      </c>
      <c r="B42" s="261"/>
      <c r="C42" s="261"/>
      <c r="D42" s="261"/>
      <c r="E42" s="262"/>
      <c r="F42" s="40">
        <v>159</v>
      </c>
      <c r="G42" s="59">
        <f>+G43+G46</f>
        <v>24484678.800770417</v>
      </c>
      <c r="H42" s="67">
        <f>+H43+H46</f>
        <v>10517925.29190901</v>
      </c>
      <c r="I42" s="144">
        <f t="shared" si="0"/>
        <v>35002604.092679426</v>
      </c>
      <c r="J42" s="59">
        <f>+J43+J46</f>
        <v>2766761.9219291527</v>
      </c>
      <c r="K42" s="67">
        <f>+K43+K46</f>
        <v>9590300.048838997</v>
      </c>
      <c r="L42" s="144">
        <f t="shared" si="1"/>
        <v>12357061.97076815</v>
      </c>
      <c r="S42" s="82"/>
      <c r="T42" s="82"/>
      <c r="U42" s="82"/>
      <c r="V42" s="82"/>
      <c r="W42" s="82"/>
      <c r="X42" s="82"/>
    </row>
    <row r="43" spans="1:24" ht="21" customHeight="1">
      <c r="A43" s="260" t="s">
        <v>106</v>
      </c>
      <c r="B43" s="261"/>
      <c r="C43" s="261"/>
      <c r="D43" s="261"/>
      <c r="E43" s="262"/>
      <c r="F43" s="40">
        <v>160</v>
      </c>
      <c r="G43" s="145">
        <f>+G44+G45</f>
        <v>22534246.510770418</v>
      </c>
      <c r="H43" s="146">
        <f>+H44+H45</f>
        <v>9540166.280000001</v>
      </c>
      <c r="I43" s="144">
        <f t="shared" si="0"/>
        <v>32074412.79077042</v>
      </c>
      <c r="J43" s="145">
        <f>+J44+J45</f>
        <v>7071925.507108753</v>
      </c>
      <c r="K43" s="146">
        <f>+K44+K45</f>
        <v>4958090.57</v>
      </c>
      <c r="L43" s="144">
        <f t="shared" si="1"/>
        <v>12030016.077108752</v>
      </c>
      <c r="S43" s="82"/>
      <c r="T43" s="82"/>
      <c r="U43" s="82"/>
      <c r="V43" s="82"/>
      <c r="W43" s="82"/>
      <c r="X43" s="82"/>
    </row>
    <row r="44" spans="1:24" ht="12">
      <c r="A44" s="260" t="s">
        <v>19</v>
      </c>
      <c r="B44" s="261"/>
      <c r="C44" s="261"/>
      <c r="D44" s="261"/>
      <c r="E44" s="262"/>
      <c r="F44" s="40">
        <v>161</v>
      </c>
      <c r="G44" s="41">
        <v>22534246.510770418</v>
      </c>
      <c r="H44" s="42">
        <v>9622532.55</v>
      </c>
      <c r="I44" s="144">
        <f t="shared" si="0"/>
        <v>32156779.06077042</v>
      </c>
      <c r="J44" s="41">
        <v>7060166.127108753</v>
      </c>
      <c r="K44" s="42">
        <v>4958090.57</v>
      </c>
      <c r="L44" s="144">
        <f t="shared" si="1"/>
        <v>12018256.697108753</v>
      </c>
      <c r="S44" s="82"/>
      <c r="T44" s="82"/>
      <c r="U44" s="82"/>
      <c r="V44" s="82"/>
      <c r="W44" s="82"/>
      <c r="X44" s="82"/>
    </row>
    <row r="45" spans="1:24" ht="12">
      <c r="A45" s="260" t="s">
        <v>20</v>
      </c>
      <c r="B45" s="261"/>
      <c r="C45" s="261"/>
      <c r="D45" s="261"/>
      <c r="E45" s="262"/>
      <c r="F45" s="40">
        <v>162</v>
      </c>
      <c r="G45" s="41">
        <v>0</v>
      </c>
      <c r="H45" s="42">
        <v>-82366.27</v>
      </c>
      <c r="I45" s="144">
        <f t="shared" si="0"/>
        <v>-82366.27</v>
      </c>
      <c r="J45" s="41">
        <v>11759.38</v>
      </c>
      <c r="K45" s="42">
        <v>0</v>
      </c>
      <c r="L45" s="144">
        <f t="shared" si="1"/>
        <v>11759.38</v>
      </c>
      <c r="S45" s="82"/>
      <c r="T45" s="82"/>
      <c r="U45" s="82"/>
      <c r="V45" s="82"/>
      <c r="W45" s="82"/>
      <c r="X45" s="82"/>
    </row>
    <row r="46" spans="1:24" ht="21.75" customHeight="1">
      <c r="A46" s="260" t="s">
        <v>107</v>
      </c>
      <c r="B46" s="261"/>
      <c r="C46" s="261"/>
      <c r="D46" s="261"/>
      <c r="E46" s="262"/>
      <c r="F46" s="40">
        <v>163</v>
      </c>
      <c r="G46" s="59">
        <f>+G47+G48+G49</f>
        <v>1950432.29</v>
      </c>
      <c r="H46" s="67">
        <f>+H47+H48+H49</f>
        <v>977759.011909009</v>
      </c>
      <c r="I46" s="144">
        <f t="shared" si="0"/>
        <v>2928191.301909009</v>
      </c>
      <c r="J46" s="59">
        <f>+J47+J48+J49</f>
        <v>-4305163.5851796</v>
      </c>
      <c r="K46" s="67">
        <f>+K47+K48+K49</f>
        <v>4632209.478838997</v>
      </c>
      <c r="L46" s="144">
        <f t="shared" si="1"/>
        <v>327045.893659397</v>
      </c>
      <c r="S46" s="82"/>
      <c r="T46" s="82"/>
      <c r="U46" s="82"/>
      <c r="V46" s="82"/>
      <c r="W46" s="82"/>
      <c r="X46" s="82"/>
    </row>
    <row r="47" spans="1:24" ht="12">
      <c r="A47" s="260" t="s">
        <v>21</v>
      </c>
      <c r="B47" s="261"/>
      <c r="C47" s="261"/>
      <c r="D47" s="261"/>
      <c r="E47" s="262"/>
      <c r="F47" s="40">
        <v>164</v>
      </c>
      <c r="G47" s="41">
        <v>1950432.29</v>
      </c>
      <c r="H47" s="42">
        <v>977759.011909009</v>
      </c>
      <c r="I47" s="144">
        <f t="shared" si="0"/>
        <v>2928191.301909009</v>
      </c>
      <c r="J47" s="41">
        <v>-4305163.5851796</v>
      </c>
      <c r="K47" s="42">
        <v>4632209.478838997</v>
      </c>
      <c r="L47" s="144">
        <f t="shared" si="1"/>
        <v>327045.893659397</v>
      </c>
      <c r="S47" s="82"/>
      <c r="T47" s="82"/>
      <c r="U47" s="82"/>
      <c r="V47" s="82"/>
      <c r="W47" s="82"/>
      <c r="X47" s="82"/>
    </row>
    <row r="48" spans="1:24" ht="12">
      <c r="A48" s="260" t="s">
        <v>22</v>
      </c>
      <c r="B48" s="261"/>
      <c r="C48" s="261"/>
      <c r="D48" s="261"/>
      <c r="E48" s="262"/>
      <c r="F48" s="40">
        <v>165</v>
      </c>
      <c r="G48" s="41">
        <v>0</v>
      </c>
      <c r="H48" s="42">
        <v>0</v>
      </c>
      <c r="I48" s="144">
        <f t="shared" si="0"/>
        <v>0</v>
      </c>
      <c r="J48" s="41">
        <v>0</v>
      </c>
      <c r="K48" s="42">
        <v>0</v>
      </c>
      <c r="L48" s="144">
        <f t="shared" si="1"/>
        <v>0</v>
      </c>
      <c r="S48" s="82"/>
      <c r="T48" s="82"/>
      <c r="U48" s="82"/>
      <c r="V48" s="82"/>
      <c r="W48" s="82"/>
      <c r="X48" s="82"/>
    </row>
    <row r="49" spans="1:24" ht="12">
      <c r="A49" s="260" t="s">
        <v>23</v>
      </c>
      <c r="B49" s="261"/>
      <c r="C49" s="261"/>
      <c r="D49" s="261"/>
      <c r="E49" s="262"/>
      <c r="F49" s="40">
        <v>166</v>
      </c>
      <c r="G49" s="41">
        <v>0</v>
      </c>
      <c r="H49" s="42">
        <v>0</v>
      </c>
      <c r="I49" s="144">
        <f t="shared" si="0"/>
        <v>0</v>
      </c>
      <c r="J49" s="41">
        <v>0</v>
      </c>
      <c r="K49" s="42">
        <v>0</v>
      </c>
      <c r="L49" s="144">
        <f t="shared" si="1"/>
        <v>0</v>
      </c>
      <c r="S49" s="82"/>
      <c r="T49" s="82"/>
      <c r="U49" s="82"/>
      <c r="V49" s="82"/>
      <c r="W49" s="82"/>
      <c r="X49" s="82"/>
    </row>
    <row r="50" spans="1:24" ht="21" customHeight="1">
      <c r="A50" s="263" t="s">
        <v>210</v>
      </c>
      <c r="B50" s="261"/>
      <c r="C50" s="261"/>
      <c r="D50" s="261"/>
      <c r="E50" s="262"/>
      <c r="F50" s="40">
        <v>167</v>
      </c>
      <c r="G50" s="59">
        <f>+G51+G52+G53</f>
        <v>-34099850.21787</v>
      </c>
      <c r="H50" s="67">
        <f>+H51+H52+H53</f>
        <v>0</v>
      </c>
      <c r="I50" s="144">
        <f t="shared" si="0"/>
        <v>-34099850.21787</v>
      </c>
      <c r="J50" s="59">
        <f>+J51+J52+J53</f>
        <v>-1937683.4886639714</v>
      </c>
      <c r="K50" s="67">
        <f>+K51+K52+K53</f>
        <v>0</v>
      </c>
      <c r="L50" s="144">
        <f t="shared" si="1"/>
        <v>-1937683.4886639714</v>
      </c>
      <c r="S50" s="82"/>
      <c r="T50" s="82"/>
      <c r="U50" s="82"/>
      <c r="V50" s="82"/>
      <c r="W50" s="82"/>
      <c r="X50" s="82"/>
    </row>
    <row r="51" spans="1:24" ht="12">
      <c r="A51" s="260" t="s">
        <v>24</v>
      </c>
      <c r="B51" s="261"/>
      <c r="C51" s="261"/>
      <c r="D51" s="261"/>
      <c r="E51" s="262"/>
      <c r="F51" s="40">
        <v>168</v>
      </c>
      <c r="G51" s="41">
        <v>-34099850.21787</v>
      </c>
      <c r="H51" s="42">
        <v>0</v>
      </c>
      <c r="I51" s="144">
        <f t="shared" si="0"/>
        <v>-34099850.21787</v>
      </c>
      <c r="J51" s="41">
        <v>-1937683.4886639714</v>
      </c>
      <c r="K51" s="42">
        <v>0</v>
      </c>
      <c r="L51" s="144">
        <f t="shared" si="1"/>
        <v>-1937683.4886639714</v>
      </c>
      <c r="S51" s="82"/>
      <c r="T51" s="82"/>
      <c r="U51" s="82"/>
      <c r="V51" s="82"/>
      <c r="W51" s="82"/>
      <c r="X51" s="82"/>
    </row>
    <row r="52" spans="1:24" ht="12">
      <c r="A52" s="260" t="s">
        <v>25</v>
      </c>
      <c r="B52" s="261"/>
      <c r="C52" s="261"/>
      <c r="D52" s="261"/>
      <c r="E52" s="262"/>
      <c r="F52" s="40">
        <v>169</v>
      </c>
      <c r="G52" s="41">
        <v>0</v>
      </c>
      <c r="H52" s="42">
        <v>0</v>
      </c>
      <c r="I52" s="144">
        <f t="shared" si="0"/>
        <v>0</v>
      </c>
      <c r="J52" s="41">
        <v>0</v>
      </c>
      <c r="K52" s="42">
        <v>0</v>
      </c>
      <c r="L52" s="144">
        <f t="shared" si="1"/>
        <v>0</v>
      </c>
      <c r="S52" s="82"/>
      <c r="T52" s="82"/>
      <c r="U52" s="82"/>
      <c r="V52" s="82"/>
      <c r="W52" s="82"/>
      <c r="X52" s="82"/>
    </row>
    <row r="53" spans="1:24" ht="12">
      <c r="A53" s="260" t="s">
        <v>26</v>
      </c>
      <c r="B53" s="261"/>
      <c r="C53" s="261"/>
      <c r="D53" s="261"/>
      <c r="E53" s="262"/>
      <c r="F53" s="40">
        <v>170</v>
      </c>
      <c r="G53" s="41">
        <v>0</v>
      </c>
      <c r="H53" s="42">
        <v>0</v>
      </c>
      <c r="I53" s="144">
        <f t="shared" si="0"/>
        <v>0</v>
      </c>
      <c r="J53" s="41">
        <v>0</v>
      </c>
      <c r="K53" s="42">
        <v>0</v>
      </c>
      <c r="L53" s="144">
        <f t="shared" si="1"/>
        <v>0</v>
      </c>
      <c r="S53" s="82"/>
      <c r="T53" s="82"/>
      <c r="U53" s="82"/>
      <c r="V53" s="82"/>
      <c r="W53" s="82"/>
      <c r="X53" s="82"/>
    </row>
    <row r="54" spans="1:24" ht="21" customHeight="1">
      <c r="A54" s="263" t="s">
        <v>108</v>
      </c>
      <c r="B54" s="261"/>
      <c r="C54" s="261"/>
      <c r="D54" s="261"/>
      <c r="E54" s="262"/>
      <c r="F54" s="40">
        <v>171</v>
      </c>
      <c r="G54" s="59">
        <f>+G55+G56</f>
        <v>0</v>
      </c>
      <c r="H54" s="67">
        <f>+H55+H56</f>
        <v>-1312089.2761360002</v>
      </c>
      <c r="I54" s="144">
        <f t="shared" si="0"/>
        <v>-1312089.2761360002</v>
      </c>
      <c r="J54" s="59">
        <f>+J55+J56</f>
        <v>0</v>
      </c>
      <c r="K54" s="67">
        <f>+K55+K56</f>
        <v>-194932.4502140003</v>
      </c>
      <c r="L54" s="144">
        <f t="shared" si="1"/>
        <v>-194932.4502140003</v>
      </c>
      <c r="S54" s="82"/>
      <c r="T54" s="82"/>
      <c r="U54" s="82"/>
      <c r="V54" s="82"/>
      <c r="W54" s="82"/>
      <c r="X54" s="82"/>
    </row>
    <row r="55" spans="1:24" ht="12">
      <c r="A55" s="260" t="s">
        <v>27</v>
      </c>
      <c r="B55" s="261"/>
      <c r="C55" s="261"/>
      <c r="D55" s="261"/>
      <c r="E55" s="262"/>
      <c r="F55" s="40">
        <v>172</v>
      </c>
      <c r="G55" s="41">
        <v>0</v>
      </c>
      <c r="H55" s="42">
        <v>-1146869.5386490002</v>
      </c>
      <c r="I55" s="144">
        <f t="shared" si="0"/>
        <v>-1146869.5386490002</v>
      </c>
      <c r="J55" s="41">
        <v>0</v>
      </c>
      <c r="K55" s="42">
        <v>-88671.27249000035</v>
      </c>
      <c r="L55" s="144">
        <f t="shared" si="1"/>
        <v>-88671.27249000035</v>
      </c>
      <c r="S55" s="82"/>
      <c r="T55" s="82"/>
      <c r="U55" s="82"/>
      <c r="V55" s="82"/>
      <c r="W55" s="82"/>
      <c r="X55" s="82"/>
    </row>
    <row r="56" spans="1:24" ht="12">
      <c r="A56" s="260" t="s">
        <v>28</v>
      </c>
      <c r="B56" s="261"/>
      <c r="C56" s="261"/>
      <c r="D56" s="261"/>
      <c r="E56" s="262"/>
      <c r="F56" s="40">
        <v>173</v>
      </c>
      <c r="G56" s="41">
        <v>0</v>
      </c>
      <c r="H56" s="42">
        <v>-165219.73748699995</v>
      </c>
      <c r="I56" s="144">
        <f t="shared" si="0"/>
        <v>-165219.73748699995</v>
      </c>
      <c r="J56" s="41">
        <v>0</v>
      </c>
      <c r="K56" s="42">
        <v>-106261.17772399995</v>
      </c>
      <c r="L56" s="144">
        <f t="shared" si="1"/>
        <v>-106261.17772399995</v>
      </c>
      <c r="S56" s="82"/>
      <c r="T56" s="82"/>
      <c r="U56" s="82"/>
      <c r="V56" s="82"/>
      <c r="W56" s="82"/>
      <c r="X56" s="82"/>
    </row>
    <row r="57" spans="1:24" ht="21" customHeight="1">
      <c r="A57" s="263" t="s">
        <v>109</v>
      </c>
      <c r="B57" s="261"/>
      <c r="C57" s="261"/>
      <c r="D57" s="261"/>
      <c r="E57" s="262"/>
      <c r="F57" s="40">
        <v>174</v>
      </c>
      <c r="G57" s="147">
        <f>+G58+G62</f>
        <v>-39979412.15008294</v>
      </c>
      <c r="H57" s="148">
        <f>+H58+H62</f>
        <v>-301249238.09851843</v>
      </c>
      <c r="I57" s="144">
        <f t="shared" si="0"/>
        <v>-341228650.2486014</v>
      </c>
      <c r="J57" s="147">
        <f>+J58+J62</f>
        <v>-34183212.96506038</v>
      </c>
      <c r="K57" s="148">
        <f>+K58+K62</f>
        <v>-308467101.19951284</v>
      </c>
      <c r="L57" s="144">
        <f t="shared" si="1"/>
        <v>-342650314.1645732</v>
      </c>
      <c r="S57" s="82"/>
      <c r="T57" s="82"/>
      <c r="U57" s="82"/>
      <c r="V57" s="82"/>
      <c r="W57" s="82"/>
      <c r="X57" s="82"/>
    </row>
    <row r="58" spans="1:24" ht="12">
      <c r="A58" s="260" t="s">
        <v>110</v>
      </c>
      <c r="B58" s="261"/>
      <c r="C58" s="261"/>
      <c r="D58" s="261"/>
      <c r="E58" s="262"/>
      <c r="F58" s="40">
        <v>175</v>
      </c>
      <c r="G58" s="59">
        <f>+G59+G60+G61</f>
        <v>-19807363.8620596</v>
      </c>
      <c r="H58" s="67">
        <f>+H59+H60+H61</f>
        <v>-150344844.53665584</v>
      </c>
      <c r="I58" s="144">
        <f t="shared" si="0"/>
        <v>-170152208.39871544</v>
      </c>
      <c r="J58" s="59">
        <f>+J59+J60+J61</f>
        <v>-16657695.580215685</v>
      </c>
      <c r="K58" s="67">
        <f>+K59+K60+K61</f>
        <v>-152873785.66503447</v>
      </c>
      <c r="L58" s="144">
        <f t="shared" si="1"/>
        <v>-169531481.24525017</v>
      </c>
      <c r="S58" s="82"/>
      <c r="T58" s="82"/>
      <c r="U58" s="82"/>
      <c r="V58" s="82"/>
      <c r="W58" s="82"/>
      <c r="X58" s="82"/>
    </row>
    <row r="59" spans="1:24" ht="12">
      <c r="A59" s="260" t="s">
        <v>29</v>
      </c>
      <c r="B59" s="261"/>
      <c r="C59" s="261"/>
      <c r="D59" s="261"/>
      <c r="E59" s="262"/>
      <c r="F59" s="40">
        <v>176</v>
      </c>
      <c r="G59" s="41">
        <v>-9129671.652795602</v>
      </c>
      <c r="H59" s="42">
        <v>-72362577.44504505</v>
      </c>
      <c r="I59" s="144">
        <f t="shared" si="0"/>
        <v>-81492249.09784065</v>
      </c>
      <c r="J59" s="41">
        <v>-8528894.608375322</v>
      </c>
      <c r="K59" s="42">
        <v>-63940360.14830929</v>
      </c>
      <c r="L59" s="144">
        <f t="shared" si="1"/>
        <v>-72469254.75668462</v>
      </c>
      <c r="S59" s="82"/>
      <c r="T59" s="82"/>
      <c r="U59" s="82"/>
      <c r="V59" s="82"/>
      <c r="W59" s="82"/>
      <c r="X59" s="82"/>
    </row>
    <row r="60" spans="1:24" ht="12">
      <c r="A60" s="260" t="s">
        <v>30</v>
      </c>
      <c r="B60" s="261"/>
      <c r="C60" s="261"/>
      <c r="D60" s="261"/>
      <c r="E60" s="262"/>
      <c r="F60" s="40">
        <v>177</v>
      </c>
      <c r="G60" s="41">
        <v>-10677692.209263999</v>
      </c>
      <c r="H60" s="42">
        <v>-82799189.90858698</v>
      </c>
      <c r="I60" s="144">
        <f t="shared" si="0"/>
        <v>-93476882.11785097</v>
      </c>
      <c r="J60" s="41">
        <v>-8128800.971840363</v>
      </c>
      <c r="K60" s="42">
        <v>-72416791.52355608</v>
      </c>
      <c r="L60" s="144">
        <f t="shared" si="1"/>
        <v>-80545592.49539645</v>
      </c>
      <c r="S60" s="82"/>
      <c r="T60" s="82"/>
      <c r="U60" s="82"/>
      <c r="V60" s="82"/>
      <c r="W60" s="82"/>
      <c r="X60" s="82"/>
    </row>
    <row r="61" spans="1:24" ht="12">
      <c r="A61" s="260" t="s">
        <v>31</v>
      </c>
      <c r="B61" s="261"/>
      <c r="C61" s="261"/>
      <c r="D61" s="261"/>
      <c r="E61" s="262"/>
      <c r="F61" s="40">
        <v>178</v>
      </c>
      <c r="G61" s="41">
        <v>0</v>
      </c>
      <c r="H61" s="42">
        <v>4816922.8169762045</v>
      </c>
      <c r="I61" s="144">
        <f t="shared" si="0"/>
        <v>4816922.8169762045</v>
      </c>
      <c r="J61" s="41">
        <v>0</v>
      </c>
      <c r="K61" s="42">
        <v>-16516633.9931691</v>
      </c>
      <c r="L61" s="144">
        <f t="shared" si="1"/>
        <v>-16516633.9931691</v>
      </c>
      <c r="S61" s="82"/>
      <c r="T61" s="82"/>
      <c r="U61" s="82"/>
      <c r="V61" s="82"/>
      <c r="W61" s="82"/>
      <c r="X61" s="82"/>
    </row>
    <row r="62" spans="1:24" ht="24" customHeight="1">
      <c r="A62" s="260" t="s">
        <v>111</v>
      </c>
      <c r="B62" s="261"/>
      <c r="C62" s="261"/>
      <c r="D62" s="261"/>
      <c r="E62" s="262"/>
      <c r="F62" s="40">
        <v>179</v>
      </c>
      <c r="G62" s="59">
        <f>+G63+G64+G65</f>
        <v>-20172048.288023338</v>
      </c>
      <c r="H62" s="67">
        <f>+H63+H64+H65</f>
        <v>-150904393.5618626</v>
      </c>
      <c r="I62" s="144">
        <f t="shared" si="0"/>
        <v>-171076441.84988594</v>
      </c>
      <c r="J62" s="59">
        <f>+J63+J64+J65</f>
        <v>-17525517.384844698</v>
      </c>
      <c r="K62" s="67">
        <f>+K63+K64+K65</f>
        <v>-155593315.5344784</v>
      </c>
      <c r="L62" s="144">
        <f t="shared" si="1"/>
        <v>-173118832.9193231</v>
      </c>
      <c r="S62" s="82"/>
      <c r="T62" s="82"/>
      <c r="U62" s="82"/>
      <c r="V62" s="82"/>
      <c r="W62" s="82"/>
      <c r="X62" s="82"/>
    </row>
    <row r="63" spans="1:24" ht="12">
      <c r="A63" s="260" t="s">
        <v>32</v>
      </c>
      <c r="B63" s="261"/>
      <c r="C63" s="261"/>
      <c r="D63" s="261"/>
      <c r="E63" s="262"/>
      <c r="F63" s="40">
        <v>180</v>
      </c>
      <c r="G63" s="41">
        <v>-921193.2670137205</v>
      </c>
      <c r="H63" s="42">
        <v>-12459549.010895051</v>
      </c>
      <c r="I63" s="144">
        <f t="shared" si="0"/>
        <v>-13380742.277908772</v>
      </c>
      <c r="J63" s="41">
        <v>-1650088.8689703797</v>
      </c>
      <c r="K63" s="42">
        <v>-12902701.26042775</v>
      </c>
      <c r="L63" s="144">
        <f t="shared" si="1"/>
        <v>-14552790.12939813</v>
      </c>
      <c r="S63" s="82"/>
      <c r="T63" s="82"/>
      <c r="U63" s="82"/>
      <c r="V63" s="82"/>
      <c r="W63" s="82"/>
      <c r="X63" s="82"/>
    </row>
    <row r="64" spans="1:24" ht="12">
      <c r="A64" s="260" t="s">
        <v>47</v>
      </c>
      <c r="B64" s="261"/>
      <c r="C64" s="261"/>
      <c r="D64" s="261"/>
      <c r="E64" s="262"/>
      <c r="F64" s="40">
        <v>181</v>
      </c>
      <c r="G64" s="41">
        <v>-6198957.64025823</v>
      </c>
      <c r="H64" s="42">
        <v>-43060893.083443075</v>
      </c>
      <c r="I64" s="144">
        <f t="shared" si="0"/>
        <v>-49259850.723701306</v>
      </c>
      <c r="J64" s="41">
        <v>-5677117.580944832</v>
      </c>
      <c r="K64" s="42">
        <v>-45880897.17675412</v>
      </c>
      <c r="L64" s="144">
        <f t="shared" si="1"/>
        <v>-51558014.75769895</v>
      </c>
      <c r="S64" s="82"/>
      <c r="T64" s="82"/>
      <c r="U64" s="82"/>
      <c r="V64" s="82"/>
      <c r="W64" s="82"/>
      <c r="X64" s="82"/>
    </row>
    <row r="65" spans="1:24" ht="12">
      <c r="A65" s="260" t="s">
        <v>48</v>
      </c>
      <c r="B65" s="261"/>
      <c r="C65" s="261"/>
      <c r="D65" s="261"/>
      <c r="E65" s="262"/>
      <c r="F65" s="40">
        <v>182</v>
      </c>
      <c r="G65" s="41">
        <v>-13051897.380751386</v>
      </c>
      <c r="H65" s="42">
        <v>-95383951.46752447</v>
      </c>
      <c r="I65" s="144">
        <f t="shared" si="0"/>
        <v>-108435848.84827586</v>
      </c>
      <c r="J65" s="41">
        <v>-10198310.934929486</v>
      </c>
      <c r="K65" s="42">
        <v>-96809717.09729654</v>
      </c>
      <c r="L65" s="144">
        <f t="shared" si="1"/>
        <v>-107008028.03222603</v>
      </c>
      <c r="S65" s="82"/>
      <c r="T65" s="82"/>
      <c r="U65" s="82"/>
      <c r="V65" s="82"/>
      <c r="W65" s="82"/>
      <c r="X65" s="82"/>
    </row>
    <row r="66" spans="1:24" ht="12">
      <c r="A66" s="263" t="s">
        <v>112</v>
      </c>
      <c r="B66" s="261"/>
      <c r="C66" s="261"/>
      <c r="D66" s="261"/>
      <c r="E66" s="262"/>
      <c r="F66" s="40">
        <v>183</v>
      </c>
      <c r="G66" s="59">
        <f>+G67+G68+G69+G70+G71+G72+G73</f>
        <v>9747952.56680105</v>
      </c>
      <c r="H66" s="67">
        <f>+H67+H68+H69+H70+H71+H72+H73</f>
        <v>-72364949.33720371</v>
      </c>
      <c r="I66" s="144">
        <f t="shared" si="0"/>
        <v>-62616996.77040266</v>
      </c>
      <c r="J66" s="59">
        <f>+J67+J68+J69+J70+J71+J72+J73</f>
        <v>-5487010.716814393</v>
      </c>
      <c r="K66" s="67">
        <f>+K67+K68+K69+K70+K71+K72+K73</f>
        <v>-40703492.038977854</v>
      </c>
      <c r="L66" s="144">
        <f t="shared" si="1"/>
        <v>-46190502.755792245</v>
      </c>
      <c r="S66" s="82"/>
      <c r="T66" s="82"/>
      <c r="U66" s="82"/>
      <c r="V66" s="82"/>
      <c r="W66" s="82"/>
      <c r="X66" s="82"/>
    </row>
    <row r="67" spans="1:24" ht="21" customHeight="1">
      <c r="A67" s="260" t="s">
        <v>221</v>
      </c>
      <c r="B67" s="261"/>
      <c r="C67" s="261"/>
      <c r="D67" s="261"/>
      <c r="E67" s="262"/>
      <c r="F67" s="40">
        <v>184</v>
      </c>
      <c r="G67" s="41">
        <v>0</v>
      </c>
      <c r="H67" s="42">
        <v>0</v>
      </c>
      <c r="I67" s="144">
        <f t="shared" si="0"/>
        <v>0</v>
      </c>
      <c r="J67" s="41">
        <v>0</v>
      </c>
      <c r="K67" s="42">
        <v>0</v>
      </c>
      <c r="L67" s="144">
        <f t="shared" si="1"/>
        <v>0</v>
      </c>
      <c r="S67" s="82"/>
      <c r="T67" s="82"/>
      <c r="U67" s="82"/>
      <c r="V67" s="82"/>
      <c r="W67" s="82"/>
      <c r="X67" s="82"/>
    </row>
    <row r="68" spans="1:24" ht="12">
      <c r="A68" s="260" t="s">
        <v>49</v>
      </c>
      <c r="B68" s="261"/>
      <c r="C68" s="261"/>
      <c r="D68" s="261"/>
      <c r="E68" s="262"/>
      <c r="F68" s="40">
        <v>185</v>
      </c>
      <c r="G68" s="41">
        <v>-4058.338496999999</v>
      </c>
      <c r="H68" s="42">
        <v>-133119.19634338934</v>
      </c>
      <c r="I68" s="144">
        <f t="shared" si="0"/>
        <v>-137177.53484038933</v>
      </c>
      <c r="J68" s="41">
        <v>-3144.7376559999975</v>
      </c>
      <c r="K68" s="42">
        <v>-1025745.9803828113</v>
      </c>
      <c r="L68" s="144">
        <f t="shared" si="1"/>
        <v>-1028890.7180388112</v>
      </c>
      <c r="S68" s="82"/>
      <c r="T68" s="82"/>
      <c r="U68" s="82"/>
      <c r="V68" s="82"/>
      <c r="W68" s="82"/>
      <c r="X68" s="82"/>
    </row>
    <row r="69" spans="1:24" ht="12">
      <c r="A69" s="260" t="s">
        <v>206</v>
      </c>
      <c r="B69" s="261"/>
      <c r="C69" s="261"/>
      <c r="D69" s="261"/>
      <c r="E69" s="262"/>
      <c r="F69" s="40">
        <v>186</v>
      </c>
      <c r="G69" s="41">
        <v>5247235.236254601</v>
      </c>
      <c r="H69" s="42">
        <v>-6483941.422440002</v>
      </c>
      <c r="I69" s="144">
        <f t="shared" si="0"/>
        <v>-1236706.186185401</v>
      </c>
      <c r="J69" s="41">
        <v>-305283.4</v>
      </c>
      <c r="K69" s="42">
        <v>-10611025.146029998</v>
      </c>
      <c r="L69" s="144">
        <f t="shared" si="1"/>
        <v>-10916308.546029998</v>
      </c>
      <c r="S69" s="82"/>
      <c r="T69" s="82"/>
      <c r="U69" s="82"/>
      <c r="V69" s="82"/>
      <c r="W69" s="82"/>
      <c r="X69" s="82"/>
    </row>
    <row r="70" spans="1:24" ht="23.25" customHeight="1">
      <c r="A70" s="260" t="s">
        <v>254</v>
      </c>
      <c r="B70" s="261"/>
      <c r="C70" s="261"/>
      <c r="D70" s="261"/>
      <c r="E70" s="262"/>
      <c r="F70" s="40">
        <v>187</v>
      </c>
      <c r="G70" s="41">
        <v>-242035.330000001</v>
      </c>
      <c r="H70" s="42">
        <v>-40535.48999999836</v>
      </c>
      <c r="I70" s="144">
        <f t="shared" si="0"/>
        <v>-282570.81999999937</v>
      </c>
      <c r="J70" s="41">
        <v>-2067027.3399999999</v>
      </c>
      <c r="K70" s="42">
        <v>-1772933.63</v>
      </c>
      <c r="L70" s="144">
        <f t="shared" si="1"/>
        <v>-3839960.9699999997</v>
      </c>
      <c r="S70" s="82"/>
      <c r="T70" s="82"/>
      <c r="U70" s="82"/>
      <c r="V70" s="82"/>
      <c r="W70" s="82"/>
      <c r="X70" s="82"/>
    </row>
    <row r="71" spans="1:24" ht="19.5" customHeight="1">
      <c r="A71" s="260" t="s">
        <v>255</v>
      </c>
      <c r="B71" s="261"/>
      <c r="C71" s="261"/>
      <c r="D71" s="261"/>
      <c r="E71" s="262"/>
      <c r="F71" s="40">
        <v>188</v>
      </c>
      <c r="G71" s="41">
        <v>49799.99999999994</v>
      </c>
      <c r="H71" s="42">
        <v>-1323729.4925404796</v>
      </c>
      <c r="I71" s="144">
        <f t="shared" si="0"/>
        <v>-1273929.4925404796</v>
      </c>
      <c r="J71" s="41">
        <v>-195541.356</v>
      </c>
      <c r="K71" s="42">
        <v>-3637379.5295432904</v>
      </c>
      <c r="L71" s="144">
        <f t="shared" si="1"/>
        <v>-3832920.8855432905</v>
      </c>
      <c r="S71" s="82"/>
      <c r="T71" s="82"/>
      <c r="U71" s="82"/>
      <c r="V71" s="82"/>
      <c r="W71" s="82"/>
      <c r="X71" s="82"/>
    </row>
    <row r="72" spans="1:24" ht="12">
      <c r="A72" s="260" t="s">
        <v>257</v>
      </c>
      <c r="B72" s="261"/>
      <c r="C72" s="261"/>
      <c r="D72" s="261"/>
      <c r="E72" s="262"/>
      <c r="F72" s="40">
        <v>189</v>
      </c>
      <c r="G72" s="41">
        <v>5005491.717718</v>
      </c>
      <c r="H72" s="42">
        <v>-95171.9779131338</v>
      </c>
      <c r="I72" s="144">
        <f aca="true" t="shared" si="2" ref="I72:I99">SUM(G72:H72)</f>
        <v>4910319.739804866</v>
      </c>
      <c r="J72" s="41">
        <v>-2189600.4707959928</v>
      </c>
      <c r="K72" s="42">
        <v>-536945.236262463</v>
      </c>
      <c r="L72" s="144">
        <f aca="true" t="shared" si="3" ref="L72:L99">SUM(J72:K72)</f>
        <v>-2726545.707058456</v>
      </c>
      <c r="S72" s="82"/>
      <c r="T72" s="82"/>
      <c r="U72" s="82"/>
      <c r="V72" s="82"/>
      <c r="W72" s="82"/>
      <c r="X72" s="82"/>
    </row>
    <row r="73" spans="1:24" ht="12">
      <c r="A73" s="260" t="s">
        <v>256</v>
      </c>
      <c r="B73" s="261"/>
      <c r="C73" s="261"/>
      <c r="D73" s="261"/>
      <c r="E73" s="262"/>
      <c r="F73" s="40">
        <v>190</v>
      </c>
      <c r="G73" s="41">
        <v>-308480.71867454995</v>
      </c>
      <c r="H73" s="42">
        <v>-64288451.75796671</v>
      </c>
      <c r="I73" s="144">
        <f t="shared" si="2"/>
        <v>-64596932.47664126</v>
      </c>
      <c r="J73" s="41">
        <v>-726413.4123624</v>
      </c>
      <c r="K73" s="42">
        <v>-23119462.51675929</v>
      </c>
      <c r="L73" s="144">
        <f t="shared" si="3"/>
        <v>-23845875.92912169</v>
      </c>
      <c r="S73" s="82"/>
      <c r="T73" s="82"/>
      <c r="U73" s="82"/>
      <c r="V73" s="82"/>
      <c r="W73" s="82"/>
      <c r="X73" s="82"/>
    </row>
    <row r="74" spans="1:24" ht="24.75" customHeight="1">
      <c r="A74" s="263" t="s">
        <v>113</v>
      </c>
      <c r="B74" s="261"/>
      <c r="C74" s="261"/>
      <c r="D74" s="261"/>
      <c r="E74" s="262"/>
      <c r="F74" s="40">
        <v>191</v>
      </c>
      <c r="G74" s="59">
        <f>+G75+G76</f>
        <v>-311915.2520549998</v>
      </c>
      <c r="H74" s="67">
        <f>+H75+H76</f>
        <v>-13318166.422546182</v>
      </c>
      <c r="I74" s="144">
        <f t="shared" si="2"/>
        <v>-13630081.674601182</v>
      </c>
      <c r="J74" s="59">
        <f>+J75+J76</f>
        <v>249441.98384399991</v>
      </c>
      <c r="K74" s="67">
        <f>+K75+K76</f>
        <v>-16690656.70720512</v>
      </c>
      <c r="L74" s="144">
        <f t="shared" si="3"/>
        <v>-16441214.72336112</v>
      </c>
      <c r="S74" s="82"/>
      <c r="T74" s="82"/>
      <c r="U74" s="82"/>
      <c r="V74" s="82"/>
      <c r="W74" s="82"/>
      <c r="X74" s="82"/>
    </row>
    <row r="75" spans="1:24" ht="12">
      <c r="A75" s="260" t="s">
        <v>50</v>
      </c>
      <c r="B75" s="261"/>
      <c r="C75" s="261"/>
      <c r="D75" s="261"/>
      <c r="E75" s="262"/>
      <c r="F75" s="40">
        <v>192</v>
      </c>
      <c r="G75" s="41">
        <v>0</v>
      </c>
      <c r="H75" s="42">
        <v>-497784.1261931702</v>
      </c>
      <c r="I75" s="144">
        <f t="shared" si="2"/>
        <v>-497784.1261931702</v>
      </c>
      <c r="J75" s="41">
        <v>0</v>
      </c>
      <c r="K75" s="42">
        <v>-465471.3961166402</v>
      </c>
      <c r="L75" s="144">
        <f t="shared" si="3"/>
        <v>-465471.3961166402</v>
      </c>
      <c r="S75" s="82"/>
      <c r="T75" s="82"/>
      <c r="U75" s="82"/>
      <c r="V75" s="82"/>
      <c r="W75" s="82"/>
      <c r="X75" s="82"/>
    </row>
    <row r="76" spans="1:24" ht="12">
      <c r="A76" s="260" t="s">
        <v>51</v>
      </c>
      <c r="B76" s="261"/>
      <c r="C76" s="261"/>
      <c r="D76" s="261"/>
      <c r="E76" s="262"/>
      <c r="F76" s="40">
        <v>193</v>
      </c>
      <c r="G76" s="41">
        <v>-311915.2520549998</v>
      </c>
      <c r="H76" s="42">
        <v>-12820382.296353012</v>
      </c>
      <c r="I76" s="144">
        <f t="shared" si="2"/>
        <v>-13132297.548408013</v>
      </c>
      <c r="J76" s="41">
        <v>249441.98384399991</v>
      </c>
      <c r="K76" s="42">
        <v>-16225185.31108848</v>
      </c>
      <c r="L76" s="144">
        <f t="shared" si="3"/>
        <v>-15975743.32724448</v>
      </c>
      <c r="S76" s="82"/>
      <c r="T76" s="82"/>
      <c r="U76" s="82"/>
      <c r="V76" s="82"/>
      <c r="W76" s="82"/>
      <c r="X76" s="82"/>
    </row>
    <row r="77" spans="1:24" ht="12">
      <c r="A77" s="263" t="s">
        <v>59</v>
      </c>
      <c r="B77" s="261"/>
      <c r="C77" s="261"/>
      <c r="D77" s="261"/>
      <c r="E77" s="262"/>
      <c r="F77" s="40">
        <v>194</v>
      </c>
      <c r="G77" s="41">
        <v>-682.7154025899981</v>
      </c>
      <c r="H77" s="42">
        <v>-20033088.921138473</v>
      </c>
      <c r="I77" s="144">
        <f t="shared" si="2"/>
        <v>-20033771.63654106</v>
      </c>
      <c r="J77" s="41">
        <v>-141.5576592</v>
      </c>
      <c r="K77" s="42">
        <v>-13127306.493078636</v>
      </c>
      <c r="L77" s="144">
        <f t="shared" si="3"/>
        <v>-13127448.050737835</v>
      </c>
      <c r="S77" s="82"/>
      <c r="T77" s="82"/>
      <c r="U77" s="82"/>
      <c r="V77" s="82"/>
      <c r="W77" s="82"/>
      <c r="X77" s="82"/>
    </row>
    <row r="78" spans="1:24" ht="48" customHeight="1">
      <c r="A78" s="263" t="s">
        <v>364</v>
      </c>
      <c r="B78" s="261"/>
      <c r="C78" s="261"/>
      <c r="D78" s="261"/>
      <c r="E78" s="262"/>
      <c r="F78" s="40">
        <v>195</v>
      </c>
      <c r="G78" s="59">
        <f>+G7+G16+G30+G31+G32+G33+G42+G50+G54+G57+G66+G74+G77</f>
        <v>22029277.35964072</v>
      </c>
      <c r="H78" s="67">
        <f>+H7+H16+H30+H31+H32+H33+H42+H50+H54+H57+H66+H74+H77</f>
        <v>6025955.477145959</v>
      </c>
      <c r="I78" s="144">
        <f t="shared" si="2"/>
        <v>28055232.83678668</v>
      </c>
      <c r="J78" s="59">
        <f>+J7+J16+J30+J31+J32+J33+J42+J50+J54+J57+J66+J74+J77</f>
        <v>3011894.1422351026</v>
      </c>
      <c r="K78" s="67">
        <f>+K7+K16+K30+K31+K32+K33+K42+K50+K54+K57+K66+K74+K77</f>
        <v>-8702014.89699368</v>
      </c>
      <c r="L78" s="144">
        <f t="shared" si="3"/>
        <v>-5690120.754758578</v>
      </c>
      <c r="S78" s="82"/>
      <c r="T78" s="82"/>
      <c r="U78" s="82"/>
      <c r="V78" s="82"/>
      <c r="W78" s="82"/>
      <c r="X78" s="82"/>
    </row>
    <row r="79" spans="1:24" ht="12">
      <c r="A79" s="263" t="s">
        <v>114</v>
      </c>
      <c r="B79" s="261"/>
      <c r="C79" s="261"/>
      <c r="D79" s="261"/>
      <c r="E79" s="262"/>
      <c r="F79" s="40">
        <v>196</v>
      </c>
      <c r="G79" s="59">
        <f>+G80+G81</f>
        <v>-1499352.3716240074</v>
      </c>
      <c r="H79" s="67">
        <f>+H80+H81</f>
        <v>8014443.132823631</v>
      </c>
      <c r="I79" s="144">
        <f t="shared" si="2"/>
        <v>6515090.761199623</v>
      </c>
      <c r="J79" s="59">
        <f>+J80+J81</f>
        <v>-2095526.8140320135</v>
      </c>
      <c r="K79" s="67">
        <f>+K80+K81</f>
        <v>3166969.5324382726</v>
      </c>
      <c r="L79" s="144">
        <f t="shared" si="3"/>
        <v>1071442.718406259</v>
      </c>
      <c r="S79" s="82"/>
      <c r="T79" s="82"/>
      <c r="U79" s="82"/>
      <c r="V79" s="82"/>
      <c r="W79" s="82"/>
      <c r="X79" s="82"/>
    </row>
    <row r="80" spans="1:24" ht="12">
      <c r="A80" s="260" t="s">
        <v>52</v>
      </c>
      <c r="B80" s="261"/>
      <c r="C80" s="261"/>
      <c r="D80" s="261"/>
      <c r="E80" s="262"/>
      <c r="F80" s="40">
        <v>197</v>
      </c>
      <c r="G80" s="41">
        <v>339460.64837599266</v>
      </c>
      <c r="H80" s="42">
        <v>20171608.31311475</v>
      </c>
      <c r="I80" s="144">
        <f t="shared" si="2"/>
        <v>20511068.961490743</v>
      </c>
      <c r="J80" s="41">
        <v>-1646766.0640320135</v>
      </c>
      <c r="K80" s="42">
        <v>12992148.661841005</v>
      </c>
      <c r="L80" s="144">
        <f t="shared" si="3"/>
        <v>11345382.59780899</v>
      </c>
      <c r="S80" s="82"/>
      <c r="T80" s="82"/>
      <c r="U80" s="82"/>
      <c r="V80" s="82"/>
      <c r="W80" s="82"/>
      <c r="X80" s="82"/>
    </row>
    <row r="81" spans="1:24" ht="12">
      <c r="A81" s="260" t="s">
        <v>53</v>
      </c>
      <c r="B81" s="261"/>
      <c r="C81" s="261"/>
      <c r="D81" s="261"/>
      <c r="E81" s="262"/>
      <c r="F81" s="40">
        <v>198</v>
      </c>
      <c r="G81" s="41">
        <v>-1838813.02</v>
      </c>
      <c r="H81" s="42">
        <v>-12157165.18029112</v>
      </c>
      <c r="I81" s="144">
        <f t="shared" si="2"/>
        <v>-13995978.20029112</v>
      </c>
      <c r="J81" s="41">
        <v>-448760.75</v>
      </c>
      <c r="K81" s="42">
        <v>-9825179.129402732</v>
      </c>
      <c r="L81" s="144">
        <f t="shared" si="3"/>
        <v>-10273939.879402732</v>
      </c>
      <c r="S81" s="82"/>
      <c r="T81" s="82"/>
      <c r="U81" s="82"/>
      <c r="V81" s="82"/>
      <c r="W81" s="82"/>
      <c r="X81" s="82"/>
    </row>
    <row r="82" spans="1:24" ht="21" customHeight="1">
      <c r="A82" s="263" t="s">
        <v>208</v>
      </c>
      <c r="B82" s="261"/>
      <c r="C82" s="261"/>
      <c r="D82" s="261"/>
      <c r="E82" s="262"/>
      <c r="F82" s="40">
        <v>199</v>
      </c>
      <c r="G82" s="59">
        <f>+G78+G79</f>
        <v>20529924.988016713</v>
      </c>
      <c r="H82" s="67">
        <f>+H78+H79</f>
        <v>14040398.60996959</v>
      </c>
      <c r="I82" s="144">
        <f t="shared" si="2"/>
        <v>34570323.5979863</v>
      </c>
      <c r="J82" s="59">
        <f>+J78+J79</f>
        <v>916367.3282030891</v>
      </c>
      <c r="K82" s="67">
        <f>+K78+K79</f>
        <v>-5535045.364555407</v>
      </c>
      <c r="L82" s="144">
        <f t="shared" si="3"/>
        <v>-4618678.036352318</v>
      </c>
      <c r="S82" s="82"/>
      <c r="T82" s="82"/>
      <c r="U82" s="82"/>
      <c r="V82" s="82"/>
      <c r="W82" s="82"/>
      <c r="X82" s="82"/>
    </row>
    <row r="83" spans="1:24" ht="12">
      <c r="A83" s="263" t="s">
        <v>258</v>
      </c>
      <c r="B83" s="264"/>
      <c r="C83" s="264"/>
      <c r="D83" s="264"/>
      <c r="E83" s="281"/>
      <c r="F83" s="40">
        <v>200</v>
      </c>
      <c r="G83" s="41">
        <v>20498590.629081607</v>
      </c>
      <c r="H83" s="42">
        <v>14116691.3865555</v>
      </c>
      <c r="I83" s="144">
        <f t="shared" si="2"/>
        <v>34615282.01563711</v>
      </c>
      <c r="J83" s="41">
        <v>1225236.2912351228</v>
      </c>
      <c r="K83" s="42">
        <v>-5643038.143412709</v>
      </c>
      <c r="L83" s="144">
        <f t="shared" si="3"/>
        <v>-4417801.852177586</v>
      </c>
      <c r="S83" s="82"/>
      <c r="T83" s="82"/>
      <c r="U83" s="82"/>
      <c r="V83" s="82"/>
      <c r="W83" s="82"/>
      <c r="X83" s="82"/>
    </row>
    <row r="84" spans="1:24" ht="12">
      <c r="A84" s="263" t="s">
        <v>259</v>
      </c>
      <c r="B84" s="264"/>
      <c r="C84" s="264"/>
      <c r="D84" s="264"/>
      <c r="E84" s="281"/>
      <c r="F84" s="40">
        <v>201</v>
      </c>
      <c r="G84" s="41">
        <v>31334.3589352374</v>
      </c>
      <c r="H84" s="67">
        <v>-76292.27658561931</v>
      </c>
      <c r="I84" s="144">
        <f t="shared" si="2"/>
        <v>-44957.91765038192</v>
      </c>
      <c r="J84" s="41">
        <v>-308869.4630318995</v>
      </c>
      <c r="K84" s="81">
        <v>107993.27885778598</v>
      </c>
      <c r="L84" s="144">
        <f t="shared" si="3"/>
        <v>-200876.1841741135</v>
      </c>
      <c r="S84" s="82"/>
      <c r="T84" s="82"/>
      <c r="U84" s="82"/>
      <c r="V84" s="82"/>
      <c r="W84" s="82"/>
      <c r="X84" s="82"/>
    </row>
    <row r="85" spans="1:24" ht="12">
      <c r="A85" s="263" t="s">
        <v>264</v>
      </c>
      <c r="B85" s="264"/>
      <c r="C85" s="264"/>
      <c r="D85" s="264"/>
      <c r="E85" s="264"/>
      <c r="F85" s="40">
        <v>202</v>
      </c>
      <c r="G85" s="145">
        <f>+G7+G16+G30+G31+G32+G81</f>
        <v>197720954.07800615</v>
      </c>
      <c r="H85" s="67">
        <f>+H7+H16+H30+H31+H32+H81</f>
        <v>688403615.3604412</v>
      </c>
      <c r="I85" s="144">
        <f t="shared" si="2"/>
        <v>886124569.4384474</v>
      </c>
      <c r="J85" s="145">
        <f>+J7+J16+J30+J31+J32+J81</f>
        <v>186840341.8743862</v>
      </c>
      <c r="K85" s="149">
        <f>+K7+K16+K30+K31+K32+K81</f>
        <v>679826835.5007946</v>
      </c>
      <c r="L85" s="144">
        <f t="shared" si="3"/>
        <v>866667177.3751808</v>
      </c>
      <c r="S85" s="82"/>
      <c r="T85" s="82"/>
      <c r="U85" s="82"/>
      <c r="V85" s="82"/>
      <c r="W85" s="82"/>
      <c r="X85" s="82"/>
    </row>
    <row r="86" spans="1:24" ht="12">
      <c r="A86" s="263" t="s">
        <v>265</v>
      </c>
      <c r="B86" s="264"/>
      <c r="C86" s="264"/>
      <c r="D86" s="264"/>
      <c r="E86" s="264"/>
      <c r="F86" s="40">
        <v>203</v>
      </c>
      <c r="G86" s="145">
        <f>+G33+G42+G50+G54+G57+G66+G74+G77+G80</f>
        <v>-177191029.08998945</v>
      </c>
      <c r="H86" s="67">
        <f>+H33+H42+H50+H54+H57+H66+H74+H77+H80</f>
        <v>-674363216.7504717</v>
      </c>
      <c r="I86" s="144">
        <f t="shared" si="2"/>
        <v>-851554245.8404611</v>
      </c>
      <c r="J86" s="145">
        <f>+J33+J42+J50+J54+J57+J66+J74+J77+J80</f>
        <v>-185923974.5461831</v>
      </c>
      <c r="K86" s="149">
        <f>+K33+K42+K50+K54+K57+K66+K74+K77+K80</f>
        <v>-685361880.8653501</v>
      </c>
      <c r="L86" s="144">
        <f t="shared" si="3"/>
        <v>-871285855.4115332</v>
      </c>
      <c r="S86" s="82"/>
      <c r="T86" s="82"/>
      <c r="U86" s="82"/>
      <c r="V86" s="82"/>
      <c r="W86" s="82"/>
      <c r="X86" s="82"/>
    </row>
    <row r="87" spans="1:24" ht="12">
      <c r="A87" s="263" t="s">
        <v>209</v>
      </c>
      <c r="B87" s="261"/>
      <c r="C87" s="261"/>
      <c r="D87" s="261"/>
      <c r="E87" s="261"/>
      <c r="F87" s="40">
        <v>204</v>
      </c>
      <c r="G87" s="68">
        <f>SUM(G88:G94)-G95</f>
        <v>3696378.687121897</v>
      </c>
      <c r="H87" s="69">
        <f>SUM(H88:H94)-H95</f>
        <v>13113762.461709801</v>
      </c>
      <c r="I87" s="144">
        <f t="shared" si="2"/>
        <v>16810141.1488317</v>
      </c>
      <c r="J87" s="68">
        <f>SUM(J88:J94)-J95</f>
        <v>18041075.3409465</v>
      </c>
      <c r="K87" s="150">
        <f>SUM(K88:K94)-K95</f>
        <v>-25724602.212583873</v>
      </c>
      <c r="L87" s="144">
        <f t="shared" si="3"/>
        <v>-7683526.871637374</v>
      </c>
      <c r="S87" s="82"/>
      <c r="T87" s="82"/>
      <c r="U87" s="82"/>
      <c r="V87" s="82"/>
      <c r="W87" s="82"/>
      <c r="X87" s="82"/>
    </row>
    <row r="88" spans="1:24" ht="19.5" customHeight="1">
      <c r="A88" s="260" t="s">
        <v>266</v>
      </c>
      <c r="B88" s="261"/>
      <c r="C88" s="261"/>
      <c r="D88" s="261"/>
      <c r="E88" s="261"/>
      <c r="F88" s="40">
        <v>205</v>
      </c>
      <c r="G88" s="41">
        <v>19894.517121902783</v>
      </c>
      <c r="H88" s="42">
        <v>763116.2661005178</v>
      </c>
      <c r="I88" s="144">
        <f t="shared" si="2"/>
        <v>783010.7832224206</v>
      </c>
      <c r="J88" s="41">
        <v>-32587.464053498115</v>
      </c>
      <c r="K88" s="42">
        <v>18043.652949016774</v>
      </c>
      <c r="L88" s="144">
        <f t="shared" si="3"/>
        <v>-14543.811104481341</v>
      </c>
      <c r="S88" s="82"/>
      <c r="T88" s="82"/>
      <c r="U88" s="82"/>
      <c r="V88" s="82"/>
      <c r="W88" s="82"/>
      <c r="X88" s="82"/>
    </row>
    <row r="89" spans="1:24" ht="23.25" customHeight="1">
      <c r="A89" s="260" t="s">
        <v>267</v>
      </c>
      <c r="B89" s="261"/>
      <c r="C89" s="261"/>
      <c r="D89" s="261"/>
      <c r="E89" s="261"/>
      <c r="F89" s="40">
        <v>206</v>
      </c>
      <c r="G89" s="41">
        <v>4483517.279999994</v>
      </c>
      <c r="H89" s="42">
        <v>19069052.353334963</v>
      </c>
      <c r="I89" s="144">
        <f t="shared" si="2"/>
        <v>23552569.633334957</v>
      </c>
      <c r="J89" s="41">
        <v>19359843.306499995</v>
      </c>
      <c r="K89" s="42">
        <v>-28975516.250589833</v>
      </c>
      <c r="L89" s="144">
        <f t="shared" si="3"/>
        <v>-9615672.944089837</v>
      </c>
      <c r="S89" s="82"/>
      <c r="T89" s="82"/>
      <c r="U89" s="82"/>
      <c r="V89" s="82"/>
      <c r="W89" s="82"/>
      <c r="X89" s="82"/>
    </row>
    <row r="90" spans="1:24" ht="21.75" customHeight="1">
      <c r="A90" s="260" t="s">
        <v>268</v>
      </c>
      <c r="B90" s="261"/>
      <c r="C90" s="261"/>
      <c r="D90" s="261"/>
      <c r="E90" s="261"/>
      <c r="F90" s="40">
        <v>207</v>
      </c>
      <c r="G90" s="41">
        <v>0</v>
      </c>
      <c r="H90" s="42">
        <v>-4253149.771925679</v>
      </c>
      <c r="I90" s="144">
        <f t="shared" si="2"/>
        <v>-4253149.771925679</v>
      </c>
      <c r="J90" s="41">
        <v>0</v>
      </c>
      <c r="K90" s="42">
        <v>-2233645.562543058</v>
      </c>
      <c r="L90" s="144">
        <f t="shared" si="3"/>
        <v>-2233645.562543058</v>
      </c>
      <c r="S90" s="82"/>
      <c r="T90" s="82"/>
      <c r="U90" s="82"/>
      <c r="V90" s="82"/>
      <c r="W90" s="82"/>
      <c r="X90" s="82"/>
    </row>
    <row r="91" spans="1:24" ht="21" customHeight="1">
      <c r="A91" s="260" t="s">
        <v>269</v>
      </c>
      <c r="B91" s="261"/>
      <c r="C91" s="261"/>
      <c r="D91" s="261"/>
      <c r="E91" s="261"/>
      <c r="F91" s="40">
        <v>208</v>
      </c>
      <c r="G91" s="41">
        <v>0</v>
      </c>
      <c r="H91" s="42">
        <v>0</v>
      </c>
      <c r="I91" s="144">
        <f t="shared" si="2"/>
        <v>0</v>
      </c>
      <c r="J91" s="41">
        <v>0</v>
      </c>
      <c r="K91" s="42">
        <v>0</v>
      </c>
      <c r="L91" s="144">
        <f t="shared" si="3"/>
        <v>0</v>
      </c>
      <c r="S91" s="82"/>
      <c r="T91" s="82"/>
      <c r="U91" s="82"/>
      <c r="V91" s="82"/>
      <c r="W91" s="82"/>
      <c r="X91" s="82"/>
    </row>
    <row r="92" spans="1:24" ht="12">
      <c r="A92" s="260" t="s">
        <v>270</v>
      </c>
      <c r="B92" s="261"/>
      <c r="C92" s="261"/>
      <c r="D92" s="261"/>
      <c r="E92" s="261"/>
      <c r="F92" s="40">
        <v>209</v>
      </c>
      <c r="G92" s="41">
        <v>0</v>
      </c>
      <c r="H92" s="42">
        <v>0</v>
      </c>
      <c r="I92" s="144">
        <f t="shared" si="2"/>
        <v>0</v>
      </c>
      <c r="J92" s="41">
        <v>0</v>
      </c>
      <c r="K92" s="42">
        <v>0</v>
      </c>
      <c r="L92" s="144">
        <f t="shared" si="3"/>
        <v>0</v>
      </c>
      <c r="S92" s="82"/>
      <c r="T92" s="82"/>
      <c r="U92" s="82"/>
      <c r="V92" s="82"/>
      <c r="W92" s="82"/>
      <c r="X92" s="82"/>
    </row>
    <row r="93" spans="1:24" ht="22.5" customHeight="1">
      <c r="A93" s="260" t="s">
        <v>271</v>
      </c>
      <c r="B93" s="261"/>
      <c r="C93" s="261"/>
      <c r="D93" s="261"/>
      <c r="E93" s="261"/>
      <c r="F93" s="40">
        <v>210</v>
      </c>
      <c r="G93" s="41">
        <v>0</v>
      </c>
      <c r="H93" s="42">
        <v>0</v>
      </c>
      <c r="I93" s="144">
        <f t="shared" si="2"/>
        <v>0</v>
      </c>
      <c r="J93" s="41">
        <v>0</v>
      </c>
      <c r="K93" s="42">
        <v>0</v>
      </c>
      <c r="L93" s="144">
        <f t="shared" si="3"/>
        <v>0</v>
      </c>
      <c r="S93" s="82"/>
      <c r="T93" s="82"/>
      <c r="U93" s="82"/>
      <c r="V93" s="82"/>
      <c r="W93" s="82"/>
      <c r="X93" s="82"/>
    </row>
    <row r="94" spans="1:24" ht="12">
      <c r="A94" s="260" t="s">
        <v>272</v>
      </c>
      <c r="B94" s="261"/>
      <c r="C94" s="261"/>
      <c r="D94" s="261"/>
      <c r="E94" s="261"/>
      <c r="F94" s="40">
        <v>211</v>
      </c>
      <c r="G94" s="41">
        <v>0</v>
      </c>
      <c r="H94" s="42">
        <v>0</v>
      </c>
      <c r="I94" s="144">
        <f t="shared" si="2"/>
        <v>0</v>
      </c>
      <c r="J94" s="41">
        <v>0</v>
      </c>
      <c r="K94" s="42">
        <v>0</v>
      </c>
      <c r="L94" s="144">
        <f t="shared" si="3"/>
        <v>0</v>
      </c>
      <c r="S94" s="82"/>
      <c r="T94" s="82"/>
      <c r="U94" s="82"/>
      <c r="V94" s="82"/>
      <c r="W94" s="82"/>
      <c r="X94" s="82"/>
    </row>
    <row r="95" spans="1:24" ht="12">
      <c r="A95" s="260" t="s">
        <v>273</v>
      </c>
      <c r="B95" s="261"/>
      <c r="C95" s="261"/>
      <c r="D95" s="261"/>
      <c r="E95" s="261"/>
      <c r="F95" s="40">
        <v>212</v>
      </c>
      <c r="G95" s="41">
        <v>807033.1099999994</v>
      </c>
      <c r="H95" s="42">
        <v>2465256.3858000003</v>
      </c>
      <c r="I95" s="144">
        <f t="shared" si="2"/>
        <v>3272289.4957999997</v>
      </c>
      <c r="J95" s="41">
        <v>1286180.501499998</v>
      </c>
      <c r="K95" s="42">
        <v>-5466515.9476</v>
      </c>
      <c r="L95" s="144">
        <f t="shared" si="3"/>
        <v>-4180335.4461000017</v>
      </c>
      <c r="S95" s="82"/>
      <c r="T95" s="82"/>
      <c r="U95" s="82"/>
      <c r="V95" s="82"/>
      <c r="W95" s="82"/>
      <c r="X95" s="82"/>
    </row>
    <row r="96" spans="1:24" ht="12">
      <c r="A96" s="263" t="s">
        <v>207</v>
      </c>
      <c r="B96" s="261"/>
      <c r="C96" s="261"/>
      <c r="D96" s="261"/>
      <c r="E96" s="261"/>
      <c r="F96" s="40">
        <v>213</v>
      </c>
      <c r="G96" s="68">
        <f>G82+G87</f>
        <v>24226303.67513861</v>
      </c>
      <c r="H96" s="42">
        <f>H82+H87</f>
        <v>27154161.07167939</v>
      </c>
      <c r="I96" s="144">
        <f t="shared" si="2"/>
        <v>51380464.746818006</v>
      </c>
      <c r="J96" s="68">
        <f>J82+J87</f>
        <v>18957442.66914959</v>
      </c>
      <c r="K96" s="42">
        <f>K82+K87</f>
        <v>-31259647.57713928</v>
      </c>
      <c r="L96" s="144">
        <f t="shared" si="3"/>
        <v>-12302204.907989692</v>
      </c>
      <c r="S96" s="82"/>
      <c r="T96" s="82"/>
      <c r="U96" s="82"/>
      <c r="V96" s="82"/>
      <c r="W96" s="82"/>
      <c r="X96" s="82"/>
    </row>
    <row r="97" spans="1:24" ht="12">
      <c r="A97" s="263" t="s">
        <v>258</v>
      </c>
      <c r="B97" s="264"/>
      <c r="C97" s="264"/>
      <c r="D97" s="264"/>
      <c r="E97" s="281"/>
      <c r="F97" s="40">
        <v>214</v>
      </c>
      <c r="G97" s="41">
        <v>24192945.606325105</v>
      </c>
      <c r="H97" s="42">
        <v>27208510.1117288</v>
      </c>
      <c r="I97" s="144">
        <f t="shared" si="2"/>
        <v>51401455.71805391</v>
      </c>
      <c r="J97" s="41">
        <v>19266883.323232103</v>
      </c>
      <c r="K97" s="42">
        <v>-31385495.967142314</v>
      </c>
      <c r="L97" s="144">
        <f t="shared" si="3"/>
        <v>-12118612.64391021</v>
      </c>
      <c r="S97" s="82"/>
      <c r="T97" s="82"/>
      <c r="U97" s="82"/>
      <c r="V97" s="82"/>
      <c r="W97" s="82"/>
      <c r="X97" s="82"/>
    </row>
    <row r="98" spans="1:24" ht="12">
      <c r="A98" s="263" t="s">
        <v>259</v>
      </c>
      <c r="B98" s="264"/>
      <c r="C98" s="264"/>
      <c r="D98" s="264"/>
      <c r="E98" s="281"/>
      <c r="F98" s="40">
        <v>215</v>
      </c>
      <c r="G98" s="41">
        <v>33358.06881363449</v>
      </c>
      <c r="H98" s="42">
        <v>-54349.37929478532</v>
      </c>
      <c r="I98" s="144">
        <f t="shared" si="2"/>
        <v>-20991.31048115083</v>
      </c>
      <c r="J98" s="41">
        <v>-309439.65408238</v>
      </c>
      <c r="K98" s="42">
        <v>125847.887172391</v>
      </c>
      <c r="L98" s="144">
        <f t="shared" si="3"/>
        <v>-183591.766909989</v>
      </c>
      <c r="S98" s="82"/>
      <c r="T98" s="82"/>
      <c r="U98" s="82"/>
      <c r="V98" s="82"/>
      <c r="W98" s="82"/>
      <c r="X98" s="82"/>
    </row>
    <row r="99" spans="1:24" ht="12">
      <c r="A99" s="272" t="s">
        <v>298</v>
      </c>
      <c r="B99" s="274"/>
      <c r="C99" s="274"/>
      <c r="D99" s="274"/>
      <c r="E99" s="274"/>
      <c r="F99" s="43">
        <v>216</v>
      </c>
      <c r="G99" s="44">
        <v>0</v>
      </c>
      <c r="H99" s="45">
        <v>0</v>
      </c>
      <c r="I99" s="151">
        <f t="shared" si="2"/>
        <v>0</v>
      </c>
      <c r="J99" s="44">
        <v>0</v>
      </c>
      <c r="K99" s="45">
        <v>0</v>
      </c>
      <c r="L99" s="151">
        <f t="shared" si="3"/>
        <v>0</v>
      </c>
      <c r="S99" s="82"/>
      <c r="T99" s="82"/>
      <c r="U99" s="82"/>
      <c r="V99" s="82"/>
      <c r="W99" s="82"/>
      <c r="X99" s="82"/>
    </row>
    <row r="100" spans="1:24" ht="12">
      <c r="A100" s="282" t="s">
        <v>376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S100" s="82"/>
      <c r="T100" s="82"/>
      <c r="U100" s="82"/>
      <c r="V100" s="82"/>
      <c r="W100" s="82"/>
      <c r="X100" s="82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3:F65536 J43:K45 G100:L65536 L18:L99 G3:L6 J59:K61 J8:K15 L7:L16 G17:L17 G83:H86 J19:K23 J63:K65 J25:K32 J97:K99 J67:K73 J39:K41 J35:K37 J83:K86 J75:K77 J47:K49 J88:K95 J51:K53 J80:K81 J55:K56 A1:L2 G43:H45 I18:I99 G8:H15 G19:H23 G25:H32 G39:H41 G35:H37 G47:H49 G51:H53 G55:H56 G59:H61 I7:I16 G63:H65 G67:H73 G75:H77 G80:H81 G97:H99 G88:H95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ignoredErrors>
    <ignoredError sqref="I7 I57:I58" formula="1"/>
    <ignoredError sqref="I8:I21 I22:I27 I33:I40 I41:I42 I43:I55 I59:I75 I82:I86 I97:I99 I79 I87 I96 I92:I95" formula="1" formulaRange="1"/>
    <ignoredError sqref="I28:I32 I56 I76:I78 I88:I91 I80:I81" formulaRange="1"/>
    <ignoredError sqref="I87 I96" formula="1" formulaRange="1" unlockedFormula="1"/>
    <ignoredError sqref="G87:H87 G96:H96 J96:K96 J87:K87" unlockedFormula="1"/>
    <ignoredError sqref="I92:I95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100"/>
  <sheetViews>
    <sheetView view="pageBreakPreview" zoomScale="110" zoomScaleSheetLayoutView="110" zoomScalePageLayoutView="0" workbookViewId="0" topLeftCell="A1">
      <pane xSplit="6" ySplit="6" topLeftCell="G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K98" sqref="K98"/>
    </sheetView>
  </sheetViews>
  <sheetFormatPr defaultColWidth="9.140625" defaultRowHeight="12.75"/>
  <cols>
    <col min="1" max="5" width="9.140625" style="36" customWidth="1"/>
    <col min="6" max="6" width="9.28125" style="36" bestFit="1" customWidth="1"/>
    <col min="7" max="9" width="11.140625" style="36" customWidth="1"/>
    <col min="10" max="10" width="10.140625" style="36" bestFit="1" customWidth="1"/>
    <col min="11" max="12" width="11.421875" style="36" bestFit="1" customWidth="1"/>
    <col min="13" max="16384" width="9.140625" style="36" customWidth="1"/>
  </cols>
  <sheetData>
    <row r="1" spans="1:12" ht="15">
      <c r="A1" s="283" t="s">
        <v>375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2" customHeight="1">
      <c r="A2" s="255" t="s">
        <v>439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3.5" customHeight="1">
      <c r="A3" s="50"/>
      <c r="B3" s="49"/>
      <c r="C3" s="49"/>
      <c r="D3" s="48"/>
      <c r="E3" s="48"/>
      <c r="F3" s="48"/>
      <c r="G3" s="48"/>
      <c r="H3" s="48"/>
      <c r="I3" s="47"/>
      <c r="J3" s="47"/>
      <c r="K3" s="287" t="s">
        <v>58</v>
      </c>
      <c r="L3" s="287"/>
    </row>
    <row r="4" spans="1:12" ht="12.75" customHeight="1">
      <c r="A4" s="258" t="s">
        <v>2</v>
      </c>
      <c r="B4" s="259"/>
      <c r="C4" s="259"/>
      <c r="D4" s="259"/>
      <c r="E4" s="259"/>
      <c r="F4" s="258" t="s">
        <v>222</v>
      </c>
      <c r="G4" s="285" t="s">
        <v>372</v>
      </c>
      <c r="H4" s="286"/>
      <c r="I4" s="286"/>
      <c r="J4" s="258" t="s">
        <v>373</v>
      </c>
      <c r="K4" s="259"/>
      <c r="L4" s="259"/>
    </row>
    <row r="5" spans="1:12" ht="12">
      <c r="A5" s="259"/>
      <c r="B5" s="259"/>
      <c r="C5" s="259"/>
      <c r="D5" s="259"/>
      <c r="E5" s="259"/>
      <c r="F5" s="259"/>
      <c r="G5" s="37" t="s">
        <v>360</v>
      </c>
      <c r="H5" s="37" t="s">
        <v>361</v>
      </c>
      <c r="I5" s="37" t="s">
        <v>362</v>
      </c>
      <c r="J5" s="37" t="s">
        <v>360</v>
      </c>
      <c r="K5" s="37" t="s">
        <v>361</v>
      </c>
      <c r="L5" s="37" t="s">
        <v>362</v>
      </c>
    </row>
    <row r="6" spans="1:12" ht="12">
      <c r="A6" s="258">
        <v>1</v>
      </c>
      <c r="B6" s="258"/>
      <c r="C6" s="258"/>
      <c r="D6" s="258"/>
      <c r="E6" s="258"/>
      <c r="F6" s="38">
        <v>2</v>
      </c>
      <c r="G6" s="38">
        <v>3</v>
      </c>
      <c r="H6" s="38">
        <v>4</v>
      </c>
      <c r="I6" s="38" t="s">
        <v>56</v>
      </c>
      <c r="J6" s="38">
        <v>6</v>
      </c>
      <c r="K6" s="38">
        <v>7</v>
      </c>
      <c r="L6" s="38" t="s">
        <v>57</v>
      </c>
    </row>
    <row r="7" spans="1:24" ht="12">
      <c r="A7" s="265" t="s">
        <v>99</v>
      </c>
      <c r="B7" s="267"/>
      <c r="C7" s="267"/>
      <c r="D7" s="267"/>
      <c r="E7" s="268"/>
      <c r="F7" s="39">
        <v>124</v>
      </c>
      <c r="G7" s="61">
        <f aca="true" t="shared" si="0" ref="G7:L7">SUM(G8:G15)</f>
        <v>639322901.7414447</v>
      </c>
      <c r="H7" s="66">
        <f t="shared" si="0"/>
        <v>2080729055.9314647</v>
      </c>
      <c r="I7" s="60">
        <f t="shared" si="0"/>
        <v>2720051957.672909</v>
      </c>
      <c r="J7" s="61">
        <f t="shared" si="0"/>
        <v>686325356.0550447</v>
      </c>
      <c r="K7" s="66">
        <f t="shared" si="0"/>
        <v>2247511289.1361847</v>
      </c>
      <c r="L7" s="60">
        <f t="shared" si="0"/>
        <v>2933836645.191229</v>
      </c>
      <c r="S7" s="82"/>
      <c r="T7" s="82"/>
      <c r="U7" s="82"/>
      <c r="V7" s="82"/>
      <c r="W7" s="82"/>
      <c r="X7" s="82"/>
    </row>
    <row r="8" spans="1:24" ht="12">
      <c r="A8" s="260" t="s">
        <v>197</v>
      </c>
      <c r="B8" s="261"/>
      <c r="C8" s="261"/>
      <c r="D8" s="261"/>
      <c r="E8" s="262"/>
      <c r="F8" s="40">
        <v>125</v>
      </c>
      <c r="G8" s="68">
        <v>639375760.0752774</v>
      </c>
      <c r="H8" s="68">
        <v>2500757407.939753</v>
      </c>
      <c r="I8" s="123">
        <f aca="true" t="shared" si="1" ref="I8:I15">+G8+H8</f>
        <v>3140133168.0150304</v>
      </c>
      <c r="J8" s="68">
        <v>686466038.7060595</v>
      </c>
      <c r="K8" s="69">
        <v>2635430323.166254</v>
      </c>
      <c r="L8" s="123">
        <f aca="true" t="shared" si="2" ref="L8:L71">+J8+K8</f>
        <v>3321896361.8723135</v>
      </c>
      <c r="S8" s="82"/>
      <c r="T8" s="82"/>
      <c r="U8" s="82"/>
      <c r="V8" s="82"/>
      <c r="W8" s="82"/>
      <c r="X8" s="82"/>
    </row>
    <row r="9" spans="1:24" ht="12">
      <c r="A9" s="260" t="s">
        <v>198</v>
      </c>
      <c r="B9" s="261"/>
      <c r="C9" s="261"/>
      <c r="D9" s="261"/>
      <c r="E9" s="262"/>
      <c r="F9" s="40">
        <v>126</v>
      </c>
      <c r="G9" s="68">
        <v>0</v>
      </c>
      <c r="H9" s="69">
        <v>1026541.16266887</v>
      </c>
      <c r="I9" s="123">
        <f t="shared" si="1"/>
        <v>1026541.16266887</v>
      </c>
      <c r="J9" s="68">
        <v>0</v>
      </c>
      <c r="K9" s="69">
        <v>1331551.22019648</v>
      </c>
      <c r="L9" s="123">
        <f t="shared" si="2"/>
        <v>1331551.22019648</v>
      </c>
      <c r="S9" s="82"/>
      <c r="T9" s="82"/>
      <c r="U9" s="82"/>
      <c r="V9" s="82"/>
      <c r="W9" s="82"/>
      <c r="X9" s="82"/>
    </row>
    <row r="10" spans="1:24" ht="25.5" customHeight="1">
      <c r="A10" s="260" t="s">
        <v>199</v>
      </c>
      <c r="B10" s="261"/>
      <c r="C10" s="261"/>
      <c r="D10" s="261"/>
      <c r="E10" s="262"/>
      <c r="F10" s="40">
        <v>127</v>
      </c>
      <c r="G10" s="68">
        <v>0</v>
      </c>
      <c r="H10" s="69">
        <v>-4425059.175681235</v>
      </c>
      <c r="I10" s="123">
        <f t="shared" si="1"/>
        <v>-4425059.175681235</v>
      </c>
      <c r="J10" s="68">
        <v>0</v>
      </c>
      <c r="K10" s="69">
        <v>13523511.891240057</v>
      </c>
      <c r="L10" s="123">
        <f t="shared" si="2"/>
        <v>13523511.891240057</v>
      </c>
      <c r="S10" s="82"/>
      <c r="T10" s="82"/>
      <c r="U10" s="82"/>
      <c r="V10" s="82"/>
      <c r="W10" s="82"/>
      <c r="X10" s="82"/>
    </row>
    <row r="11" spans="1:24" ht="12">
      <c r="A11" s="260" t="s">
        <v>200</v>
      </c>
      <c r="B11" s="261"/>
      <c r="C11" s="261"/>
      <c r="D11" s="261"/>
      <c r="E11" s="262"/>
      <c r="F11" s="40">
        <v>128</v>
      </c>
      <c r="G11" s="68">
        <v>-39144.994517</v>
      </c>
      <c r="H11" s="69">
        <v>-273914965.7027564</v>
      </c>
      <c r="I11" s="123">
        <f t="shared" si="1"/>
        <v>-273954110.69727343</v>
      </c>
      <c r="J11" s="68">
        <v>-250851.41099999996</v>
      </c>
      <c r="K11" s="69">
        <v>-304753751.6226279</v>
      </c>
      <c r="L11" s="123">
        <f t="shared" si="2"/>
        <v>-305004603.0336279</v>
      </c>
      <c r="S11" s="82"/>
      <c r="T11" s="82"/>
      <c r="U11" s="82"/>
      <c r="V11" s="82"/>
      <c r="W11" s="82"/>
      <c r="X11" s="82"/>
    </row>
    <row r="12" spans="1:24" ht="12">
      <c r="A12" s="260" t="s">
        <v>201</v>
      </c>
      <c r="B12" s="261"/>
      <c r="C12" s="261"/>
      <c r="D12" s="261"/>
      <c r="E12" s="262"/>
      <c r="F12" s="40">
        <v>129</v>
      </c>
      <c r="G12" s="68">
        <v>0</v>
      </c>
      <c r="H12" s="69">
        <v>-3442309.6538714496</v>
      </c>
      <c r="I12" s="123">
        <f t="shared" si="1"/>
        <v>-3442309.6538714496</v>
      </c>
      <c r="J12" s="68">
        <v>0</v>
      </c>
      <c r="K12" s="69">
        <v>-6051972.6728862</v>
      </c>
      <c r="L12" s="123">
        <f>+J12+K12</f>
        <v>-6051972.6728862</v>
      </c>
      <c r="S12" s="82"/>
      <c r="T12" s="82"/>
      <c r="U12" s="82"/>
      <c r="V12" s="82"/>
      <c r="W12" s="82"/>
      <c r="X12" s="82"/>
    </row>
    <row r="13" spans="1:24" ht="12">
      <c r="A13" s="260" t="s">
        <v>202</v>
      </c>
      <c r="B13" s="261"/>
      <c r="C13" s="261"/>
      <c r="D13" s="261"/>
      <c r="E13" s="262"/>
      <c r="F13" s="40">
        <v>130</v>
      </c>
      <c r="G13" s="68">
        <v>10730.66108914</v>
      </c>
      <c r="H13" s="69">
        <v>-151252083.92747855</v>
      </c>
      <c r="I13" s="123">
        <f t="shared" si="1"/>
        <v>-151241353.2663894</v>
      </c>
      <c r="J13" s="68">
        <v>110180.7999852</v>
      </c>
      <c r="K13" s="69">
        <v>-117266721.12991244</v>
      </c>
      <c r="L13" s="123">
        <f t="shared" si="2"/>
        <v>-117156540.32992724</v>
      </c>
      <c r="S13" s="82"/>
      <c r="T13" s="82"/>
      <c r="U13" s="82"/>
      <c r="V13" s="82"/>
      <c r="W13" s="82"/>
      <c r="X13" s="82"/>
    </row>
    <row r="14" spans="1:24" ht="12">
      <c r="A14" s="260" t="s">
        <v>203</v>
      </c>
      <c r="B14" s="261"/>
      <c r="C14" s="261"/>
      <c r="D14" s="261"/>
      <c r="E14" s="262"/>
      <c r="F14" s="40">
        <v>131</v>
      </c>
      <c r="G14" s="68">
        <v>-24444.000404999995</v>
      </c>
      <c r="H14" s="69">
        <v>11832799.87470093</v>
      </c>
      <c r="I14" s="123">
        <f t="shared" si="1"/>
        <v>11808355.87429593</v>
      </c>
      <c r="J14" s="68">
        <v>-12.04</v>
      </c>
      <c r="K14" s="69">
        <v>25054535.78507385</v>
      </c>
      <c r="L14" s="123">
        <f t="shared" si="2"/>
        <v>25054523.74507385</v>
      </c>
      <c r="S14" s="82"/>
      <c r="T14" s="82"/>
      <c r="U14" s="82"/>
      <c r="V14" s="82"/>
      <c r="W14" s="82"/>
      <c r="X14" s="82"/>
    </row>
    <row r="15" spans="1:24" ht="12">
      <c r="A15" s="260" t="s">
        <v>243</v>
      </c>
      <c r="B15" s="261"/>
      <c r="C15" s="261"/>
      <c r="D15" s="261"/>
      <c r="E15" s="262"/>
      <c r="F15" s="40">
        <v>132</v>
      </c>
      <c r="G15" s="68">
        <v>0</v>
      </c>
      <c r="H15" s="69">
        <v>146725.41412946954</v>
      </c>
      <c r="I15" s="123">
        <f t="shared" si="1"/>
        <v>146725.41412946954</v>
      </c>
      <c r="J15" s="68">
        <v>0</v>
      </c>
      <c r="K15" s="69">
        <v>243812.4988470003</v>
      </c>
      <c r="L15" s="123">
        <f t="shared" si="2"/>
        <v>243812.4988470003</v>
      </c>
      <c r="S15" s="82"/>
      <c r="T15" s="82"/>
      <c r="U15" s="82"/>
      <c r="V15" s="82"/>
      <c r="W15" s="82"/>
      <c r="X15" s="82"/>
    </row>
    <row r="16" spans="1:24" ht="24.75" customHeight="1">
      <c r="A16" s="263" t="s">
        <v>100</v>
      </c>
      <c r="B16" s="261"/>
      <c r="C16" s="261"/>
      <c r="D16" s="261"/>
      <c r="E16" s="262"/>
      <c r="F16" s="40">
        <v>133</v>
      </c>
      <c r="G16" s="59">
        <f aca="true" t="shared" si="3" ref="G16:L16">+G17+G18+G22+G23+G24+G28+G29</f>
        <v>156024901.80320102</v>
      </c>
      <c r="H16" s="67">
        <f t="shared" si="3"/>
        <v>347465732.0262091</v>
      </c>
      <c r="I16" s="123">
        <f t="shared" si="3"/>
        <v>503490633.8294102</v>
      </c>
      <c r="J16" s="59">
        <f t="shared" si="3"/>
        <v>142958059.92636964</v>
      </c>
      <c r="K16" s="67">
        <f t="shared" si="3"/>
        <v>399516962.7140232</v>
      </c>
      <c r="L16" s="123">
        <f t="shared" si="3"/>
        <v>542475022.6403929</v>
      </c>
      <c r="S16" s="82"/>
      <c r="T16" s="82"/>
      <c r="U16" s="82"/>
      <c r="V16" s="82"/>
      <c r="W16" s="82"/>
      <c r="X16" s="82"/>
    </row>
    <row r="17" spans="1:24" ht="19.5" customHeight="1">
      <c r="A17" s="260" t="s">
        <v>220</v>
      </c>
      <c r="B17" s="261"/>
      <c r="C17" s="261"/>
      <c r="D17" s="261"/>
      <c r="E17" s="262"/>
      <c r="F17" s="40">
        <v>134</v>
      </c>
      <c r="G17" s="68">
        <v>96748.59000000001</v>
      </c>
      <c r="H17" s="69">
        <v>30920838.46</v>
      </c>
      <c r="I17" s="123">
        <f>+G17+H17</f>
        <v>31017587.05</v>
      </c>
      <c r="J17" s="68">
        <v>377051.4699999999</v>
      </c>
      <c r="K17" s="69">
        <v>30531044.349999994</v>
      </c>
      <c r="L17" s="123">
        <f t="shared" si="2"/>
        <v>30908095.819999993</v>
      </c>
      <c r="S17" s="82"/>
      <c r="T17" s="82"/>
      <c r="U17" s="82"/>
      <c r="V17" s="82"/>
      <c r="W17" s="82"/>
      <c r="X17" s="82"/>
    </row>
    <row r="18" spans="1:24" ht="26.25" customHeight="1">
      <c r="A18" s="260" t="s">
        <v>205</v>
      </c>
      <c r="B18" s="261"/>
      <c r="C18" s="261"/>
      <c r="D18" s="261"/>
      <c r="E18" s="262"/>
      <c r="F18" s="40">
        <v>135</v>
      </c>
      <c r="G18" s="59">
        <f aca="true" t="shared" si="4" ref="G18:L18">SUM(G19:G21)</f>
        <v>38909.7462</v>
      </c>
      <c r="H18" s="67">
        <f t="shared" si="4"/>
        <v>89149722.46717095</v>
      </c>
      <c r="I18" s="123">
        <f t="shared" si="4"/>
        <v>89188632.21337095</v>
      </c>
      <c r="J18" s="59">
        <f t="shared" si="4"/>
        <v>117827.64340965</v>
      </c>
      <c r="K18" s="67">
        <f t="shared" si="4"/>
        <v>174626017.63322595</v>
      </c>
      <c r="L18" s="123">
        <f t="shared" si="4"/>
        <v>174743845.2766356</v>
      </c>
      <c r="S18" s="82"/>
      <c r="T18" s="82"/>
      <c r="U18" s="82"/>
      <c r="V18" s="82"/>
      <c r="W18" s="82"/>
      <c r="X18" s="82"/>
    </row>
    <row r="19" spans="1:24" ht="12">
      <c r="A19" s="260" t="s">
        <v>244</v>
      </c>
      <c r="B19" s="261"/>
      <c r="C19" s="261"/>
      <c r="D19" s="261"/>
      <c r="E19" s="262"/>
      <c r="F19" s="40">
        <v>136</v>
      </c>
      <c r="G19" s="68">
        <v>38909.7462</v>
      </c>
      <c r="H19" s="69">
        <v>70524625.389662</v>
      </c>
      <c r="I19" s="123">
        <f>+G19+H19</f>
        <v>70563535.135862</v>
      </c>
      <c r="J19" s="68">
        <v>116181.43025</v>
      </c>
      <c r="K19" s="69">
        <v>79910546.2899608</v>
      </c>
      <c r="L19" s="123">
        <f t="shared" si="2"/>
        <v>80026727.7202108</v>
      </c>
      <c r="S19" s="82"/>
      <c r="T19" s="82"/>
      <c r="U19" s="82"/>
      <c r="V19" s="82"/>
      <c r="W19" s="82"/>
      <c r="X19" s="82"/>
    </row>
    <row r="20" spans="1:24" ht="24" customHeight="1">
      <c r="A20" s="260" t="s">
        <v>54</v>
      </c>
      <c r="B20" s="261"/>
      <c r="C20" s="261"/>
      <c r="D20" s="261"/>
      <c r="E20" s="262"/>
      <c r="F20" s="40">
        <v>137</v>
      </c>
      <c r="G20" s="68">
        <v>0</v>
      </c>
      <c r="H20" s="69">
        <v>8082999.718020439</v>
      </c>
      <c r="I20" s="123">
        <f>+G20+H20</f>
        <v>8082999.718020439</v>
      </c>
      <c r="J20" s="68">
        <v>1646.21315965</v>
      </c>
      <c r="K20" s="69">
        <v>3816930.17326514</v>
      </c>
      <c r="L20" s="123">
        <f t="shared" si="2"/>
        <v>3818576.38642479</v>
      </c>
      <c r="S20" s="82"/>
      <c r="T20" s="82"/>
      <c r="U20" s="82"/>
      <c r="V20" s="82"/>
      <c r="W20" s="82"/>
      <c r="X20" s="82"/>
    </row>
    <row r="21" spans="1:24" ht="12">
      <c r="A21" s="260" t="s">
        <v>245</v>
      </c>
      <c r="B21" s="261"/>
      <c r="C21" s="261"/>
      <c r="D21" s="261"/>
      <c r="E21" s="262"/>
      <c r="F21" s="40">
        <v>138</v>
      </c>
      <c r="G21" s="68">
        <v>0</v>
      </c>
      <c r="H21" s="69">
        <v>10542097.359488517</v>
      </c>
      <c r="I21" s="123">
        <f>+G21+H21</f>
        <v>10542097.359488517</v>
      </c>
      <c r="J21" s="68">
        <v>0</v>
      </c>
      <c r="K21" s="69">
        <v>90898541.17</v>
      </c>
      <c r="L21" s="123">
        <f t="shared" si="2"/>
        <v>90898541.17</v>
      </c>
      <c r="S21" s="82"/>
      <c r="T21" s="82"/>
      <c r="U21" s="82"/>
      <c r="V21" s="82"/>
      <c r="W21" s="82"/>
      <c r="X21" s="82"/>
    </row>
    <row r="22" spans="1:24" ht="12">
      <c r="A22" s="260" t="s">
        <v>246</v>
      </c>
      <c r="B22" s="261"/>
      <c r="C22" s="261"/>
      <c r="D22" s="261"/>
      <c r="E22" s="262"/>
      <c r="F22" s="40">
        <v>139</v>
      </c>
      <c r="G22" s="68">
        <v>124541655.55045378</v>
      </c>
      <c r="H22" s="69">
        <v>123638818.83082601</v>
      </c>
      <c r="I22" s="123">
        <f>+G22+H22</f>
        <v>248180474.3812798</v>
      </c>
      <c r="J22" s="68">
        <v>122552363.88519312</v>
      </c>
      <c r="K22" s="69">
        <v>109540747.04638779</v>
      </c>
      <c r="L22" s="123">
        <f t="shared" si="2"/>
        <v>232093110.9315809</v>
      </c>
      <c r="S22" s="82"/>
      <c r="T22" s="82"/>
      <c r="U22" s="82"/>
      <c r="V22" s="82"/>
      <c r="W22" s="82"/>
      <c r="X22" s="82"/>
    </row>
    <row r="23" spans="1:24" ht="20.25" customHeight="1">
      <c r="A23" s="260" t="s">
        <v>274</v>
      </c>
      <c r="B23" s="261"/>
      <c r="C23" s="261"/>
      <c r="D23" s="261"/>
      <c r="E23" s="262"/>
      <c r="F23" s="40">
        <v>140</v>
      </c>
      <c r="G23" s="68">
        <v>59995.665807</v>
      </c>
      <c r="H23" s="69">
        <v>6845625.527426281</v>
      </c>
      <c r="I23" s="123">
        <f>+G23+H23</f>
        <v>6905621.193233281</v>
      </c>
      <c r="J23" s="68">
        <v>448328.18299999996</v>
      </c>
      <c r="K23" s="69">
        <v>2976615.01647282</v>
      </c>
      <c r="L23" s="123">
        <f t="shared" si="2"/>
        <v>3424943.1994728204</v>
      </c>
      <c r="S23" s="82"/>
      <c r="T23" s="82"/>
      <c r="U23" s="82"/>
      <c r="V23" s="82"/>
      <c r="W23" s="82"/>
      <c r="X23" s="82"/>
    </row>
    <row r="24" spans="1:24" ht="19.5" customHeight="1">
      <c r="A24" s="260" t="s">
        <v>101</v>
      </c>
      <c r="B24" s="261"/>
      <c r="C24" s="261"/>
      <c r="D24" s="261"/>
      <c r="E24" s="262"/>
      <c r="F24" s="40">
        <v>141</v>
      </c>
      <c r="G24" s="59">
        <f aca="true" t="shared" si="5" ref="G24:L24">SUM(G25:G27)</f>
        <v>30481000.630244</v>
      </c>
      <c r="H24" s="67">
        <f t="shared" si="5"/>
        <v>38534493.19350015</v>
      </c>
      <c r="I24" s="123">
        <f t="shared" si="5"/>
        <v>69015493.82374416</v>
      </c>
      <c r="J24" s="59">
        <f t="shared" si="5"/>
        <v>18679376.983499996</v>
      </c>
      <c r="K24" s="67">
        <f t="shared" si="5"/>
        <v>55983854.380248934</v>
      </c>
      <c r="L24" s="123">
        <f t="shared" si="5"/>
        <v>74663231.36374894</v>
      </c>
      <c r="S24" s="82"/>
      <c r="T24" s="82"/>
      <c r="U24" s="82"/>
      <c r="V24" s="82"/>
      <c r="W24" s="82"/>
      <c r="X24" s="82"/>
    </row>
    <row r="25" spans="1:24" ht="12">
      <c r="A25" s="260" t="s">
        <v>247</v>
      </c>
      <c r="B25" s="261"/>
      <c r="C25" s="261"/>
      <c r="D25" s="261"/>
      <c r="E25" s="262"/>
      <c r="F25" s="40">
        <v>142</v>
      </c>
      <c r="G25" s="68">
        <v>292834.28024399997</v>
      </c>
      <c r="H25" s="69">
        <v>463661.54450016</v>
      </c>
      <c r="I25" s="123">
        <f aca="true" t="shared" si="6" ref="I25:I32">+G25+H25</f>
        <v>756495.8247441599</v>
      </c>
      <c r="J25" s="68">
        <v>2523087.9635</v>
      </c>
      <c r="K25" s="69">
        <v>19937152.87024894</v>
      </c>
      <c r="L25" s="123">
        <f t="shared" si="2"/>
        <v>22460240.83374894</v>
      </c>
      <c r="S25" s="82"/>
      <c r="T25" s="82"/>
      <c r="U25" s="82"/>
      <c r="V25" s="82"/>
      <c r="W25" s="82"/>
      <c r="X25" s="82"/>
    </row>
    <row r="26" spans="1:24" ht="12">
      <c r="A26" s="260" t="s">
        <v>248</v>
      </c>
      <c r="B26" s="261"/>
      <c r="C26" s="261"/>
      <c r="D26" s="261"/>
      <c r="E26" s="262"/>
      <c r="F26" s="40">
        <v>143</v>
      </c>
      <c r="G26" s="68">
        <v>30188166.35</v>
      </c>
      <c r="H26" s="69">
        <v>38070831.649</v>
      </c>
      <c r="I26" s="123">
        <f t="shared" si="6"/>
        <v>68258997.999</v>
      </c>
      <c r="J26" s="68">
        <v>16156289.019999998</v>
      </c>
      <c r="K26" s="69">
        <v>36046701.51</v>
      </c>
      <c r="L26" s="123">
        <f t="shared" si="2"/>
        <v>52202990.529999994</v>
      </c>
      <c r="S26" s="82"/>
      <c r="T26" s="82"/>
      <c r="U26" s="82"/>
      <c r="V26" s="82"/>
      <c r="W26" s="82"/>
      <c r="X26" s="82"/>
    </row>
    <row r="27" spans="1:24" ht="12">
      <c r="A27" s="260" t="s">
        <v>7</v>
      </c>
      <c r="B27" s="261"/>
      <c r="C27" s="261"/>
      <c r="D27" s="261"/>
      <c r="E27" s="262"/>
      <c r="F27" s="40">
        <v>144</v>
      </c>
      <c r="G27" s="68">
        <v>0</v>
      </c>
      <c r="H27" s="69">
        <v>0</v>
      </c>
      <c r="I27" s="123">
        <f t="shared" si="6"/>
        <v>0</v>
      </c>
      <c r="J27" s="68">
        <v>0</v>
      </c>
      <c r="K27" s="69">
        <v>0</v>
      </c>
      <c r="L27" s="123">
        <f t="shared" si="2"/>
        <v>0</v>
      </c>
      <c r="S27" s="82"/>
      <c r="T27" s="82"/>
      <c r="U27" s="82"/>
      <c r="V27" s="82"/>
      <c r="W27" s="82"/>
      <c r="X27" s="82"/>
    </row>
    <row r="28" spans="1:24" ht="12">
      <c r="A28" s="260" t="s">
        <v>8</v>
      </c>
      <c r="B28" s="261"/>
      <c r="C28" s="261"/>
      <c r="D28" s="261"/>
      <c r="E28" s="262"/>
      <c r="F28" s="40">
        <v>145</v>
      </c>
      <c r="G28" s="68">
        <v>0</v>
      </c>
      <c r="H28" s="69">
        <v>0</v>
      </c>
      <c r="I28" s="123">
        <f t="shared" si="6"/>
        <v>0</v>
      </c>
      <c r="J28" s="68">
        <v>0</v>
      </c>
      <c r="K28" s="69">
        <v>0</v>
      </c>
      <c r="L28" s="123">
        <f t="shared" si="2"/>
        <v>0</v>
      </c>
      <c r="S28" s="82"/>
      <c r="T28" s="82"/>
      <c r="U28" s="82"/>
      <c r="V28" s="82"/>
      <c r="W28" s="82"/>
      <c r="X28" s="82"/>
    </row>
    <row r="29" spans="1:24" ht="12">
      <c r="A29" s="260" t="s">
        <v>9</v>
      </c>
      <c r="B29" s="261"/>
      <c r="C29" s="261"/>
      <c r="D29" s="261"/>
      <c r="E29" s="262"/>
      <c r="F29" s="40">
        <v>146</v>
      </c>
      <c r="G29" s="68">
        <v>806591.6204962501</v>
      </c>
      <c r="H29" s="69">
        <v>58376233.54728571</v>
      </c>
      <c r="I29" s="123">
        <f t="shared" si="6"/>
        <v>59182825.167781964</v>
      </c>
      <c r="J29" s="68">
        <v>783111.7612668499</v>
      </c>
      <c r="K29" s="69">
        <v>25858684.28768771</v>
      </c>
      <c r="L29" s="123">
        <f t="shared" si="2"/>
        <v>26641796.04895456</v>
      </c>
      <c r="S29" s="82"/>
      <c r="T29" s="82"/>
      <c r="U29" s="82"/>
      <c r="V29" s="82"/>
      <c r="W29" s="82"/>
      <c r="X29" s="82"/>
    </row>
    <row r="30" spans="1:24" ht="12">
      <c r="A30" s="263" t="s">
        <v>10</v>
      </c>
      <c r="B30" s="261"/>
      <c r="C30" s="261"/>
      <c r="D30" s="261"/>
      <c r="E30" s="262"/>
      <c r="F30" s="40">
        <v>147</v>
      </c>
      <c r="G30" s="68">
        <v>1276222.1099999999</v>
      </c>
      <c r="H30" s="69">
        <v>35862122.398641646</v>
      </c>
      <c r="I30" s="123">
        <f t="shared" si="6"/>
        <v>37138344.508641645</v>
      </c>
      <c r="J30" s="68">
        <v>2066850.3800000001</v>
      </c>
      <c r="K30" s="69">
        <v>39399349.06653627</v>
      </c>
      <c r="L30" s="123">
        <f t="shared" si="2"/>
        <v>41466199.44653627</v>
      </c>
      <c r="S30" s="82"/>
      <c r="T30" s="82"/>
      <c r="U30" s="82"/>
      <c r="V30" s="82"/>
      <c r="W30" s="82"/>
      <c r="X30" s="82"/>
    </row>
    <row r="31" spans="1:24" ht="21.75" customHeight="1">
      <c r="A31" s="263" t="s">
        <v>11</v>
      </c>
      <c r="B31" s="261"/>
      <c r="C31" s="261"/>
      <c r="D31" s="261"/>
      <c r="E31" s="262"/>
      <c r="F31" s="40">
        <v>148</v>
      </c>
      <c r="G31" s="68">
        <v>191416.23558769003</v>
      </c>
      <c r="H31" s="69">
        <v>42255321.69581055</v>
      </c>
      <c r="I31" s="123">
        <f t="shared" si="6"/>
        <v>42446737.93139824</v>
      </c>
      <c r="J31" s="68">
        <v>198991.95954429999</v>
      </c>
      <c r="K31" s="69">
        <v>36886802.38864322</v>
      </c>
      <c r="L31" s="123">
        <f t="shared" si="2"/>
        <v>37085794.34818752</v>
      </c>
      <c r="S31" s="82"/>
      <c r="T31" s="82"/>
      <c r="U31" s="82"/>
      <c r="V31" s="82"/>
      <c r="W31" s="82"/>
      <c r="X31" s="82"/>
    </row>
    <row r="32" spans="1:24" ht="12">
      <c r="A32" s="263" t="s">
        <v>12</v>
      </c>
      <c r="B32" s="261"/>
      <c r="C32" s="261"/>
      <c r="D32" s="261"/>
      <c r="E32" s="262"/>
      <c r="F32" s="40">
        <v>149</v>
      </c>
      <c r="G32" s="68">
        <v>1184188.2209292501</v>
      </c>
      <c r="H32" s="69">
        <v>121079124.23969416</v>
      </c>
      <c r="I32" s="123">
        <f t="shared" si="6"/>
        <v>122263312.46062341</v>
      </c>
      <c r="J32" s="68">
        <v>364704.1259652501</v>
      </c>
      <c r="K32" s="69">
        <v>121334441.23179603</v>
      </c>
      <c r="L32" s="123">
        <f t="shared" si="2"/>
        <v>121699145.35776128</v>
      </c>
      <c r="S32" s="82"/>
      <c r="T32" s="82"/>
      <c r="U32" s="82"/>
      <c r="V32" s="82"/>
      <c r="W32" s="82"/>
      <c r="X32" s="82"/>
    </row>
    <row r="33" spans="1:24" ht="12">
      <c r="A33" s="263" t="s">
        <v>102</v>
      </c>
      <c r="B33" s="261"/>
      <c r="C33" s="261"/>
      <c r="D33" s="261"/>
      <c r="E33" s="262"/>
      <c r="F33" s="40">
        <v>150</v>
      </c>
      <c r="G33" s="59">
        <f aca="true" t="shared" si="7" ref="G33:L33">+G34+G38</f>
        <v>-381753769.2974094</v>
      </c>
      <c r="H33" s="67">
        <f t="shared" si="7"/>
        <v>-1179654271.7909296</v>
      </c>
      <c r="I33" s="123">
        <f t="shared" si="7"/>
        <v>-1561408041.088339</v>
      </c>
      <c r="J33" s="59">
        <f t="shared" si="7"/>
        <v>-455742914.1797025</v>
      </c>
      <c r="K33" s="67">
        <f t="shared" si="7"/>
        <v>-1208597489.0112329</v>
      </c>
      <c r="L33" s="123">
        <f t="shared" si="7"/>
        <v>-1664340403.1909354</v>
      </c>
      <c r="S33" s="82"/>
      <c r="T33" s="82"/>
      <c r="U33" s="82"/>
      <c r="V33" s="82"/>
      <c r="W33" s="82"/>
      <c r="X33" s="82"/>
    </row>
    <row r="34" spans="1:24" ht="12">
      <c r="A34" s="260" t="s">
        <v>103</v>
      </c>
      <c r="B34" s="261"/>
      <c r="C34" s="261"/>
      <c r="D34" s="261"/>
      <c r="E34" s="262"/>
      <c r="F34" s="40">
        <v>151</v>
      </c>
      <c r="G34" s="59">
        <f>SUM(G35:G37)</f>
        <v>-377069085.7199602</v>
      </c>
      <c r="H34" s="67">
        <f>SUM(H35:H37)</f>
        <v>-1229013965.1243424</v>
      </c>
      <c r="I34" s="123">
        <f>+G34+H34</f>
        <v>-1606083050.8443027</v>
      </c>
      <c r="J34" s="59">
        <f>SUM(J35:J37)</f>
        <v>-426129147.27460325</v>
      </c>
      <c r="K34" s="67">
        <f>SUM(K35:K37)</f>
        <v>-1214282392.414073</v>
      </c>
      <c r="L34" s="123">
        <f>+J34+K34</f>
        <v>-1640411539.6886764</v>
      </c>
      <c r="S34" s="82"/>
      <c r="T34" s="82"/>
      <c r="U34" s="82"/>
      <c r="V34" s="82"/>
      <c r="W34" s="82"/>
      <c r="X34" s="82"/>
    </row>
    <row r="35" spans="1:24" ht="12">
      <c r="A35" s="260" t="s">
        <v>13</v>
      </c>
      <c r="B35" s="261"/>
      <c r="C35" s="261"/>
      <c r="D35" s="261"/>
      <c r="E35" s="262"/>
      <c r="F35" s="40">
        <v>152</v>
      </c>
      <c r="G35" s="68">
        <v>-377069085.7199602</v>
      </c>
      <c r="H35" s="69">
        <v>-1316732376.3238199</v>
      </c>
      <c r="I35" s="123">
        <f>+G35+H35</f>
        <v>-1693801462.04378</v>
      </c>
      <c r="J35" s="68">
        <v>-426166798.70460325</v>
      </c>
      <c r="K35" s="69">
        <v>-1330421910.8964179</v>
      </c>
      <c r="L35" s="123">
        <f t="shared" si="2"/>
        <v>-1756588709.601021</v>
      </c>
      <c r="S35" s="82"/>
      <c r="T35" s="82"/>
      <c r="U35" s="82"/>
      <c r="V35" s="82"/>
      <c r="W35" s="82"/>
      <c r="X35" s="82"/>
    </row>
    <row r="36" spans="1:24" ht="12">
      <c r="A36" s="260" t="s">
        <v>14</v>
      </c>
      <c r="B36" s="261"/>
      <c r="C36" s="261"/>
      <c r="D36" s="261"/>
      <c r="E36" s="262"/>
      <c r="F36" s="40">
        <v>153</v>
      </c>
      <c r="G36" s="68">
        <v>0</v>
      </c>
      <c r="H36" s="69">
        <v>848682.9871252407</v>
      </c>
      <c r="I36" s="123">
        <f>+G36+H36</f>
        <v>848682.9871252407</v>
      </c>
      <c r="J36" s="68">
        <v>0</v>
      </c>
      <c r="K36" s="69">
        <v>-251819.48067671992</v>
      </c>
      <c r="L36" s="123">
        <f t="shared" si="2"/>
        <v>-251819.48067671992</v>
      </c>
      <c r="S36" s="82"/>
      <c r="T36" s="82"/>
      <c r="U36" s="82"/>
      <c r="V36" s="82"/>
      <c r="W36" s="82"/>
      <c r="X36" s="82"/>
    </row>
    <row r="37" spans="1:24" ht="12">
      <c r="A37" s="260" t="s">
        <v>15</v>
      </c>
      <c r="B37" s="261"/>
      <c r="C37" s="261"/>
      <c r="D37" s="261"/>
      <c r="E37" s="262"/>
      <c r="F37" s="40">
        <v>154</v>
      </c>
      <c r="G37" s="68">
        <v>0</v>
      </c>
      <c r="H37" s="69">
        <v>86869728.21235235</v>
      </c>
      <c r="I37" s="123">
        <f>+G37+H37</f>
        <v>86869728.21235235</v>
      </c>
      <c r="J37" s="68">
        <v>37651.43</v>
      </c>
      <c r="K37" s="69">
        <v>116391337.96302141</v>
      </c>
      <c r="L37" s="123">
        <f t="shared" si="2"/>
        <v>116428989.39302142</v>
      </c>
      <c r="S37" s="82"/>
      <c r="T37" s="82"/>
      <c r="U37" s="82"/>
      <c r="V37" s="82"/>
      <c r="W37" s="82"/>
      <c r="X37" s="82"/>
    </row>
    <row r="38" spans="1:24" ht="12">
      <c r="A38" s="260" t="s">
        <v>104</v>
      </c>
      <c r="B38" s="261"/>
      <c r="C38" s="261"/>
      <c r="D38" s="261"/>
      <c r="E38" s="262"/>
      <c r="F38" s="40">
        <v>155</v>
      </c>
      <c r="G38" s="59">
        <f aca="true" t="shared" si="8" ref="G38:L38">SUM(G39:G41)</f>
        <v>-4684683.57744918</v>
      </c>
      <c r="H38" s="67">
        <f t="shared" si="8"/>
        <v>49359693.33341281</v>
      </c>
      <c r="I38" s="123">
        <f t="shared" si="8"/>
        <v>44675009.75596363</v>
      </c>
      <c r="J38" s="59">
        <f t="shared" si="8"/>
        <v>-29613766.905099247</v>
      </c>
      <c r="K38" s="67">
        <f t="shared" si="8"/>
        <v>5684903.4028401375</v>
      </c>
      <c r="L38" s="123">
        <f t="shared" si="8"/>
        <v>-23928863.50225911</v>
      </c>
      <c r="S38" s="82"/>
      <c r="T38" s="82"/>
      <c r="U38" s="82"/>
      <c r="V38" s="82"/>
      <c r="W38" s="82"/>
      <c r="X38" s="82"/>
    </row>
    <row r="39" spans="1:24" ht="12">
      <c r="A39" s="260" t="s">
        <v>16</v>
      </c>
      <c r="B39" s="261"/>
      <c r="C39" s="261"/>
      <c r="D39" s="261"/>
      <c r="E39" s="262"/>
      <c r="F39" s="40">
        <v>156</v>
      </c>
      <c r="G39" s="68">
        <v>-4684683.57744918</v>
      </c>
      <c r="H39" s="69">
        <v>29935616.038746204</v>
      </c>
      <c r="I39" s="123">
        <f>+G39+H39</f>
        <v>25250932.461297024</v>
      </c>
      <c r="J39" s="68">
        <v>-29613766.905099247</v>
      </c>
      <c r="K39" s="69">
        <v>26378195.496900436</v>
      </c>
      <c r="L39" s="123">
        <f t="shared" si="2"/>
        <v>-3235571.408198811</v>
      </c>
      <c r="S39" s="82"/>
      <c r="T39" s="82"/>
      <c r="U39" s="82"/>
      <c r="V39" s="82"/>
      <c r="W39" s="82"/>
      <c r="X39" s="82"/>
    </row>
    <row r="40" spans="1:24" ht="12">
      <c r="A40" s="260" t="s">
        <v>17</v>
      </c>
      <c r="B40" s="261"/>
      <c r="C40" s="261"/>
      <c r="D40" s="261"/>
      <c r="E40" s="262"/>
      <c r="F40" s="40">
        <v>157</v>
      </c>
      <c r="G40" s="68">
        <v>0</v>
      </c>
      <c r="H40" s="69">
        <v>-42252</v>
      </c>
      <c r="I40" s="123">
        <f>+G40+H40</f>
        <v>-42252</v>
      </c>
      <c r="J40" s="68">
        <v>0</v>
      </c>
      <c r="K40" s="69">
        <v>549563.8559951</v>
      </c>
      <c r="L40" s="123">
        <f t="shared" si="2"/>
        <v>549563.8559951</v>
      </c>
      <c r="S40" s="82"/>
      <c r="T40" s="82"/>
      <c r="U40" s="82"/>
      <c r="V40" s="82"/>
      <c r="W40" s="82"/>
      <c r="X40" s="82"/>
    </row>
    <row r="41" spans="1:24" ht="12">
      <c r="A41" s="260" t="s">
        <v>18</v>
      </c>
      <c r="B41" s="261"/>
      <c r="C41" s="261"/>
      <c r="D41" s="261"/>
      <c r="E41" s="262"/>
      <c r="F41" s="40">
        <v>158</v>
      </c>
      <c r="G41" s="68">
        <v>0</v>
      </c>
      <c r="H41" s="69">
        <v>19466329.294666607</v>
      </c>
      <c r="I41" s="123">
        <f>+G41+H41</f>
        <v>19466329.294666607</v>
      </c>
      <c r="J41" s="68">
        <v>0</v>
      </c>
      <c r="K41" s="69">
        <v>-21242855.950055398</v>
      </c>
      <c r="L41" s="123">
        <f t="shared" si="2"/>
        <v>-21242855.950055398</v>
      </c>
      <c r="S41" s="82"/>
      <c r="T41" s="82"/>
      <c r="U41" s="82"/>
      <c r="V41" s="82"/>
      <c r="W41" s="82"/>
      <c r="X41" s="82"/>
    </row>
    <row r="42" spans="1:24" ht="22.5" customHeight="1">
      <c r="A42" s="263" t="s">
        <v>105</v>
      </c>
      <c r="B42" s="261"/>
      <c r="C42" s="261"/>
      <c r="D42" s="261"/>
      <c r="E42" s="262"/>
      <c r="F42" s="40">
        <v>159</v>
      </c>
      <c r="G42" s="59">
        <f aca="true" t="shared" si="9" ref="G42:L42">+G43+G46</f>
        <v>-5607517.705860179</v>
      </c>
      <c r="H42" s="67">
        <f t="shared" si="9"/>
        <v>16506282.48081901</v>
      </c>
      <c r="I42" s="123">
        <f t="shared" si="9"/>
        <v>10898764.77495883</v>
      </c>
      <c r="J42" s="59">
        <f t="shared" si="9"/>
        <v>-71464436.81316286</v>
      </c>
      <c r="K42" s="67">
        <f t="shared" si="9"/>
        <v>27752745.604838</v>
      </c>
      <c r="L42" s="123">
        <f t="shared" si="9"/>
        <v>-43711691.208324865</v>
      </c>
      <c r="S42" s="82"/>
      <c r="T42" s="82"/>
      <c r="U42" s="82"/>
      <c r="V42" s="82"/>
      <c r="W42" s="82"/>
      <c r="X42" s="82"/>
    </row>
    <row r="43" spans="1:24" ht="21" customHeight="1">
      <c r="A43" s="260" t="s">
        <v>106</v>
      </c>
      <c r="B43" s="261"/>
      <c r="C43" s="261"/>
      <c r="D43" s="261"/>
      <c r="E43" s="262"/>
      <c r="F43" s="40">
        <v>160</v>
      </c>
      <c r="G43" s="59">
        <f aca="true" t="shared" si="10" ref="G43:L43">SUM(G44:G45)</f>
        <v>-4915347.955860179</v>
      </c>
      <c r="H43" s="67">
        <f t="shared" si="10"/>
        <v>9540166.280000001</v>
      </c>
      <c r="I43" s="123">
        <f t="shared" si="10"/>
        <v>4624818.324139821</v>
      </c>
      <c r="J43" s="59">
        <f t="shared" si="10"/>
        <v>-67159273.22798327</v>
      </c>
      <c r="K43" s="67">
        <f t="shared" si="10"/>
        <v>20090494.01</v>
      </c>
      <c r="L43" s="123">
        <f t="shared" si="10"/>
        <v>-47068779.21798326</v>
      </c>
      <c r="S43" s="82"/>
      <c r="T43" s="82"/>
      <c r="U43" s="82"/>
      <c r="V43" s="82"/>
      <c r="W43" s="82"/>
      <c r="X43" s="82"/>
    </row>
    <row r="44" spans="1:24" ht="12">
      <c r="A44" s="260" t="s">
        <v>19</v>
      </c>
      <c r="B44" s="261"/>
      <c r="C44" s="261"/>
      <c r="D44" s="261"/>
      <c r="E44" s="262"/>
      <c r="F44" s="40">
        <v>161</v>
      </c>
      <c r="G44" s="68">
        <v>-4638813.365860179</v>
      </c>
      <c r="H44" s="69">
        <v>9622532.55</v>
      </c>
      <c r="I44" s="123">
        <f>+G44+H44</f>
        <v>4983719.184139822</v>
      </c>
      <c r="J44" s="133">
        <v>-67171032.60798326</v>
      </c>
      <c r="K44" s="134">
        <v>20211471.94</v>
      </c>
      <c r="L44" s="179">
        <f t="shared" si="2"/>
        <v>-46959560.667983264</v>
      </c>
      <c r="S44" s="82"/>
      <c r="T44" s="82"/>
      <c r="U44" s="82"/>
      <c r="V44" s="82"/>
      <c r="W44" s="82"/>
      <c r="X44" s="82"/>
    </row>
    <row r="45" spans="1:24" ht="12">
      <c r="A45" s="260" t="s">
        <v>20</v>
      </c>
      <c r="B45" s="261"/>
      <c r="C45" s="261"/>
      <c r="D45" s="261"/>
      <c r="E45" s="262"/>
      <c r="F45" s="40">
        <v>162</v>
      </c>
      <c r="G45" s="68">
        <v>-276534.59</v>
      </c>
      <c r="H45" s="69">
        <v>-82366.27</v>
      </c>
      <c r="I45" s="123">
        <f>+G45+H45</f>
        <v>-358900.86000000004</v>
      </c>
      <c r="J45" s="133">
        <v>11759.38</v>
      </c>
      <c r="K45" s="134">
        <v>-120977.93</v>
      </c>
      <c r="L45" s="179">
        <f t="shared" si="2"/>
        <v>-109218.54999999999</v>
      </c>
      <c r="S45" s="82"/>
      <c r="T45" s="82"/>
      <c r="U45" s="82"/>
      <c r="V45" s="82"/>
      <c r="W45" s="82"/>
      <c r="X45" s="82"/>
    </row>
    <row r="46" spans="1:24" ht="21.75" customHeight="1">
      <c r="A46" s="260" t="s">
        <v>107</v>
      </c>
      <c r="B46" s="261"/>
      <c r="C46" s="261"/>
      <c r="D46" s="261"/>
      <c r="E46" s="262"/>
      <c r="F46" s="40">
        <v>163</v>
      </c>
      <c r="G46" s="59">
        <f aca="true" t="shared" si="11" ref="G46:L46">SUM(G47:G49)</f>
        <v>-692169.75</v>
      </c>
      <c r="H46" s="67">
        <f t="shared" si="11"/>
        <v>6966116.200819009</v>
      </c>
      <c r="I46" s="123">
        <f t="shared" si="11"/>
        <v>6273946.450819009</v>
      </c>
      <c r="J46" s="59">
        <f t="shared" si="11"/>
        <v>-4305163.5851796</v>
      </c>
      <c r="K46" s="180">
        <f t="shared" si="11"/>
        <v>7662251.594837997</v>
      </c>
      <c r="L46" s="123">
        <f t="shared" si="11"/>
        <v>3357088.009658397</v>
      </c>
      <c r="S46" s="82"/>
      <c r="T46" s="82"/>
      <c r="U46" s="82"/>
      <c r="V46" s="82"/>
      <c r="W46" s="82"/>
      <c r="X46" s="82"/>
    </row>
    <row r="47" spans="1:24" ht="12">
      <c r="A47" s="260" t="s">
        <v>21</v>
      </c>
      <c r="B47" s="261"/>
      <c r="C47" s="261"/>
      <c r="D47" s="261"/>
      <c r="E47" s="262"/>
      <c r="F47" s="40">
        <v>164</v>
      </c>
      <c r="G47" s="68">
        <v>-692169.75</v>
      </c>
      <c r="H47" s="69">
        <v>6966116.200819009</v>
      </c>
      <c r="I47" s="123">
        <f>+G47+H47</f>
        <v>6273946.450819009</v>
      </c>
      <c r="J47" s="68">
        <v>-4305163.5851796</v>
      </c>
      <c r="K47" s="69">
        <v>7662251.594837997</v>
      </c>
      <c r="L47" s="123">
        <f t="shared" si="2"/>
        <v>3357088.009658397</v>
      </c>
      <c r="S47" s="82"/>
      <c r="T47" s="82"/>
      <c r="U47" s="82"/>
      <c r="V47" s="82"/>
      <c r="W47" s="82"/>
      <c r="X47" s="82"/>
    </row>
    <row r="48" spans="1:24" ht="12">
      <c r="A48" s="260" t="s">
        <v>22</v>
      </c>
      <c r="B48" s="261"/>
      <c r="C48" s="261"/>
      <c r="D48" s="261"/>
      <c r="E48" s="262"/>
      <c r="F48" s="40">
        <v>165</v>
      </c>
      <c r="G48" s="68">
        <v>0</v>
      </c>
      <c r="H48" s="69">
        <v>0</v>
      </c>
      <c r="I48" s="123">
        <f>+G48+H48</f>
        <v>0</v>
      </c>
      <c r="J48" s="68">
        <v>0</v>
      </c>
      <c r="K48" s="69">
        <v>0</v>
      </c>
      <c r="L48" s="123">
        <f t="shared" si="2"/>
        <v>0</v>
      </c>
      <c r="S48" s="82"/>
      <c r="T48" s="82"/>
      <c r="U48" s="82"/>
      <c r="V48" s="82"/>
      <c r="W48" s="82"/>
      <c r="X48" s="82"/>
    </row>
    <row r="49" spans="1:24" ht="12">
      <c r="A49" s="260" t="s">
        <v>23</v>
      </c>
      <c r="B49" s="261"/>
      <c r="C49" s="261"/>
      <c r="D49" s="261"/>
      <c r="E49" s="262"/>
      <c r="F49" s="40">
        <v>166</v>
      </c>
      <c r="G49" s="68">
        <v>0</v>
      </c>
      <c r="H49" s="69">
        <v>0</v>
      </c>
      <c r="I49" s="123">
        <f>+G49+H49</f>
        <v>0</v>
      </c>
      <c r="J49" s="68">
        <v>0</v>
      </c>
      <c r="K49" s="69">
        <v>0</v>
      </c>
      <c r="L49" s="123">
        <f t="shared" si="2"/>
        <v>0</v>
      </c>
      <c r="S49" s="82"/>
      <c r="T49" s="82"/>
      <c r="U49" s="82"/>
      <c r="V49" s="82"/>
      <c r="W49" s="82"/>
      <c r="X49" s="82"/>
    </row>
    <row r="50" spans="1:24" ht="21" customHeight="1">
      <c r="A50" s="263" t="s">
        <v>210</v>
      </c>
      <c r="B50" s="261"/>
      <c r="C50" s="261"/>
      <c r="D50" s="261"/>
      <c r="E50" s="262"/>
      <c r="F50" s="40">
        <v>167</v>
      </c>
      <c r="G50" s="59">
        <f aca="true" t="shared" si="12" ref="G50:L50">SUM(G51:G53)</f>
        <v>-187346623.57257</v>
      </c>
      <c r="H50" s="67">
        <f t="shared" si="12"/>
        <v>0</v>
      </c>
      <c r="I50" s="123">
        <f t="shared" si="12"/>
        <v>-187346623.57257</v>
      </c>
      <c r="J50" s="59">
        <f t="shared" si="12"/>
        <v>-96966440.79049999</v>
      </c>
      <c r="K50" s="67">
        <f t="shared" si="12"/>
        <v>0</v>
      </c>
      <c r="L50" s="123">
        <f t="shared" si="12"/>
        <v>-96966440.79049999</v>
      </c>
      <c r="S50" s="82"/>
      <c r="T50" s="82"/>
      <c r="U50" s="82"/>
      <c r="V50" s="82"/>
      <c r="W50" s="82"/>
      <c r="X50" s="82"/>
    </row>
    <row r="51" spans="1:24" ht="12">
      <c r="A51" s="260" t="s">
        <v>24</v>
      </c>
      <c r="B51" s="261"/>
      <c r="C51" s="261"/>
      <c r="D51" s="261"/>
      <c r="E51" s="262"/>
      <c r="F51" s="40">
        <v>168</v>
      </c>
      <c r="G51" s="68">
        <v>-187346623.57257</v>
      </c>
      <c r="H51" s="69">
        <v>0</v>
      </c>
      <c r="I51" s="123">
        <f>+G51+H51</f>
        <v>-187346623.57257</v>
      </c>
      <c r="J51" s="68">
        <v>-96966440.79049999</v>
      </c>
      <c r="K51" s="69">
        <v>0</v>
      </c>
      <c r="L51" s="123">
        <f t="shared" si="2"/>
        <v>-96966440.79049999</v>
      </c>
      <c r="S51" s="82"/>
      <c r="T51" s="82"/>
      <c r="U51" s="82"/>
      <c r="V51" s="82"/>
      <c r="W51" s="82"/>
      <c r="X51" s="82"/>
    </row>
    <row r="52" spans="1:24" ht="12">
      <c r="A52" s="260" t="s">
        <v>25</v>
      </c>
      <c r="B52" s="261"/>
      <c r="C52" s="261"/>
      <c r="D52" s="261"/>
      <c r="E52" s="262"/>
      <c r="F52" s="40">
        <v>169</v>
      </c>
      <c r="G52" s="68">
        <v>0</v>
      </c>
      <c r="H52" s="69">
        <v>0</v>
      </c>
      <c r="I52" s="123">
        <f>+G52+H52</f>
        <v>0</v>
      </c>
      <c r="J52" s="68">
        <v>0</v>
      </c>
      <c r="K52" s="69">
        <v>0</v>
      </c>
      <c r="L52" s="123">
        <f t="shared" si="2"/>
        <v>0</v>
      </c>
      <c r="S52" s="82"/>
      <c r="T52" s="82"/>
      <c r="U52" s="82"/>
      <c r="V52" s="82"/>
      <c r="W52" s="82"/>
      <c r="X52" s="82"/>
    </row>
    <row r="53" spans="1:24" ht="12">
      <c r="A53" s="260" t="s">
        <v>26</v>
      </c>
      <c r="B53" s="261"/>
      <c r="C53" s="261"/>
      <c r="D53" s="261"/>
      <c r="E53" s="262"/>
      <c r="F53" s="40">
        <v>170</v>
      </c>
      <c r="G53" s="68">
        <v>0</v>
      </c>
      <c r="H53" s="69">
        <v>0</v>
      </c>
      <c r="I53" s="123">
        <f>+G53+H53</f>
        <v>0</v>
      </c>
      <c r="J53" s="68">
        <v>0</v>
      </c>
      <c r="K53" s="69">
        <v>0</v>
      </c>
      <c r="L53" s="123">
        <f t="shared" si="2"/>
        <v>0</v>
      </c>
      <c r="S53" s="82"/>
      <c r="T53" s="82"/>
      <c r="U53" s="82"/>
      <c r="V53" s="82"/>
      <c r="W53" s="82"/>
      <c r="X53" s="82"/>
    </row>
    <row r="54" spans="1:24" ht="21" customHeight="1">
      <c r="A54" s="263" t="s">
        <v>108</v>
      </c>
      <c r="B54" s="261"/>
      <c r="C54" s="261"/>
      <c r="D54" s="261"/>
      <c r="E54" s="262"/>
      <c r="F54" s="40">
        <v>171</v>
      </c>
      <c r="G54" s="59">
        <f aca="true" t="shared" si="13" ref="G54:L54">SUM(G55:G56)</f>
        <v>0</v>
      </c>
      <c r="H54" s="67">
        <f t="shared" si="13"/>
        <v>-3842016.0327359997</v>
      </c>
      <c r="I54" s="123">
        <f t="shared" si="13"/>
        <v>-3842016.0327359997</v>
      </c>
      <c r="J54" s="59">
        <f t="shared" si="13"/>
        <v>0</v>
      </c>
      <c r="K54" s="67">
        <f t="shared" si="13"/>
        <v>-5527435.968490001</v>
      </c>
      <c r="L54" s="123">
        <f t="shared" si="13"/>
        <v>-5527435.968490001</v>
      </c>
      <c r="S54" s="82"/>
      <c r="T54" s="82"/>
      <c r="U54" s="82"/>
      <c r="V54" s="82"/>
      <c r="W54" s="82"/>
      <c r="X54" s="82"/>
    </row>
    <row r="55" spans="1:24" ht="13.5" customHeight="1">
      <c r="A55" s="260" t="s">
        <v>27</v>
      </c>
      <c r="B55" s="261"/>
      <c r="C55" s="261"/>
      <c r="D55" s="261"/>
      <c r="E55" s="262"/>
      <c r="F55" s="40">
        <v>172</v>
      </c>
      <c r="G55" s="68">
        <v>0</v>
      </c>
      <c r="H55" s="69">
        <v>-3181048.988649</v>
      </c>
      <c r="I55" s="123">
        <f>+G55+H55</f>
        <v>-3181048.988649</v>
      </c>
      <c r="J55" s="68">
        <v>0</v>
      </c>
      <c r="K55" s="69">
        <v>-4767419.332490001</v>
      </c>
      <c r="L55" s="123">
        <f t="shared" si="2"/>
        <v>-4767419.332490001</v>
      </c>
      <c r="S55" s="82"/>
      <c r="T55" s="82"/>
      <c r="U55" s="82"/>
      <c r="V55" s="82"/>
      <c r="W55" s="82"/>
      <c r="X55" s="82"/>
    </row>
    <row r="56" spans="1:24" ht="12">
      <c r="A56" s="260" t="s">
        <v>28</v>
      </c>
      <c r="B56" s="261"/>
      <c r="C56" s="261"/>
      <c r="D56" s="261"/>
      <c r="E56" s="262"/>
      <c r="F56" s="40">
        <v>173</v>
      </c>
      <c r="G56" s="68">
        <v>0</v>
      </c>
      <c r="H56" s="69">
        <v>-660967.044087</v>
      </c>
      <c r="I56" s="123">
        <f>+G56+H56</f>
        <v>-660967.044087</v>
      </c>
      <c r="J56" s="68">
        <v>0</v>
      </c>
      <c r="K56" s="69">
        <v>-760016.6359999999</v>
      </c>
      <c r="L56" s="123">
        <f t="shared" si="2"/>
        <v>-760016.6359999999</v>
      </c>
      <c r="S56" s="82"/>
      <c r="T56" s="82"/>
      <c r="U56" s="82"/>
      <c r="V56" s="82"/>
      <c r="W56" s="82"/>
      <c r="X56" s="82"/>
    </row>
    <row r="57" spans="1:24" ht="21" customHeight="1">
      <c r="A57" s="263" t="s">
        <v>109</v>
      </c>
      <c r="B57" s="261"/>
      <c r="C57" s="261"/>
      <c r="D57" s="261"/>
      <c r="E57" s="262"/>
      <c r="F57" s="40">
        <v>174</v>
      </c>
      <c r="G57" s="59">
        <f aca="true" t="shared" si="14" ref="G57:L57">+G58+G62</f>
        <v>-140973271.62747222</v>
      </c>
      <c r="H57" s="67">
        <f t="shared" si="14"/>
        <v>-1001990785.0554279</v>
      </c>
      <c r="I57" s="123">
        <f t="shared" si="14"/>
        <v>-1142964056.6829002</v>
      </c>
      <c r="J57" s="59">
        <f t="shared" si="14"/>
        <v>-129234730.91402112</v>
      </c>
      <c r="K57" s="67">
        <f t="shared" si="14"/>
        <v>-1073067242.6665572</v>
      </c>
      <c r="L57" s="123">
        <f t="shared" si="14"/>
        <v>-1202301973.5805783</v>
      </c>
      <c r="S57" s="82"/>
      <c r="T57" s="82"/>
      <c r="U57" s="82"/>
      <c r="V57" s="82"/>
      <c r="W57" s="82"/>
      <c r="X57" s="82"/>
    </row>
    <row r="58" spans="1:24" ht="12">
      <c r="A58" s="260" t="s">
        <v>110</v>
      </c>
      <c r="B58" s="261"/>
      <c r="C58" s="261"/>
      <c r="D58" s="261"/>
      <c r="E58" s="262"/>
      <c r="F58" s="40">
        <v>175</v>
      </c>
      <c r="G58" s="69">
        <f aca="true" t="shared" si="15" ref="G58:L58">SUM(G59:G61)</f>
        <v>-76993213.4591264</v>
      </c>
      <c r="H58" s="69">
        <f t="shared" si="15"/>
        <v>-483409900.2359626</v>
      </c>
      <c r="I58" s="123">
        <f t="shared" si="15"/>
        <v>-560403113.6950891</v>
      </c>
      <c r="J58" s="59">
        <f t="shared" si="15"/>
        <v>-69706139.45234382</v>
      </c>
      <c r="K58" s="67">
        <f t="shared" si="15"/>
        <v>-546458377.3241167</v>
      </c>
      <c r="L58" s="123">
        <f t="shared" si="15"/>
        <v>-616164516.7764605</v>
      </c>
      <c r="S58" s="82"/>
      <c r="T58" s="82"/>
      <c r="U58" s="82"/>
      <c r="V58" s="82"/>
      <c r="W58" s="82"/>
      <c r="X58" s="82"/>
    </row>
    <row r="59" spans="1:24" ht="12">
      <c r="A59" s="260" t="s">
        <v>29</v>
      </c>
      <c r="B59" s="261"/>
      <c r="C59" s="261"/>
      <c r="D59" s="261"/>
      <c r="E59" s="262"/>
      <c r="F59" s="40">
        <v>176</v>
      </c>
      <c r="G59" s="69">
        <v>-40392758.8009962</v>
      </c>
      <c r="H59" s="69">
        <v>-281586312.56866103</v>
      </c>
      <c r="I59" s="123">
        <f>+G59+H59</f>
        <v>-321979071.3696572</v>
      </c>
      <c r="J59" s="68">
        <v>-37216543.67161495</v>
      </c>
      <c r="K59" s="69">
        <v>-353194626.97075146</v>
      </c>
      <c r="L59" s="123">
        <f t="shared" si="2"/>
        <v>-390411170.6423664</v>
      </c>
      <c r="S59" s="82"/>
      <c r="T59" s="82"/>
      <c r="U59" s="82"/>
      <c r="V59" s="82"/>
      <c r="W59" s="82"/>
      <c r="X59" s="82"/>
    </row>
    <row r="60" spans="1:24" ht="12">
      <c r="A60" s="260" t="s">
        <v>30</v>
      </c>
      <c r="B60" s="261"/>
      <c r="C60" s="261"/>
      <c r="D60" s="261"/>
      <c r="E60" s="262"/>
      <c r="F60" s="40">
        <v>177</v>
      </c>
      <c r="G60" s="69">
        <v>-36600454.6581302</v>
      </c>
      <c r="H60" s="69">
        <v>-275532230.76735497</v>
      </c>
      <c r="I60" s="123">
        <f>+G60+H60</f>
        <v>-312132685.42548513</v>
      </c>
      <c r="J60" s="68">
        <v>-32489595.78072886</v>
      </c>
      <c r="K60" s="69">
        <v>-279190048.14095503</v>
      </c>
      <c r="L60" s="123">
        <f t="shared" si="2"/>
        <v>-311679643.9216839</v>
      </c>
      <c r="S60" s="82"/>
      <c r="T60" s="82"/>
      <c r="U60" s="82"/>
      <c r="V60" s="82"/>
      <c r="W60" s="82"/>
      <c r="X60" s="82"/>
    </row>
    <row r="61" spans="1:24" ht="12">
      <c r="A61" s="260" t="s">
        <v>31</v>
      </c>
      <c r="B61" s="261"/>
      <c r="C61" s="261"/>
      <c r="D61" s="261"/>
      <c r="E61" s="262"/>
      <c r="F61" s="40">
        <v>178</v>
      </c>
      <c r="G61" s="69">
        <v>0</v>
      </c>
      <c r="H61" s="69">
        <v>73708643.1000533</v>
      </c>
      <c r="I61" s="123">
        <f>+G61+H61</f>
        <v>73708643.1000533</v>
      </c>
      <c r="J61" s="68">
        <v>0</v>
      </c>
      <c r="K61" s="69">
        <v>85926297.78758982</v>
      </c>
      <c r="L61" s="123">
        <f t="shared" si="2"/>
        <v>85926297.78758982</v>
      </c>
      <c r="S61" s="82"/>
      <c r="T61" s="82"/>
      <c r="U61" s="82"/>
      <c r="V61" s="82"/>
      <c r="W61" s="82"/>
      <c r="X61" s="82"/>
    </row>
    <row r="62" spans="1:24" ht="24" customHeight="1">
      <c r="A62" s="260" t="s">
        <v>111</v>
      </c>
      <c r="B62" s="261"/>
      <c r="C62" s="261"/>
      <c r="D62" s="261"/>
      <c r="E62" s="262"/>
      <c r="F62" s="40">
        <v>179</v>
      </c>
      <c r="G62" s="59">
        <f aca="true" t="shared" si="16" ref="G62:L62">SUM(G63:G65)</f>
        <v>-63980058.16834584</v>
      </c>
      <c r="H62" s="67">
        <f t="shared" si="16"/>
        <v>-518580884.8194653</v>
      </c>
      <c r="I62" s="123">
        <f t="shared" si="16"/>
        <v>-582560942.9878111</v>
      </c>
      <c r="J62" s="59">
        <f t="shared" si="16"/>
        <v>-59528591.4616773</v>
      </c>
      <c r="K62" s="67">
        <f t="shared" si="16"/>
        <v>-526608865.3424405</v>
      </c>
      <c r="L62" s="123">
        <f t="shared" si="16"/>
        <v>-586137456.8041178</v>
      </c>
      <c r="S62" s="82"/>
      <c r="T62" s="82"/>
      <c r="U62" s="82"/>
      <c r="V62" s="82"/>
      <c r="W62" s="82"/>
      <c r="X62" s="82"/>
    </row>
    <row r="63" spans="1:24" ht="12">
      <c r="A63" s="260" t="s">
        <v>32</v>
      </c>
      <c r="B63" s="261"/>
      <c r="C63" s="261"/>
      <c r="D63" s="261"/>
      <c r="E63" s="262"/>
      <c r="F63" s="40">
        <v>180</v>
      </c>
      <c r="G63" s="68">
        <v>-2646218.1088019204</v>
      </c>
      <c r="H63" s="69">
        <v>-51511682.638073824</v>
      </c>
      <c r="I63" s="123">
        <f aca="true" t="shared" si="17" ref="I63:I73">+G63+H63</f>
        <v>-54157900.74687575</v>
      </c>
      <c r="J63" s="68">
        <v>-3587587.67168747</v>
      </c>
      <c r="K63" s="69">
        <v>-52215525.03149361</v>
      </c>
      <c r="L63" s="123">
        <f t="shared" si="2"/>
        <v>-55803112.70318108</v>
      </c>
      <c r="S63" s="82"/>
      <c r="T63" s="82"/>
      <c r="U63" s="82"/>
      <c r="V63" s="82"/>
      <c r="W63" s="82"/>
      <c r="X63" s="82"/>
    </row>
    <row r="64" spans="1:24" ht="12">
      <c r="A64" s="260" t="s">
        <v>47</v>
      </c>
      <c r="B64" s="261"/>
      <c r="C64" s="261"/>
      <c r="D64" s="261"/>
      <c r="E64" s="262"/>
      <c r="F64" s="40">
        <v>181</v>
      </c>
      <c r="G64" s="68">
        <v>-23853995.69775823</v>
      </c>
      <c r="H64" s="69">
        <v>-175888470.5391869</v>
      </c>
      <c r="I64" s="123">
        <f t="shared" si="17"/>
        <v>-199742466.23694512</v>
      </c>
      <c r="J64" s="68">
        <v>-23682101.14998775</v>
      </c>
      <c r="K64" s="69">
        <v>-190098491.2915116</v>
      </c>
      <c r="L64" s="123">
        <f t="shared" si="2"/>
        <v>-213780592.44149935</v>
      </c>
      <c r="S64" s="82"/>
      <c r="T64" s="82"/>
      <c r="U64" s="82"/>
      <c r="V64" s="82"/>
      <c r="W64" s="82"/>
      <c r="X64" s="82"/>
    </row>
    <row r="65" spans="1:24" ht="12">
      <c r="A65" s="260" t="s">
        <v>48</v>
      </c>
      <c r="B65" s="261"/>
      <c r="C65" s="261"/>
      <c r="D65" s="261"/>
      <c r="E65" s="262"/>
      <c r="F65" s="40">
        <v>182</v>
      </c>
      <c r="G65" s="68">
        <v>-37479844.36178569</v>
      </c>
      <c r="H65" s="69">
        <v>-291180731.6422045</v>
      </c>
      <c r="I65" s="123">
        <f t="shared" si="17"/>
        <v>-328660576.00399023</v>
      </c>
      <c r="J65" s="68">
        <v>-32258902.64000208</v>
      </c>
      <c r="K65" s="69">
        <v>-284294849.0194353</v>
      </c>
      <c r="L65" s="123">
        <f t="shared" si="2"/>
        <v>-316553751.65943736</v>
      </c>
      <c r="S65" s="82"/>
      <c r="T65" s="82"/>
      <c r="U65" s="82"/>
      <c r="V65" s="82"/>
      <c r="W65" s="82"/>
      <c r="X65" s="82"/>
    </row>
    <row r="66" spans="1:24" ht="12">
      <c r="A66" s="263" t="s">
        <v>112</v>
      </c>
      <c r="B66" s="261"/>
      <c r="C66" s="261"/>
      <c r="D66" s="261"/>
      <c r="E66" s="262"/>
      <c r="F66" s="40">
        <v>183</v>
      </c>
      <c r="G66" s="59">
        <f>+SUM(G67:G73)</f>
        <v>-9529943.365636652</v>
      </c>
      <c r="H66" s="67">
        <f>+SUM(H67:H73)</f>
        <v>-155485756.4919099</v>
      </c>
      <c r="I66" s="123">
        <f t="shared" si="17"/>
        <v>-165015699.85754654</v>
      </c>
      <c r="J66" s="59">
        <f>+SUM(J67:J73)</f>
        <v>-38003057.5748686</v>
      </c>
      <c r="K66" s="67">
        <f>+SUM(K67:K73)</f>
        <v>-159993305.33181036</v>
      </c>
      <c r="L66" s="123">
        <f t="shared" si="2"/>
        <v>-197996362.90667894</v>
      </c>
      <c r="S66" s="82"/>
      <c r="T66" s="82"/>
      <c r="U66" s="82"/>
      <c r="V66" s="82"/>
      <c r="W66" s="82"/>
      <c r="X66" s="82"/>
    </row>
    <row r="67" spans="1:24" ht="21" customHeight="1">
      <c r="A67" s="260" t="s">
        <v>221</v>
      </c>
      <c r="B67" s="261"/>
      <c r="C67" s="261"/>
      <c r="D67" s="261"/>
      <c r="E67" s="262"/>
      <c r="F67" s="40">
        <v>184</v>
      </c>
      <c r="G67" s="68">
        <v>0</v>
      </c>
      <c r="H67" s="69">
        <v>0</v>
      </c>
      <c r="I67" s="123">
        <f t="shared" si="17"/>
        <v>0</v>
      </c>
      <c r="J67" s="68">
        <v>0</v>
      </c>
      <c r="K67" s="69">
        <v>0</v>
      </c>
      <c r="L67" s="123">
        <f t="shared" si="2"/>
        <v>0</v>
      </c>
      <c r="S67" s="82"/>
      <c r="T67" s="82"/>
      <c r="U67" s="82"/>
      <c r="V67" s="82"/>
      <c r="W67" s="82"/>
      <c r="X67" s="82"/>
    </row>
    <row r="68" spans="1:24" ht="12">
      <c r="A68" s="260" t="s">
        <v>49</v>
      </c>
      <c r="B68" s="261"/>
      <c r="C68" s="261"/>
      <c r="D68" s="261"/>
      <c r="E68" s="262"/>
      <c r="F68" s="40">
        <v>185</v>
      </c>
      <c r="G68" s="68">
        <v>-16185.696596999998</v>
      </c>
      <c r="H68" s="69">
        <v>-592740.94582179</v>
      </c>
      <c r="I68" s="123">
        <f t="shared" si="17"/>
        <v>-608926.64241879</v>
      </c>
      <c r="J68" s="68">
        <v>-25238.5285</v>
      </c>
      <c r="K68" s="69">
        <v>-1256373.3927724324</v>
      </c>
      <c r="L68" s="123">
        <f t="shared" si="2"/>
        <v>-1281611.9212724324</v>
      </c>
      <c r="S68" s="82"/>
      <c r="T68" s="82"/>
      <c r="U68" s="82"/>
      <c r="V68" s="82"/>
      <c r="W68" s="82"/>
      <c r="X68" s="82"/>
    </row>
    <row r="69" spans="1:24" ht="12">
      <c r="A69" s="260" t="s">
        <v>206</v>
      </c>
      <c r="B69" s="261"/>
      <c r="C69" s="261"/>
      <c r="D69" s="261"/>
      <c r="E69" s="262"/>
      <c r="F69" s="40">
        <v>186</v>
      </c>
      <c r="G69" s="68">
        <v>4917704.961152</v>
      </c>
      <c r="H69" s="69">
        <v>-6627509.807200002</v>
      </c>
      <c r="I69" s="123">
        <f t="shared" si="17"/>
        <v>-1709804.8460480012</v>
      </c>
      <c r="J69" s="68">
        <v>-452537.84</v>
      </c>
      <c r="K69" s="69">
        <v>-26801280.187905997</v>
      </c>
      <c r="L69" s="123">
        <f t="shared" si="2"/>
        <v>-27253818.027905997</v>
      </c>
      <c r="S69" s="82"/>
      <c r="T69" s="82"/>
      <c r="U69" s="82"/>
      <c r="V69" s="82"/>
      <c r="W69" s="82"/>
      <c r="X69" s="82"/>
    </row>
    <row r="70" spans="1:24" ht="23.25" customHeight="1">
      <c r="A70" s="260" t="s">
        <v>254</v>
      </c>
      <c r="B70" s="261"/>
      <c r="C70" s="261"/>
      <c r="D70" s="261"/>
      <c r="E70" s="262"/>
      <c r="F70" s="40">
        <v>187</v>
      </c>
      <c r="G70" s="68">
        <v>-4814317.949999999</v>
      </c>
      <c r="H70" s="69">
        <v>-11432650.12</v>
      </c>
      <c r="I70" s="123">
        <f t="shared" si="17"/>
        <v>-16246968.069999998</v>
      </c>
      <c r="J70" s="68">
        <v>-3811435.69</v>
      </c>
      <c r="K70" s="69">
        <v>-9399851.91682658</v>
      </c>
      <c r="L70" s="123">
        <f t="shared" si="2"/>
        <v>-13211287.60682658</v>
      </c>
      <c r="S70" s="82"/>
      <c r="T70" s="82"/>
      <c r="U70" s="82"/>
      <c r="V70" s="82"/>
      <c r="W70" s="82"/>
      <c r="X70" s="82"/>
    </row>
    <row r="71" spans="1:24" ht="19.5" customHeight="1">
      <c r="A71" s="260" t="s">
        <v>255</v>
      </c>
      <c r="B71" s="261"/>
      <c r="C71" s="261"/>
      <c r="D71" s="261"/>
      <c r="E71" s="262"/>
      <c r="F71" s="40">
        <v>188</v>
      </c>
      <c r="G71" s="68">
        <v>-298762.00000000006</v>
      </c>
      <c r="H71" s="69">
        <v>-3238105.30951818</v>
      </c>
      <c r="I71" s="123">
        <f t="shared" si="17"/>
        <v>-3536867.30951818</v>
      </c>
      <c r="J71" s="68">
        <v>-195541.356</v>
      </c>
      <c r="K71" s="69">
        <v>-4686726.78559354</v>
      </c>
      <c r="L71" s="123">
        <f t="shared" si="2"/>
        <v>-4882268.14159354</v>
      </c>
      <c r="S71" s="82"/>
      <c r="T71" s="82"/>
      <c r="U71" s="82"/>
      <c r="V71" s="82"/>
      <c r="W71" s="82"/>
      <c r="X71" s="82"/>
    </row>
    <row r="72" spans="1:24" ht="12">
      <c r="A72" s="260" t="s">
        <v>257</v>
      </c>
      <c r="B72" s="261"/>
      <c r="C72" s="261"/>
      <c r="D72" s="261"/>
      <c r="E72" s="262"/>
      <c r="F72" s="40">
        <v>189</v>
      </c>
      <c r="G72" s="68">
        <v>-8272767.7415820025</v>
      </c>
      <c r="H72" s="69">
        <v>-19871422.393353708</v>
      </c>
      <c r="I72" s="123">
        <f t="shared" si="17"/>
        <v>-28144190.13493571</v>
      </c>
      <c r="J72" s="68">
        <v>-32219554.510999996</v>
      </c>
      <c r="K72" s="69">
        <v>-14930324.886969274</v>
      </c>
      <c r="L72" s="123">
        <f aca="true" t="shared" si="18" ref="L72:L95">+J72+K72</f>
        <v>-47149879.39796927</v>
      </c>
      <c r="S72" s="82"/>
      <c r="T72" s="82"/>
      <c r="U72" s="82"/>
      <c r="V72" s="82"/>
      <c r="W72" s="82"/>
      <c r="X72" s="82"/>
    </row>
    <row r="73" spans="1:24" ht="12">
      <c r="A73" s="260" t="s">
        <v>256</v>
      </c>
      <c r="B73" s="261"/>
      <c r="C73" s="261"/>
      <c r="D73" s="261"/>
      <c r="E73" s="262"/>
      <c r="F73" s="40">
        <v>190</v>
      </c>
      <c r="G73" s="68">
        <v>-1045614.93860965</v>
      </c>
      <c r="H73" s="69">
        <v>-113723327.91601622</v>
      </c>
      <c r="I73" s="123">
        <f t="shared" si="17"/>
        <v>-114768942.85462587</v>
      </c>
      <c r="J73" s="68">
        <v>-1298749.6493686</v>
      </c>
      <c r="K73" s="69">
        <v>-102918748.16174254</v>
      </c>
      <c r="L73" s="123">
        <f t="shared" si="18"/>
        <v>-104217497.81111114</v>
      </c>
      <c r="S73" s="82"/>
      <c r="T73" s="82"/>
      <c r="U73" s="82"/>
      <c r="V73" s="82"/>
      <c r="W73" s="82"/>
      <c r="X73" s="82"/>
    </row>
    <row r="74" spans="1:24" ht="24.75" customHeight="1">
      <c r="A74" s="263" t="s">
        <v>113</v>
      </c>
      <c r="B74" s="261"/>
      <c r="C74" s="261"/>
      <c r="D74" s="261"/>
      <c r="E74" s="262"/>
      <c r="F74" s="40">
        <v>191</v>
      </c>
      <c r="G74" s="59">
        <f aca="true" t="shared" si="19" ref="G74:L74">+SUM(G75:G76)</f>
        <v>-967195.8013549999</v>
      </c>
      <c r="H74" s="67">
        <f t="shared" si="19"/>
        <v>-49942343.39308188</v>
      </c>
      <c r="I74" s="123">
        <f t="shared" si="19"/>
        <v>-50909539.19443688</v>
      </c>
      <c r="J74" s="59">
        <f t="shared" si="19"/>
        <v>-587855.057</v>
      </c>
      <c r="K74" s="67">
        <f t="shared" si="19"/>
        <v>-53742564.144341044</v>
      </c>
      <c r="L74" s="123">
        <f t="shared" si="19"/>
        <v>-54330419.20134104</v>
      </c>
      <c r="S74" s="82"/>
      <c r="T74" s="82"/>
      <c r="U74" s="82"/>
      <c r="V74" s="82"/>
      <c r="W74" s="82"/>
      <c r="X74" s="82"/>
    </row>
    <row r="75" spans="1:24" ht="12">
      <c r="A75" s="260" t="s">
        <v>50</v>
      </c>
      <c r="B75" s="261"/>
      <c r="C75" s="261"/>
      <c r="D75" s="261"/>
      <c r="E75" s="262"/>
      <c r="F75" s="40">
        <v>192</v>
      </c>
      <c r="G75" s="68">
        <v>0</v>
      </c>
      <c r="H75" s="69">
        <v>-1233302.6559878702</v>
      </c>
      <c r="I75" s="123">
        <f aca="true" t="shared" si="20" ref="I75:I82">+G75+H75</f>
        <v>-1233302.6559878702</v>
      </c>
      <c r="J75" s="68">
        <v>0</v>
      </c>
      <c r="K75" s="69">
        <v>-1181277.4402410001</v>
      </c>
      <c r="L75" s="123">
        <f t="shared" si="18"/>
        <v>-1181277.4402410001</v>
      </c>
      <c r="S75" s="82"/>
      <c r="T75" s="82"/>
      <c r="U75" s="82"/>
      <c r="V75" s="82"/>
      <c r="W75" s="82"/>
      <c r="X75" s="82"/>
    </row>
    <row r="76" spans="1:24" ht="12">
      <c r="A76" s="260" t="s">
        <v>51</v>
      </c>
      <c r="B76" s="261"/>
      <c r="C76" s="261"/>
      <c r="D76" s="261"/>
      <c r="E76" s="262"/>
      <c r="F76" s="40">
        <v>193</v>
      </c>
      <c r="G76" s="68">
        <v>-967195.8013549999</v>
      </c>
      <c r="H76" s="69">
        <v>-48709040.73709401</v>
      </c>
      <c r="I76" s="123">
        <f t="shared" si="20"/>
        <v>-49676236.538449004</v>
      </c>
      <c r="J76" s="68">
        <v>-587855.057</v>
      </c>
      <c r="K76" s="69">
        <v>-52561286.70410004</v>
      </c>
      <c r="L76" s="123">
        <f t="shared" si="18"/>
        <v>-53149141.76110004</v>
      </c>
      <c r="S76" s="82"/>
      <c r="T76" s="82"/>
      <c r="U76" s="82"/>
      <c r="V76" s="82"/>
      <c r="W76" s="82"/>
      <c r="X76" s="82"/>
    </row>
    <row r="77" spans="1:24" ht="12">
      <c r="A77" s="263" t="s">
        <v>59</v>
      </c>
      <c r="B77" s="261"/>
      <c r="C77" s="261"/>
      <c r="D77" s="261"/>
      <c r="E77" s="262"/>
      <c r="F77" s="40">
        <v>194</v>
      </c>
      <c r="G77" s="68">
        <v>-11143.805402589998</v>
      </c>
      <c r="H77" s="69">
        <v>-21290410.246504974</v>
      </c>
      <c r="I77" s="123">
        <f t="shared" si="20"/>
        <v>-21301554.051907565</v>
      </c>
      <c r="J77" s="68">
        <v>-1972.1860152</v>
      </c>
      <c r="K77" s="69">
        <v>-14413695.538830996</v>
      </c>
      <c r="L77" s="123">
        <f t="shared" si="18"/>
        <v>-14415667.724846195</v>
      </c>
      <c r="S77" s="82"/>
      <c r="T77" s="82"/>
      <c r="U77" s="82"/>
      <c r="V77" s="82"/>
      <c r="W77" s="82"/>
      <c r="X77" s="82"/>
    </row>
    <row r="78" spans="1:24" ht="48" customHeight="1">
      <c r="A78" s="263" t="s">
        <v>364</v>
      </c>
      <c r="B78" s="261"/>
      <c r="C78" s="261"/>
      <c r="D78" s="261"/>
      <c r="E78" s="262"/>
      <c r="F78" s="40">
        <v>195</v>
      </c>
      <c r="G78" s="59">
        <f>+G7+G16+G30+G31+G32+G33+G42+G50+G54+G57+G66+G74+G77</f>
        <v>71810164.93545671</v>
      </c>
      <c r="H78" s="67">
        <f>+H7+H16+H30+H31+H32+H33+H42+H50+H54+H57+H66+H74+H77</f>
        <v>231692055.7620488</v>
      </c>
      <c r="I78" s="123">
        <f t="shared" si="20"/>
        <v>303502220.69750553</v>
      </c>
      <c r="J78" s="59">
        <f>+J7+J16+J30+J31+J32+J33+J42+J50+J54+J57+J66+J74+J77</f>
        <v>39912554.93165356</v>
      </c>
      <c r="K78" s="67">
        <f>+K7+K16+K30+K31+K32+K33+K42+K50+K54+K57+K66+K74+K77</f>
        <v>357059857.4807593</v>
      </c>
      <c r="L78" s="123">
        <f t="shared" si="18"/>
        <v>396972412.4124129</v>
      </c>
      <c r="S78" s="82"/>
      <c r="T78" s="82"/>
      <c r="U78" s="82"/>
      <c r="V78" s="82"/>
      <c r="W78" s="82"/>
      <c r="X78" s="82"/>
    </row>
    <row r="79" spans="1:24" ht="12">
      <c r="A79" s="263" t="s">
        <v>114</v>
      </c>
      <c r="B79" s="261"/>
      <c r="C79" s="261"/>
      <c r="D79" s="261"/>
      <c r="E79" s="262"/>
      <c r="F79" s="40">
        <v>196</v>
      </c>
      <c r="G79" s="59">
        <f>+G80+G81</f>
        <v>-10106494.595623981</v>
      </c>
      <c r="H79" s="67">
        <f>+H80+H81</f>
        <v>-39804878.333682686</v>
      </c>
      <c r="I79" s="123">
        <f t="shared" si="20"/>
        <v>-49911372.92930667</v>
      </c>
      <c r="J79" s="59">
        <f>+J80+J81</f>
        <v>-8503806.915680002</v>
      </c>
      <c r="K79" s="67">
        <f>+K80+K81</f>
        <v>-61223911.46720866</v>
      </c>
      <c r="L79" s="123">
        <f t="shared" si="18"/>
        <v>-69727718.38288866</v>
      </c>
      <c r="S79" s="82"/>
      <c r="T79" s="82"/>
      <c r="U79" s="82"/>
      <c r="V79" s="82"/>
      <c r="W79" s="82"/>
      <c r="X79" s="82"/>
    </row>
    <row r="80" spans="1:24" ht="12">
      <c r="A80" s="260" t="s">
        <v>52</v>
      </c>
      <c r="B80" s="261"/>
      <c r="C80" s="261"/>
      <c r="D80" s="261"/>
      <c r="E80" s="262"/>
      <c r="F80" s="40">
        <v>197</v>
      </c>
      <c r="G80" s="68">
        <v>-8267681.575623981</v>
      </c>
      <c r="H80" s="69">
        <v>-27713364.565029357</v>
      </c>
      <c r="I80" s="123">
        <f t="shared" si="20"/>
        <v>-35981046.140653335</v>
      </c>
      <c r="J80" s="68">
        <v>-8055046.165680003</v>
      </c>
      <c r="K80" s="69">
        <v>-51602222.366842024</v>
      </c>
      <c r="L80" s="123">
        <f t="shared" si="18"/>
        <v>-59657268.53252203</v>
      </c>
      <c r="S80" s="82"/>
      <c r="T80" s="82"/>
      <c r="U80" s="82"/>
      <c r="V80" s="82"/>
      <c r="W80" s="82"/>
      <c r="X80" s="82"/>
    </row>
    <row r="81" spans="1:24" ht="12">
      <c r="A81" s="260" t="s">
        <v>53</v>
      </c>
      <c r="B81" s="261"/>
      <c r="C81" s="261"/>
      <c r="D81" s="261"/>
      <c r="E81" s="262"/>
      <c r="F81" s="40">
        <v>198</v>
      </c>
      <c r="G81" s="68">
        <v>-1838813.02</v>
      </c>
      <c r="H81" s="69">
        <v>-12091513.768653331</v>
      </c>
      <c r="I81" s="123">
        <f t="shared" si="20"/>
        <v>-13930326.78865333</v>
      </c>
      <c r="J81" s="68">
        <v>-448760.75</v>
      </c>
      <c r="K81" s="69">
        <v>-9621689.100366635</v>
      </c>
      <c r="L81" s="123">
        <f t="shared" si="18"/>
        <v>-10070449.850366635</v>
      </c>
      <c r="S81" s="82"/>
      <c r="T81" s="82"/>
      <c r="U81" s="82"/>
      <c r="V81" s="82"/>
      <c r="W81" s="82"/>
      <c r="X81" s="82"/>
    </row>
    <row r="82" spans="1:24" ht="21" customHeight="1">
      <c r="A82" s="263" t="s">
        <v>208</v>
      </c>
      <c r="B82" s="261"/>
      <c r="C82" s="261"/>
      <c r="D82" s="261"/>
      <c r="E82" s="262"/>
      <c r="F82" s="40">
        <v>199</v>
      </c>
      <c r="G82" s="59">
        <f>G78+G79</f>
        <v>61703670.33983272</v>
      </c>
      <c r="H82" s="67">
        <f>H78+H79</f>
        <v>191887177.42836612</v>
      </c>
      <c r="I82" s="123">
        <f t="shared" si="20"/>
        <v>253590847.76819885</v>
      </c>
      <c r="J82" s="59">
        <f>J78+J79</f>
        <v>31408748.015973557</v>
      </c>
      <c r="K82" s="67">
        <f>K78+K79</f>
        <v>295835946.01355064</v>
      </c>
      <c r="L82" s="123">
        <f t="shared" si="18"/>
        <v>327244694.0295242</v>
      </c>
      <c r="S82" s="82"/>
      <c r="T82" s="82"/>
      <c r="U82" s="82"/>
      <c r="V82" s="82"/>
      <c r="W82" s="82"/>
      <c r="X82" s="82"/>
    </row>
    <row r="83" spans="1:24" ht="12">
      <c r="A83" s="263" t="s">
        <v>258</v>
      </c>
      <c r="B83" s="264"/>
      <c r="C83" s="264"/>
      <c r="D83" s="264"/>
      <c r="E83" s="281"/>
      <c r="F83" s="40">
        <v>200</v>
      </c>
      <c r="G83" s="59">
        <v>61627369.576506615</v>
      </c>
      <c r="H83" s="67">
        <v>191475309.22354403</v>
      </c>
      <c r="I83" s="123">
        <f>+G83+H83</f>
        <v>253102678.80005065</v>
      </c>
      <c r="J83" s="59">
        <v>31747294.582324654</v>
      </c>
      <c r="K83" s="67">
        <v>295403306.7104254</v>
      </c>
      <c r="L83" s="123">
        <f>+J83+K83</f>
        <v>327150601.29275</v>
      </c>
      <c r="S83" s="82"/>
      <c r="T83" s="82"/>
      <c r="U83" s="82"/>
      <c r="V83" s="82"/>
      <c r="W83" s="82"/>
      <c r="X83" s="82"/>
    </row>
    <row r="84" spans="1:24" ht="12">
      <c r="A84" s="263" t="s">
        <v>259</v>
      </c>
      <c r="B84" s="264"/>
      <c r="C84" s="264"/>
      <c r="D84" s="264"/>
      <c r="E84" s="281"/>
      <c r="F84" s="40">
        <v>201</v>
      </c>
      <c r="G84" s="68">
        <v>76299.7633259641</v>
      </c>
      <c r="H84" s="69">
        <v>411868.20482199744</v>
      </c>
      <c r="I84" s="123">
        <f>+G84+H84</f>
        <v>488167.96814796154</v>
      </c>
      <c r="J84" s="68">
        <v>-338546.56635100866</v>
      </c>
      <c r="K84" s="69">
        <v>432639.303125249</v>
      </c>
      <c r="L84" s="123">
        <f>+J84+K84</f>
        <v>94092.73677424033</v>
      </c>
      <c r="S84" s="82"/>
      <c r="T84" s="82"/>
      <c r="U84" s="82"/>
      <c r="V84" s="82"/>
      <c r="W84" s="82"/>
      <c r="X84" s="82"/>
    </row>
    <row r="85" spans="1:24" ht="12">
      <c r="A85" s="263" t="s">
        <v>264</v>
      </c>
      <c r="B85" s="264"/>
      <c r="C85" s="264"/>
      <c r="D85" s="264"/>
      <c r="E85" s="264"/>
      <c r="F85" s="40">
        <v>202</v>
      </c>
      <c r="G85" s="67">
        <f>+G7+G16+G30+G31+G32+G81</f>
        <v>796160817.0911628</v>
      </c>
      <c r="H85" s="67">
        <f>+H7+H16+H30+H31+H32+H81</f>
        <v>2615299842.5231667</v>
      </c>
      <c r="I85" s="123">
        <f aca="true" t="shared" si="21" ref="I85:I90">+G85+H85</f>
        <v>3411460659.6143293</v>
      </c>
      <c r="J85" s="67">
        <f>+J7+J16+J30+J31+J32+J81</f>
        <v>831465201.6969239</v>
      </c>
      <c r="K85" s="67">
        <f>+K7+K16+K30+K31+K32+K81</f>
        <v>2835027155.436817</v>
      </c>
      <c r="L85" s="123">
        <f t="shared" si="18"/>
        <v>3666492357.133741</v>
      </c>
      <c r="S85" s="82"/>
      <c r="T85" s="82"/>
      <c r="U85" s="82"/>
      <c r="V85" s="82"/>
      <c r="W85" s="82"/>
      <c r="X85" s="82"/>
    </row>
    <row r="86" spans="1:24" ht="12">
      <c r="A86" s="263" t="s">
        <v>265</v>
      </c>
      <c r="B86" s="264"/>
      <c r="C86" s="264"/>
      <c r="D86" s="264"/>
      <c r="E86" s="264"/>
      <c r="F86" s="40">
        <v>203</v>
      </c>
      <c r="G86" s="124">
        <f>+G33+G42+G50+G54+G57+G66+G74+G77+G80</f>
        <v>-734457146.7513303</v>
      </c>
      <c r="H86" s="67">
        <f>+H33+H42+H50+H54+H57+H66+H74+H77+H80</f>
        <v>-2423412665.0948</v>
      </c>
      <c r="I86" s="123">
        <f t="shared" si="21"/>
        <v>-3157869811.8461304</v>
      </c>
      <c r="J86" s="124">
        <f>+J33+J42+J50+J54+J57+J66+J74+J77+J80</f>
        <v>-800056453.6809504</v>
      </c>
      <c r="K86" s="67">
        <f>+K33+K42+K50+K54+K57+K66+K74+K77+K80</f>
        <v>-2539191209.423266</v>
      </c>
      <c r="L86" s="123">
        <f t="shared" si="18"/>
        <v>-3339247663.1042166</v>
      </c>
      <c r="S86" s="82"/>
      <c r="T86" s="82"/>
      <c r="U86" s="82"/>
      <c r="V86" s="82"/>
      <c r="W86" s="82"/>
      <c r="X86" s="82"/>
    </row>
    <row r="87" spans="1:24" ht="12">
      <c r="A87" s="263" t="s">
        <v>209</v>
      </c>
      <c r="B87" s="261"/>
      <c r="C87" s="261"/>
      <c r="D87" s="261"/>
      <c r="E87" s="261"/>
      <c r="F87" s="40">
        <v>204</v>
      </c>
      <c r="G87" s="68">
        <f>G88+G89+G90+G91+G92+G93+G94-G95</f>
        <v>24445214.75911963</v>
      </c>
      <c r="H87" s="69">
        <f>+H88+H89+H90+H91+H92+H93+H94-H95</f>
        <v>67687569.17270258</v>
      </c>
      <c r="I87" s="123">
        <f t="shared" si="21"/>
        <v>92132783.93182221</v>
      </c>
      <c r="J87" s="68">
        <f>J88+J89+J90+J91+J92+J93+J94-J95</f>
        <v>8618315.18188439</v>
      </c>
      <c r="K87" s="69">
        <f>+K88+K89+K90+K91+K92+K93+K94-K95</f>
        <v>-46799526.95961504</v>
      </c>
      <c r="L87" s="123">
        <f t="shared" si="18"/>
        <v>-38181211.777730644</v>
      </c>
      <c r="S87" s="82"/>
      <c r="T87" s="82"/>
      <c r="U87" s="82"/>
      <c r="V87" s="82"/>
      <c r="W87" s="82"/>
      <c r="X87" s="82"/>
    </row>
    <row r="88" spans="1:24" ht="19.5" customHeight="1">
      <c r="A88" s="260" t="s">
        <v>266</v>
      </c>
      <c r="B88" s="261"/>
      <c r="C88" s="261"/>
      <c r="D88" s="261"/>
      <c r="E88" s="261"/>
      <c r="F88" s="40">
        <v>205</v>
      </c>
      <c r="G88" s="59">
        <v>-294019.40088036004</v>
      </c>
      <c r="H88" s="67">
        <v>-93100.12455801501</v>
      </c>
      <c r="I88" s="123">
        <f t="shared" si="21"/>
        <v>-387119.5254383751</v>
      </c>
      <c r="J88" s="59">
        <v>-810722.123115616</v>
      </c>
      <c r="K88" s="67">
        <v>-1477413.172316829</v>
      </c>
      <c r="L88" s="123">
        <f t="shared" si="18"/>
        <v>-2288135.295432445</v>
      </c>
      <c r="S88" s="82"/>
      <c r="T88" s="82"/>
      <c r="U88" s="82"/>
      <c r="V88" s="82"/>
      <c r="W88" s="82"/>
      <c r="X88" s="82"/>
    </row>
    <row r="89" spans="1:24" ht="23.25" customHeight="1">
      <c r="A89" s="260" t="s">
        <v>267</v>
      </c>
      <c r="B89" s="261"/>
      <c r="C89" s="261"/>
      <c r="D89" s="261"/>
      <c r="E89" s="261"/>
      <c r="F89" s="40">
        <v>206</v>
      </c>
      <c r="G89" s="59">
        <v>30169797.75999999</v>
      </c>
      <c r="H89" s="67">
        <v>88512199.75131595</v>
      </c>
      <c r="I89" s="123">
        <f t="shared" si="21"/>
        <v>118681997.51131594</v>
      </c>
      <c r="J89" s="59">
        <v>8817617.086500004</v>
      </c>
      <c r="K89" s="67">
        <v>-52887738.40172637</v>
      </c>
      <c r="L89" s="123">
        <f t="shared" si="18"/>
        <v>-44070121.31522637</v>
      </c>
      <c r="S89" s="82"/>
      <c r="T89" s="82"/>
      <c r="U89" s="82"/>
      <c r="V89" s="82"/>
      <c r="W89" s="82"/>
      <c r="X89" s="82"/>
    </row>
    <row r="90" spans="1:24" ht="21.75" customHeight="1">
      <c r="A90" s="260" t="s">
        <v>268</v>
      </c>
      <c r="B90" s="261"/>
      <c r="C90" s="261"/>
      <c r="D90" s="261"/>
      <c r="E90" s="261"/>
      <c r="F90" s="40">
        <v>207</v>
      </c>
      <c r="G90" s="68">
        <v>0</v>
      </c>
      <c r="H90" s="69">
        <v>-4259278.16825536</v>
      </c>
      <c r="I90" s="123">
        <f t="shared" si="21"/>
        <v>-4259278.16825536</v>
      </c>
      <c r="J90" s="68">
        <v>0</v>
      </c>
      <c r="K90" s="69">
        <v>-2233645.562543058</v>
      </c>
      <c r="L90" s="123">
        <f t="shared" si="18"/>
        <v>-2233645.562543058</v>
      </c>
      <c r="S90" s="82"/>
      <c r="T90" s="82"/>
      <c r="U90" s="82"/>
      <c r="V90" s="82"/>
      <c r="W90" s="82"/>
      <c r="X90" s="82"/>
    </row>
    <row r="91" spans="1:24" ht="21" customHeight="1">
      <c r="A91" s="260" t="s">
        <v>269</v>
      </c>
      <c r="B91" s="261"/>
      <c r="C91" s="261"/>
      <c r="D91" s="261"/>
      <c r="E91" s="261"/>
      <c r="F91" s="40">
        <v>208</v>
      </c>
      <c r="G91" s="59">
        <v>0</v>
      </c>
      <c r="H91" s="67">
        <v>0</v>
      </c>
      <c r="I91" s="123">
        <v>0</v>
      </c>
      <c r="J91" s="59">
        <v>0</v>
      </c>
      <c r="K91" s="67">
        <v>0</v>
      </c>
      <c r="L91" s="123">
        <f t="shared" si="18"/>
        <v>0</v>
      </c>
      <c r="S91" s="82"/>
      <c r="T91" s="82"/>
      <c r="U91" s="82"/>
      <c r="V91" s="82"/>
      <c r="W91" s="82"/>
      <c r="X91" s="82"/>
    </row>
    <row r="92" spans="1:24" ht="12">
      <c r="A92" s="260" t="s">
        <v>270</v>
      </c>
      <c r="B92" s="261"/>
      <c r="C92" s="261"/>
      <c r="D92" s="261"/>
      <c r="E92" s="261"/>
      <c r="F92" s="40">
        <v>209</v>
      </c>
      <c r="G92" s="59">
        <v>0</v>
      </c>
      <c r="H92" s="67">
        <v>0</v>
      </c>
      <c r="I92" s="123">
        <v>0</v>
      </c>
      <c r="J92" s="59">
        <v>0</v>
      </c>
      <c r="K92" s="67">
        <v>0</v>
      </c>
      <c r="L92" s="123">
        <f t="shared" si="18"/>
        <v>0</v>
      </c>
      <c r="S92" s="82"/>
      <c r="T92" s="82"/>
      <c r="U92" s="82"/>
      <c r="V92" s="82"/>
      <c r="W92" s="82"/>
      <c r="X92" s="82"/>
    </row>
    <row r="93" spans="1:24" ht="22.5" customHeight="1">
      <c r="A93" s="260" t="s">
        <v>271</v>
      </c>
      <c r="B93" s="261"/>
      <c r="C93" s="261"/>
      <c r="D93" s="261"/>
      <c r="E93" s="261"/>
      <c r="F93" s="40">
        <v>210</v>
      </c>
      <c r="G93" s="68">
        <v>0</v>
      </c>
      <c r="H93" s="69">
        <v>0</v>
      </c>
      <c r="I93" s="123">
        <v>0</v>
      </c>
      <c r="J93" s="68">
        <v>0</v>
      </c>
      <c r="K93" s="69">
        <v>0</v>
      </c>
      <c r="L93" s="123">
        <f t="shared" si="18"/>
        <v>0</v>
      </c>
      <c r="S93" s="82"/>
      <c r="T93" s="82"/>
      <c r="U93" s="82"/>
      <c r="V93" s="82"/>
      <c r="W93" s="82"/>
      <c r="X93" s="82"/>
    </row>
    <row r="94" spans="1:24" ht="12">
      <c r="A94" s="260" t="s">
        <v>272</v>
      </c>
      <c r="B94" s="261"/>
      <c r="C94" s="261"/>
      <c r="D94" s="261"/>
      <c r="E94" s="261"/>
      <c r="F94" s="40">
        <v>211</v>
      </c>
      <c r="G94" s="59">
        <v>0</v>
      </c>
      <c r="H94" s="67">
        <v>0</v>
      </c>
      <c r="I94" s="123">
        <v>0</v>
      </c>
      <c r="J94" s="59">
        <v>0</v>
      </c>
      <c r="K94" s="67">
        <v>0</v>
      </c>
      <c r="L94" s="123">
        <f t="shared" si="18"/>
        <v>0</v>
      </c>
      <c r="S94" s="82"/>
      <c r="T94" s="82"/>
      <c r="U94" s="82"/>
      <c r="V94" s="82"/>
      <c r="W94" s="82"/>
      <c r="X94" s="82"/>
    </row>
    <row r="95" spans="1:24" ht="12">
      <c r="A95" s="260" t="s">
        <v>273</v>
      </c>
      <c r="B95" s="261"/>
      <c r="C95" s="261"/>
      <c r="D95" s="261"/>
      <c r="E95" s="261"/>
      <c r="F95" s="40">
        <v>212</v>
      </c>
      <c r="G95" s="59">
        <v>5430563.6</v>
      </c>
      <c r="H95" s="67">
        <v>16472252.2858</v>
      </c>
      <c r="I95" s="123">
        <f>+G95+H95</f>
        <v>21902815.8858</v>
      </c>
      <c r="J95" s="59">
        <v>-611420.218500002</v>
      </c>
      <c r="K95" s="67">
        <v>-9799270.17697122</v>
      </c>
      <c r="L95" s="123">
        <f t="shared" si="18"/>
        <v>-10410690.39547122</v>
      </c>
      <c r="S95" s="82"/>
      <c r="T95" s="82"/>
      <c r="U95" s="82"/>
      <c r="V95" s="82"/>
      <c r="W95" s="82"/>
      <c r="X95" s="82"/>
    </row>
    <row r="96" spans="1:24" ht="12">
      <c r="A96" s="263" t="s">
        <v>207</v>
      </c>
      <c r="B96" s="261"/>
      <c r="C96" s="261"/>
      <c r="D96" s="261"/>
      <c r="E96" s="261"/>
      <c r="F96" s="40">
        <v>213</v>
      </c>
      <c r="G96" s="68">
        <f>G82+G87</f>
        <v>86148885.09895235</v>
      </c>
      <c r="H96" s="69">
        <f>H82+H87</f>
        <v>259574746.6010687</v>
      </c>
      <c r="I96" s="123">
        <f>+I82+I87</f>
        <v>345723631.700021</v>
      </c>
      <c r="J96" s="68">
        <f>J82+J87</f>
        <v>40027063.197857946</v>
      </c>
      <c r="K96" s="69">
        <f>K82+K87</f>
        <v>249036419.0539356</v>
      </c>
      <c r="L96" s="123">
        <f>+L82+L87</f>
        <v>289063482.25179356</v>
      </c>
      <c r="S96" s="82"/>
      <c r="T96" s="82"/>
      <c r="U96" s="82"/>
      <c r="V96" s="82"/>
      <c r="W96" s="82"/>
      <c r="X96" s="82"/>
    </row>
    <row r="97" spans="1:24" ht="12">
      <c r="A97" s="263" t="s">
        <v>258</v>
      </c>
      <c r="B97" s="264"/>
      <c r="C97" s="264"/>
      <c r="D97" s="264"/>
      <c r="E97" s="281"/>
      <c r="F97" s="40">
        <v>214</v>
      </c>
      <c r="G97" s="59">
        <v>86076913.06200399</v>
      </c>
      <c r="H97" s="67">
        <v>259147864.74872926</v>
      </c>
      <c r="I97" s="123">
        <f>+G97+H97</f>
        <v>345224777.81073326</v>
      </c>
      <c r="J97" s="59">
        <v>40376435.88153615</v>
      </c>
      <c r="K97" s="67">
        <v>248640654.66521332</v>
      </c>
      <c r="L97" s="123">
        <f>+J97+K97</f>
        <v>289017090.5467495</v>
      </c>
      <c r="S97" s="82"/>
      <c r="T97" s="82"/>
      <c r="U97" s="82"/>
      <c r="V97" s="82"/>
      <c r="W97" s="82"/>
      <c r="X97" s="82"/>
    </row>
    <row r="98" spans="1:24" ht="12">
      <c r="A98" s="263" t="s">
        <v>259</v>
      </c>
      <c r="B98" s="264"/>
      <c r="C98" s="264"/>
      <c r="D98" s="264"/>
      <c r="E98" s="281"/>
      <c r="F98" s="40">
        <v>215</v>
      </c>
      <c r="G98" s="59">
        <v>71972.03694823002</v>
      </c>
      <c r="H98" s="67">
        <v>426882.01130750333</v>
      </c>
      <c r="I98" s="123">
        <f>+G98+H98</f>
        <v>498854.04825573333</v>
      </c>
      <c r="J98" s="59">
        <v>-349372.6836781141</v>
      </c>
      <c r="K98" s="67">
        <v>395764.18201471</v>
      </c>
      <c r="L98" s="123">
        <f>+J98+K98</f>
        <v>46391.49833659589</v>
      </c>
      <c r="S98" s="82"/>
      <c r="T98" s="82"/>
      <c r="U98" s="82"/>
      <c r="V98" s="82"/>
      <c r="W98" s="82"/>
      <c r="X98" s="82"/>
    </row>
    <row r="99" spans="1:24" ht="12">
      <c r="A99" s="272" t="s">
        <v>298</v>
      </c>
      <c r="B99" s="274"/>
      <c r="C99" s="274"/>
      <c r="D99" s="274"/>
      <c r="E99" s="274"/>
      <c r="F99" s="43">
        <v>216</v>
      </c>
      <c r="G99" s="63">
        <v>0</v>
      </c>
      <c r="H99" s="74">
        <v>0</v>
      </c>
      <c r="I99" s="132">
        <v>0</v>
      </c>
      <c r="J99" s="70">
        <v>0</v>
      </c>
      <c r="K99" s="71">
        <v>0</v>
      </c>
      <c r="L99" s="132">
        <f>J99+K99</f>
        <v>0</v>
      </c>
      <c r="S99" s="82"/>
      <c r="T99" s="82"/>
      <c r="U99" s="82"/>
      <c r="V99" s="82"/>
      <c r="W99" s="82"/>
      <c r="X99" s="82"/>
    </row>
    <row r="100" spans="1:24" ht="12">
      <c r="A100" s="282" t="s">
        <v>376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S100" s="82"/>
      <c r="T100" s="82"/>
      <c r="U100" s="82"/>
      <c r="V100" s="82"/>
      <c r="W100" s="82"/>
      <c r="X100" s="82"/>
    </row>
  </sheetData>
  <sheetProtection/>
  <mergeCells count="102">
    <mergeCell ref="A1:L1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100:L100"/>
    <mergeCell ref="A94:E94"/>
    <mergeCell ref="A95:E95"/>
    <mergeCell ref="A96:E96"/>
    <mergeCell ref="A97:E97"/>
    <mergeCell ref="A98:E98"/>
    <mergeCell ref="A99:E99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8:E8"/>
    <mergeCell ref="A9:E9"/>
    <mergeCell ref="A4:E5"/>
    <mergeCell ref="F4:F5"/>
    <mergeCell ref="A10:E10"/>
    <mergeCell ref="A11:E11"/>
    <mergeCell ref="G4:I4"/>
    <mergeCell ref="J4:L4"/>
    <mergeCell ref="A2:L2"/>
    <mergeCell ref="K3:L3"/>
    <mergeCell ref="A6:E6"/>
    <mergeCell ref="A7:E7"/>
  </mergeCells>
  <dataValidations count="1">
    <dataValidation allowBlank="1" sqref="A1:A65536 B2:F65536 G2:L6 G99:L65536 M1:IV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ignoredErrors>
    <ignoredError sqref="I16:L16 I42:L43 I50:L50 I83 L79:L82 I85:I86 I98 I99 I20:I23 L18:L19 I17 L17 L20:L23 I40:I41 L40:L41 I46:L46 I44:I45 L44:L45 I54:L54 I51:I53 L51:L53 I57:L57 I55:I56 L55:L56 L83 L98" formula="1"/>
    <ignoredError sqref="I24:L24 I33:L34 I79:K79 I18:K18 I19 I25:I28 L25:L28 I38:L38 I35:I37 L35:L37 I39 L39 I82:K82 I80:I81 I62:L62 L74:L78 I87:I92 J85:L86 J87:L87 I96:L96 L99 I66:L66 I63:I65 L63:L65 I67:I73 L67:L73 L84 L88:L92 I97 L97 I74:K74 I78:K78 I75:I77 G74:H74 G78:H78" formula="1" formulaRange="1"/>
    <ignoredError sqref="I29:I32 G24:H24 G33:H34 G79:H79 G18:H18 G38:H38 G82:H82 L29:L32" formulaRange="1"/>
    <ignoredError sqref="I62:L62 L74:L78 I87:I92 J85:L86 J87:L87 I96:L96 L99 I66:L66 I63:I65 L63:L65 I67:I73 L67:L73 L84 L88:L92 I97 L97" formula="1" unlockedFormula="1"/>
    <ignoredError sqref="G58:L58 G62:H62 I95 G87:H87 I93:I94 L93:L94 G96:H96 I59:I61 G66:H66 L59:L61 L95" unlockedFormula="1"/>
    <ignoredError sqref="I74:K74 I78:K78 I75:I77" formula="1" formulaRange="1" unlockedFormula="1"/>
    <ignoredError sqref="G74:H74 G78:H7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5" zoomScaleSheetLayoutView="115" zoomScalePageLayoutView="0" workbookViewId="0" topLeftCell="A1">
      <pane xSplit="8" ySplit="5" topLeftCell="I6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A14" sqref="A14:H14"/>
    </sheetView>
  </sheetViews>
  <sheetFormatPr defaultColWidth="9.140625" defaultRowHeight="12.75"/>
  <cols>
    <col min="1" max="9" width="9.140625" style="12" customWidth="1"/>
    <col min="10" max="11" width="12.140625" style="12" customWidth="1"/>
    <col min="12" max="12" width="16.00390625" style="12" bestFit="1" customWidth="1"/>
    <col min="13" max="13" width="14.421875" style="12" bestFit="1" customWidth="1"/>
    <col min="14" max="16384" width="9.140625" style="12" customWidth="1"/>
  </cols>
  <sheetData>
    <row r="1" spans="1:10" ht="17.25" customHeight="1">
      <c r="A1" s="289" t="s">
        <v>211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0" ht="12.75" customHeight="1">
      <c r="A2" s="292" t="s">
        <v>439</v>
      </c>
      <c r="B2" s="293"/>
      <c r="C2" s="293"/>
      <c r="D2" s="293"/>
      <c r="E2" s="293"/>
      <c r="F2" s="293"/>
      <c r="G2" s="293"/>
      <c r="H2" s="293"/>
      <c r="I2" s="293"/>
      <c r="J2" s="291"/>
    </row>
    <row r="3" spans="1:11" ht="9" customHeight="1">
      <c r="A3" s="175"/>
      <c r="B3" s="176"/>
      <c r="C3" s="176"/>
      <c r="D3" s="308"/>
      <c r="E3" s="308"/>
      <c r="F3" s="176"/>
      <c r="G3" s="176"/>
      <c r="H3" s="176"/>
      <c r="I3" s="176"/>
      <c r="J3" s="139"/>
      <c r="K3" s="140" t="s">
        <v>58</v>
      </c>
    </row>
    <row r="4" spans="1:11" ht="48.75" customHeight="1">
      <c r="A4" s="294" t="s">
        <v>6</v>
      </c>
      <c r="B4" s="294"/>
      <c r="C4" s="294"/>
      <c r="D4" s="294"/>
      <c r="E4" s="294"/>
      <c r="F4" s="294"/>
      <c r="G4" s="294"/>
      <c r="H4" s="294"/>
      <c r="I4" s="14" t="s">
        <v>62</v>
      </c>
      <c r="J4" s="15" t="s">
        <v>372</v>
      </c>
      <c r="K4" s="15" t="s">
        <v>373</v>
      </c>
    </row>
    <row r="5" spans="1:11" ht="12.75" customHeight="1">
      <c r="A5" s="295">
        <v>1</v>
      </c>
      <c r="B5" s="295"/>
      <c r="C5" s="295"/>
      <c r="D5" s="295"/>
      <c r="E5" s="295"/>
      <c r="F5" s="295"/>
      <c r="G5" s="295"/>
      <c r="H5" s="295"/>
      <c r="I5" s="16">
        <v>2</v>
      </c>
      <c r="J5" s="17" t="s">
        <v>60</v>
      </c>
      <c r="K5" s="17" t="s">
        <v>61</v>
      </c>
    </row>
    <row r="6" spans="1:15" ht="12">
      <c r="A6" s="299" t="s">
        <v>213</v>
      </c>
      <c r="B6" s="300"/>
      <c r="C6" s="300"/>
      <c r="D6" s="300"/>
      <c r="E6" s="300"/>
      <c r="F6" s="300"/>
      <c r="G6" s="300"/>
      <c r="H6" s="301"/>
      <c r="I6" s="13">
        <v>1</v>
      </c>
      <c r="J6" s="116">
        <f>J7+J18+J36</f>
        <v>-153971515.79059118</v>
      </c>
      <c r="K6" s="116">
        <f>K7+K18+K36</f>
        <v>192034594.22132292</v>
      </c>
      <c r="L6" s="178"/>
      <c r="M6" s="178"/>
      <c r="N6" s="178"/>
      <c r="O6" s="178"/>
    </row>
    <row r="7" spans="1:15" ht="12">
      <c r="A7" s="302" t="s">
        <v>214</v>
      </c>
      <c r="B7" s="297"/>
      <c r="C7" s="297"/>
      <c r="D7" s="297"/>
      <c r="E7" s="297"/>
      <c r="F7" s="297"/>
      <c r="G7" s="297"/>
      <c r="H7" s="298"/>
      <c r="I7" s="1">
        <v>2</v>
      </c>
      <c r="J7" s="117">
        <f>J8+J9</f>
        <v>141339459.14775982</v>
      </c>
      <c r="K7" s="117">
        <f>K8+K9</f>
        <v>158864307.87878025</v>
      </c>
      <c r="L7" s="178"/>
      <c r="M7" s="178"/>
      <c r="N7" s="178"/>
      <c r="O7" s="178"/>
    </row>
    <row r="8" spans="1:15" ht="12">
      <c r="A8" s="296" t="s">
        <v>85</v>
      </c>
      <c r="B8" s="297"/>
      <c r="C8" s="297"/>
      <c r="D8" s="297"/>
      <c r="E8" s="297"/>
      <c r="F8" s="297"/>
      <c r="G8" s="297"/>
      <c r="H8" s="298"/>
      <c r="I8" s="1">
        <v>3</v>
      </c>
      <c r="J8" s="79">
        <v>303502220.69750565</v>
      </c>
      <c r="K8" s="79">
        <v>396972412.412413</v>
      </c>
      <c r="L8" s="178"/>
      <c r="M8" s="178"/>
      <c r="N8" s="178"/>
      <c r="O8" s="178"/>
    </row>
    <row r="9" spans="1:15" ht="12">
      <c r="A9" s="296" t="s">
        <v>86</v>
      </c>
      <c r="B9" s="297"/>
      <c r="C9" s="297"/>
      <c r="D9" s="297"/>
      <c r="E9" s="297"/>
      <c r="F9" s="297"/>
      <c r="G9" s="297"/>
      <c r="H9" s="298"/>
      <c r="I9" s="1">
        <v>4</v>
      </c>
      <c r="J9" s="117">
        <f>J10+J11+J12+J13+J14+J15+J16+J17</f>
        <v>-162162761.54974583</v>
      </c>
      <c r="K9" s="117">
        <f>K10+K11+K12+K13+K14+K15+K16+K17</f>
        <v>-238108104.53363276</v>
      </c>
      <c r="L9" s="178"/>
      <c r="M9" s="178"/>
      <c r="N9" s="178"/>
      <c r="O9" s="178"/>
    </row>
    <row r="10" spans="1:15" ht="12">
      <c r="A10" s="296" t="s">
        <v>115</v>
      </c>
      <c r="B10" s="297"/>
      <c r="C10" s="297"/>
      <c r="D10" s="297"/>
      <c r="E10" s="297"/>
      <c r="F10" s="297"/>
      <c r="G10" s="297"/>
      <c r="H10" s="298"/>
      <c r="I10" s="1">
        <v>5</v>
      </c>
      <c r="J10" s="79">
        <v>39631896.18617982</v>
      </c>
      <c r="K10" s="79">
        <v>38661684.8604492</v>
      </c>
      <c r="L10" s="178"/>
      <c r="M10" s="178"/>
      <c r="N10" s="178"/>
      <c r="O10" s="178"/>
    </row>
    <row r="11" spans="1:15" ht="12">
      <c r="A11" s="296" t="s">
        <v>116</v>
      </c>
      <c r="B11" s="297"/>
      <c r="C11" s="297"/>
      <c r="D11" s="297"/>
      <c r="E11" s="297"/>
      <c r="F11" s="297"/>
      <c r="G11" s="297"/>
      <c r="H11" s="298"/>
      <c r="I11" s="1">
        <v>6</v>
      </c>
      <c r="J11" s="79">
        <v>14526003.560695939</v>
      </c>
      <c r="K11" s="79">
        <v>17141427.8427319</v>
      </c>
      <c r="L11" s="178"/>
      <c r="M11" s="178"/>
      <c r="N11" s="178"/>
      <c r="O11" s="178"/>
    </row>
    <row r="12" spans="1:15" ht="12">
      <c r="A12" s="296" t="s">
        <v>117</v>
      </c>
      <c r="B12" s="297"/>
      <c r="C12" s="297"/>
      <c r="D12" s="297"/>
      <c r="E12" s="297"/>
      <c r="F12" s="297"/>
      <c r="G12" s="297"/>
      <c r="H12" s="298"/>
      <c r="I12" s="1">
        <v>7</v>
      </c>
      <c r="J12" s="79">
        <v>77159225.48591717</v>
      </c>
      <c r="K12" s="79">
        <v>19492745.296984695</v>
      </c>
      <c r="L12" s="178"/>
      <c r="M12" s="178"/>
      <c r="N12" s="178"/>
      <c r="O12" s="178"/>
    </row>
    <row r="13" spans="1:15" ht="12">
      <c r="A13" s="296" t="s">
        <v>118</v>
      </c>
      <c r="B13" s="297"/>
      <c r="C13" s="297"/>
      <c r="D13" s="297"/>
      <c r="E13" s="297"/>
      <c r="F13" s="297"/>
      <c r="G13" s="297"/>
      <c r="H13" s="298"/>
      <c r="I13" s="1">
        <v>8</v>
      </c>
      <c r="J13" s="79">
        <v>608926.6424187886</v>
      </c>
      <c r="K13" s="79">
        <v>1281611.9212724217</v>
      </c>
      <c r="L13" s="178"/>
      <c r="M13" s="178"/>
      <c r="N13" s="178"/>
      <c r="O13" s="178"/>
    </row>
    <row r="14" spans="1:15" ht="12">
      <c r="A14" s="296" t="s">
        <v>119</v>
      </c>
      <c r="B14" s="297"/>
      <c r="C14" s="297"/>
      <c r="D14" s="297"/>
      <c r="E14" s="297"/>
      <c r="F14" s="297"/>
      <c r="G14" s="297"/>
      <c r="H14" s="298"/>
      <c r="I14" s="1">
        <v>9</v>
      </c>
      <c r="J14" s="79">
        <v>-248180474.38127983</v>
      </c>
      <c r="K14" s="79">
        <v>-232093110.9315809</v>
      </c>
      <c r="L14" s="178"/>
      <c r="M14" s="178"/>
      <c r="N14" s="178"/>
      <c r="O14" s="178"/>
    </row>
    <row r="15" spans="1:15" ht="12">
      <c r="A15" s="296" t="s">
        <v>120</v>
      </c>
      <c r="B15" s="297"/>
      <c r="C15" s="297"/>
      <c r="D15" s="297"/>
      <c r="E15" s="297"/>
      <c r="F15" s="297"/>
      <c r="G15" s="297"/>
      <c r="H15" s="298"/>
      <c r="I15" s="1">
        <v>10</v>
      </c>
      <c r="J15" s="79">
        <v>-14622982.965599999</v>
      </c>
      <c r="K15" s="79">
        <v>-13994516.11</v>
      </c>
      <c r="L15" s="178"/>
      <c r="M15" s="178"/>
      <c r="N15" s="178"/>
      <c r="O15" s="178"/>
    </row>
    <row r="16" spans="1:15" ht="21" customHeight="1">
      <c r="A16" s="296" t="s">
        <v>121</v>
      </c>
      <c r="B16" s="297"/>
      <c r="C16" s="297"/>
      <c r="D16" s="297"/>
      <c r="E16" s="297"/>
      <c r="F16" s="297"/>
      <c r="G16" s="297"/>
      <c r="H16" s="298"/>
      <c r="I16" s="1">
        <v>11</v>
      </c>
      <c r="J16" s="79">
        <v>-5725079.0759783</v>
      </c>
      <c r="K16" s="79">
        <v>-13868971.881207755</v>
      </c>
      <c r="L16" s="178"/>
      <c r="M16" s="178"/>
      <c r="N16" s="178"/>
      <c r="O16" s="178"/>
    </row>
    <row r="17" spans="1:15" ht="12">
      <c r="A17" s="296" t="s">
        <v>122</v>
      </c>
      <c r="B17" s="297"/>
      <c r="C17" s="297"/>
      <c r="D17" s="297"/>
      <c r="E17" s="297"/>
      <c r="F17" s="297"/>
      <c r="G17" s="297"/>
      <c r="H17" s="298"/>
      <c r="I17" s="1">
        <v>12</v>
      </c>
      <c r="J17" s="79">
        <v>-25560277.0020994</v>
      </c>
      <c r="K17" s="79">
        <v>-54728975.5322823</v>
      </c>
      <c r="L17" s="178"/>
      <c r="M17" s="178"/>
      <c r="N17" s="178"/>
      <c r="O17" s="178"/>
    </row>
    <row r="18" spans="1:15" ht="12">
      <c r="A18" s="302" t="s">
        <v>123</v>
      </c>
      <c r="B18" s="297"/>
      <c r="C18" s="297"/>
      <c r="D18" s="297"/>
      <c r="E18" s="297"/>
      <c r="F18" s="297"/>
      <c r="G18" s="297"/>
      <c r="H18" s="298"/>
      <c r="I18" s="1">
        <v>13</v>
      </c>
      <c r="J18" s="118">
        <f>SUM(J19:J35)</f>
        <v>-254401452.6140476</v>
      </c>
      <c r="K18" s="118">
        <f>SUM(K19:K35)</f>
        <v>67726710.01785013</v>
      </c>
      <c r="L18" s="178"/>
      <c r="M18" s="178"/>
      <c r="N18" s="178"/>
      <c r="O18" s="178"/>
    </row>
    <row r="19" spans="1:15" ht="12">
      <c r="A19" s="296" t="s">
        <v>124</v>
      </c>
      <c r="B19" s="297"/>
      <c r="C19" s="297"/>
      <c r="D19" s="297"/>
      <c r="E19" s="297"/>
      <c r="F19" s="297"/>
      <c r="G19" s="297"/>
      <c r="H19" s="298"/>
      <c r="I19" s="1">
        <v>14</v>
      </c>
      <c r="J19" s="79">
        <v>-1043282910.7182268</v>
      </c>
      <c r="K19" s="79">
        <v>-254308066.0599449</v>
      </c>
      <c r="L19" s="178"/>
      <c r="M19" s="178"/>
      <c r="N19" s="178"/>
      <c r="O19" s="178"/>
    </row>
    <row r="20" spans="1:15" ht="19.5" customHeight="1">
      <c r="A20" s="296" t="s">
        <v>147</v>
      </c>
      <c r="B20" s="297"/>
      <c r="C20" s="297"/>
      <c r="D20" s="297"/>
      <c r="E20" s="297"/>
      <c r="F20" s="297"/>
      <c r="G20" s="297"/>
      <c r="H20" s="298"/>
      <c r="I20" s="1">
        <v>15</v>
      </c>
      <c r="J20" s="79">
        <v>199402282.66196433</v>
      </c>
      <c r="K20" s="79">
        <v>-74333360.89699025</v>
      </c>
      <c r="L20" s="178"/>
      <c r="M20" s="178"/>
      <c r="N20" s="178"/>
      <c r="O20" s="178"/>
    </row>
    <row r="21" spans="1:15" ht="12">
      <c r="A21" s="296" t="s">
        <v>125</v>
      </c>
      <c r="B21" s="297"/>
      <c r="C21" s="297"/>
      <c r="D21" s="297"/>
      <c r="E21" s="297"/>
      <c r="F21" s="297"/>
      <c r="G21" s="297"/>
      <c r="H21" s="298"/>
      <c r="I21" s="1">
        <v>16</v>
      </c>
      <c r="J21" s="79">
        <v>494080348.8444776</v>
      </c>
      <c r="K21" s="79">
        <v>321101547.05760795</v>
      </c>
      <c r="L21" s="178"/>
      <c r="M21" s="178"/>
      <c r="N21" s="178"/>
      <c r="O21" s="178"/>
    </row>
    <row r="22" spans="1:15" ht="22.5" customHeight="1">
      <c r="A22" s="296" t="s">
        <v>126</v>
      </c>
      <c r="B22" s="297"/>
      <c r="C22" s="297"/>
      <c r="D22" s="297"/>
      <c r="E22" s="297"/>
      <c r="F22" s="297"/>
      <c r="G22" s="297"/>
      <c r="H22" s="298"/>
      <c r="I22" s="1">
        <v>17</v>
      </c>
      <c r="J22" s="79">
        <v>0</v>
      </c>
      <c r="K22" s="79">
        <v>0</v>
      </c>
      <c r="L22" s="178"/>
      <c r="M22" s="178"/>
      <c r="N22" s="178"/>
      <c r="O22" s="178"/>
    </row>
    <row r="23" spans="1:15" ht="21" customHeight="1">
      <c r="A23" s="296" t="s">
        <v>127</v>
      </c>
      <c r="B23" s="297"/>
      <c r="C23" s="297"/>
      <c r="D23" s="297"/>
      <c r="E23" s="297"/>
      <c r="F23" s="297"/>
      <c r="G23" s="297"/>
      <c r="H23" s="298"/>
      <c r="I23" s="1">
        <v>18</v>
      </c>
      <c r="J23" s="79">
        <v>-198301847.204514</v>
      </c>
      <c r="K23" s="79">
        <v>-101072366.88137102</v>
      </c>
      <c r="L23" s="178"/>
      <c r="M23" s="178"/>
      <c r="N23" s="178"/>
      <c r="O23" s="178"/>
    </row>
    <row r="24" spans="1:15" ht="12">
      <c r="A24" s="296" t="s">
        <v>128</v>
      </c>
      <c r="B24" s="297"/>
      <c r="C24" s="297"/>
      <c r="D24" s="297"/>
      <c r="E24" s="297"/>
      <c r="F24" s="297"/>
      <c r="G24" s="297"/>
      <c r="H24" s="298"/>
      <c r="I24" s="1">
        <v>19</v>
      </c>
      <c r="J24" s="79">
        <v>-31209932.640390545</v>
      </c>
      <c r="K24" s="79">
        <v>-5080007.954414278</v>
      </c>
      <c r="L24" s="178"/>
      <c r="M24" s="178"/>
      <c r="N24" s="178"/>
      <c r="O24" s="178"/>
    </row>
    <row r="25" spans="1:15" ht="12">
      <c r="A25" s="296" t="s">
        <v>129</v>
      </c>
      <c r="B25" s="297"/>
      <c r="C25" s="297"/>
      <c r="D25" s="297"/>
      <c r="E25" s="297"/>
      <c r="F25" s="297"/>
      <c r="G25" s="297"/>
      <c r="H25" s="298"/>
      <c r="I25" s="1">
        <v>20</v>
      </c>
      <c r="J25" s="79">
        <v>-5331339.19861117</v>
      </c>
      <c r="K25" s="79">
        <v>-20274730.867820755</v>
      </c>
      <c r="L25" s="178"/>
      <c r="M25" s="178"/>
      <c r="N25" s="178"/>
      <c r="O25" s="178"/>
    </row>
    <row r="26" spans="1:15" ht="12">
      <c r="A26" s="296" t="s">
        <v>130</v>
      </c>
      <c r="B26" s="297"/>
      <c r="C26" s="297"/>
      <c r="D26" s="297"/>
      <c r="E26" s="297"/>
      <c r="F26" s="297"/>
      <c r="G26" s="297"/>
      <c r="H26" s="298"/>
      <c r="I26" s="1">
        <v>21</v>
      </c>
      <c r="J26" s="79">
        <v>16932645.522758037</v>
      </c>
      <c r="K26" s="79">
        <v>12288089.22211061</v>
      </c>
      <c r="L26" s="178"/>
      <c r="M26" s="178"/>
      <c r="N26" s="178"/>
      <c r="O26" s="178"/>
    </row>
    <row r="27" spans="1:15" ht="12">
      <c r="A27" s="296" t="s">
        <v>131</v>
      </c>
      <c r="B27" s="297"/>
      <c r="C27" s="297"/>
      <c r="D27" s="297"/>
      <c r="E27" s="297"/>
      <c r="F27" s="297"/>
      <c r="G27" s="297"/>
      <c r="H27" s="298"/>
      <c r="I27" s="1">
        <v>22</v>
      </c>
      <c r="J27" s="79">
        <v>0</v>
      </c>
      <c r="K27" s="79">
        <v>0</v>
      </c>
      <c r="L27" s="178"/>
      <c r="M27" s="178"/>
      <c r="N27" s="178"/>
      <c r="O27" s="178"/>
    </row>
    <row r="28" spans="1:15" ht="21" customHeight="1">
      <c r="A28" s="296" t="s">
        <v>146</v>
      </c>
      <c r="B28" s="297"/>
      <c r="C28" s="297"/>
      <c r="D28" s="297"/>
      <c r="E28" s="297"/>
      <c r="F28" s="297"/>
      <c r="G28" s="297"/>
      <c r="H28" s="298"/>
      <c r="I28" s="1">
        <v>23</v>
      </c>
      <c r="J28" s="79">
        <v>-81171162.86730355</v>
      </c>
      <c r="K28" s="79">
        <v>-84324335.29177095</v>
      </c>
      <c r="L28" s="178"/>
      <c r="M28" s="178"/>
      <c r="N28" s="178"/>
      <c r="O28" s="178"/>
    </row>
    <row r="29" spans="1:15" ht="12">
      <c r="A29" s="296" t="s">
        <v>132</v>
      </c>
      <c r="B29" s="297"/>
      <c r="C29" s="297"/>
      <c r="D29" s="297"/>
      <c r="E29" s="297"/>
      <c r="F29" s="297"/>
      <c r="G29" s="297"/>
      <c r="H29" s="298"/>
      <c r="I29" s="1">
        <v>24</v>
      </c>
      <c r="J29" s="79">
        <v>193402154.23978996</v>
      </c>
      <c r="K29" s="79">
        <v>155484833.46880817</v>
      </c>
      <c r="L29" s="178"/>
      <c r="M29" s="178"/>
      <c r="N29" s="178"/>
      <c r="O29" s="178"/>
    </row>
    <row r="30" spans="1:15" ht="19.5" customHeight="1">
      <c r="A30" s="296" t="s">
        <v>133</v>
      </c>
      <c r="B30" s="297"/>
      <c r="C30" s="297"/>
      <c r="D30" s="297"/>
      <c r="E30" s="297"/>
      <c r="F30" s="297"/>
      <c r="G30" s="297"/>
      <c r="H30" s="298"/>
      <c r="I30" s="1">
        <v>25</v>
      </c>
      <c r="J30" s="79">
        <v>198301847.204514</v>
      </c>
      <c r="K30" s="79">
        <v>101072366.88137102</v>
      </c>
      <c r="L30" s="178"/>
      <c r="M30" s="178"/>
      <c r="N30" s="178"/>
      <c r="O30" s="178"/>
    </row>
    <row r="31" spans="1:15" ht="12">
      <c r="A31" s="296" t="s">
        <v>134</v>
      </c>
      <c r="B31" s="297"/>
      <c r="C31" s="297"/>
      <c r="D31" s="297"/>
      <c r="E31" s="297"/>
      <c r="F31" s="297"/>
      <c r="G31" s="297"/>
      <c r="H31" s="298"/>
      <c r="I31" s="1">
        <v>26</v>
      </c>
      <c r="J31" s="79">
        <v>-13400348.71138525</v>
      </c>
      <c r="K31" s="79">
        <v>4322791.945824312</v>
      </c>
      <c r="L31" s="178"/>
      <c r="M31" s="178"/>
      <c r="N31" s="178"/>
      <c r="O31" s="178"/>
    </row>
    <row r="32" spans="1:15" ht="12">
      <c r="A32" s="296" t="s">
        <v>135</v>
      </c>
      <c r="B32" s="297"/>
      <c r="C32" s="297"/>
      <c r="D32" s="297"/>
      <c r="E32" s="297"/>
      <c r="F32" s="297"/>
      <c r="G32" s="297"/>
      <c r="H32" s="298"/>
      <c r="I32" s="1">
        <v>27</v>
      </c>
      <c r="J32" s="79">
        <v>0</v>
      </c>
      <c r="K32" s="79">
        <v>0</v>
      </c>
      <c r="L32" s="178"/>
      <c r="M32" s="178"/>
      <c r="N32" s="178"/>
      <c r="O32" s="178"/>
    </row>
    <row r="33" spans="1:15" ht="12">
      <c r="A33" s="296" t="s">
        <v>136</v>
      </c>
      <c r="B33" s="297"/>
      <c r="C33" s="297"/>
      <c r="D33" s="297"/>
      <c r="E33" s="297"/>
      <c r="F33" s="297"/>
      <c r="G33" s="297"/>
      <c r="H33" s="298"/>
      <c r="I33" s="1">
        <v>28</v>
      </c>
      <c r="J33" s="79">
        <v>581199.9701148818</v>
      </c>
      <c r="K33" s="79">
        <v>853776.858306935</v>
      </c>
      <c r="L33" s="178"/>
      <c r="M33" s="178"/>
      <c r="N33" s="178"/>
      <c r="O33" s="178"/>
    </row>
    <row r="34" spans="1:15" ht="12">
      <c r="A34" s="296" t="s">
        <v>137</v>
      </c>
      <c r="B34" s="297"/>
      <c r="C34" s="297"/>
      <c r="D34" s="297"/>
      <c r="E34" s="297"/>
      <c r="F34" s="297"/>
      <c r="G34" s="297"/>
      <c r="H34" s="298"/>
      <c r="I34" s="1">
        <v>29</v>
      </c>
      <c r="J34" s="79">
        <v>-16110461.132962622</v>
      </c>
      <c r="K34" s="79">
        <v>17242185.57275909</v>
      </c>
      <c r="L34" s="178"/>
      <c r="M34" s="178"/>
      <c r="N34" s="178"/>
      <c r="O34" s="178"/>
    </row>
    <row r="35" spans="1:15" ht="21" customHeight="1">
      <c r="A35" s="296" t="s">
        <v>138</v>
      </c>
      <c r="B35" s="297"/>
      <c r="C35" s="297"/>
      <c r="D35" s="297"/>
      <c r="E35" s="297"/>
      <c r="F35" s="297"/>
      <c r="G35" s="297"/>
      <c r="H35" s="298"/>
      <c r="I35" s="1">
        <v>30</v>
      </c>
      <c r="J35" s="79">
        <v>31706071.415727556</v>
      </c>
      <c r="K35" s="79">
        <v>-5246013.0366258025</v>
      </c>
      <c r="L35" s="178"/>
      <c r="M35" s="178"/>
      <c r="N35" s="178"/>
      <c r="O35" s="178"/>
    </row>
    <row r="36" spans="1:15" ht="12">
      <c r="A36" s="302" t="s">
        <v>139</v>
      </c>
      <c r="B36" s="297"/>
      <c r="C36" s="297"/>
      <c r="D36" s="297"/>
      <c r="E36" s="297"/>
      <c r="F36" s="297"/>
      <c r="G36" s="297"/>
      <c r="H36" s="298"/>
      <c r="I36" s="1">
        <v>31</v>
      </c>
      <c r="J36" s="79">
        <v>-40909522.32430343</v>
      </c>
      <c r="K36" s="79">
        <v>-34556423.675307445</v>
      </c>
      <c r="L36" s="178"/>
      <c r="M36" s="178"/>
      <c r="N36" s="178"/>
      <c r="O36" s="178"/>
    </row>
    <row r="37" spans="1:15" ht="12">
      <c r="A37" s="302" t="s">
        <v>92</v>
      </c>
      <c r="B37" s="297"/>
      <c r="C37" s="297"/>
      <c r="D37" s="297"/>
      <c r="E37" s="297"/>
      <c r="F37" s="297"/>
      <c r="G37" s="297"/>
      <c r="H37" s="298"/>
      <c r="I37" s="1">
        <v>32</v>
      </c>
      <c r="J37" s="118">
        <f>SUM(J38:J51)</f>
        <v>147450185.27882868</v>
      </c>
      <c r="K37" s="118">
        <f>SUM(K38:K51)</f>
        <v>51487079.26266652</v>
      </c>
      <c r="L37" s="178"/>
      <c r="M37" s="178"/>
      <c r="N37" s="178"/>
      <c r="O37" s="178"/>
    </row>
    <row r="38" spans="1:15" ht="12">
      <c r="A38" s="296" t="s">
        <v>140</v>
      </c>
      <c r="B38" s="297"/>
      <c r="C38" s="297"/>
      <c r="D38" s="297"/>
      <c r="E38" s="297"/>
      <c r="F38" s="297"/>
      <c r="G38" s="297"/>
      <c r="H38" s="298"/>
      <c r="I38" s="1">
        <v>33</v>
      </c>
      <c r="J38" s="79">
        <v>11043110.1619529</v>
      </c>
      <c r="K38" s="79">
        <v>2625068.4240101995</v>
      </c>
      <c r="L38" s="178"/>
      <c r="M38" s="178"/>
      <c r="N38" s="178"/>
      <c r="O38" s="178"/>
    </row>
    <row r="39" spans="1:15" ht="12">
      <c r="A39" s="296" t="s">
        <v>141</v>
      </c>
      <c r="B39" s="297"/>
      <c r="C39" s="297"/>
      <c r="D39" s="297"/>
      <c r="E39" s="297"/>
      <c r="F39" s="297"/>
      <c r="G39" s="297"/>
      <c r="H39" s="298"/>
      <c r="I39" s="1">
        <v>34</v>
      </c>
      <c r="J39" s="79">
        <v>-40183658.151150696</v>
      </c>
      <c r="K39" s="79">
        <v>-34240962.41191146</v>
      </c>
      <c r="L39" s="178"/>
      <c r="M39" s="178"/>
      <c r="N39" s="178"/>
      <c r="O39" s="178"/>
    </row>
    <row r="40" spans="1:15" ht="12">
      <c r="A40" s="296" t="s">
        <v>142</v>
      </c>
      <c r="B40" s="297"/>
      <c r="C40" s="297"/>
      <c r="D40" s="297"/>
      <c r="E40" s="297"/>
      <c r="F40" s="297"/>
      <c r="G40" s="297"/>
      <c r="H40" s="298"/>
      <c r="I40" s="1">
        <v>35</v>
      </c>
      <c r="J40" s="79">
        <v>0</v>
      </c>
      <c r="K40" s="79">
        <v>0</v>
      </c>
      <c r="L40" s="178"/>
      <c r="M40" s="178"/>
      <c r="N40" s="178"/>
      <c r="O40" s="178"/>
    </row>
    <row r="41" spans="1:15" ht="12">
      <c r="A41" s="296" t="s">
        <v>143</v>
      </c>
      <c r="B41" s="297"/>
      <c r="C41" s="297"/>
      <c r="D41" s="297"/>
      <c r="E41" s="297"/>
      <c r="F41" s="297"/>
      <c r="G41" s="297"/>
      <c r="H41" s="298"/>
      <c r="I41" s="1">
        <v>36</v>
      </c>
      <c r="J41" s="79">
        <v>-20342077.220526177</v>
      </c>
      <c r="K41" s="79">
        <v>-18156765.89673247</v>
      </c>
      <c r="L41" s="178"/>
      <c r="M41" s="178"/>
      <c r="N41" s="178"/>
      <c r="O41" s="178"/>
    </row>
    <row r="42" spans="1:15" ht="21" customHeight="1">
      <c r="A42" s="296" t="s">
        <v>144</v>
      </c>
      <c r="B42" s="297"/>
      <c r="C42" s="297"/>
      <c r="D42" s="297"/>
      <c r="E42" s="297"/>
      <c r="F42" s="297"/>
      <c r="G42" s="297"/>
      <c r="H42" s="298"/>
      <c r="I42" s="1">
        <v>37</v>
      </c>
      <c r="J42" s="79">
        <v>10542097.359488528</v>
      </c>
      <c r="K42" s="79">
        <v>30651520.25</v>
      </c>
      <c r="L42" s="178"/>
      <c r="M42" s="178"/>
      <c r="N42" s="178"/>
      <c r="O42" s="178"/>
    </row>
    <row r="43" spans="1:15" ht="21.75" customHeight="1">
      <c r="A43" s="296" t="s">
        <v>145</v>
      </c>
      <c r="B43" s="297"/>
      <c r="C43" s="297"/>
      <c r="D43" s="297"/>
      <c r="E43" s="297"/>
      <c r="F43" s="297"/>
      <c r="G43" s="297"/>
      <c r="H43" s="298"/>
      <c r="I43" s="1">
        <v>38</v>
      </c>
      <c r="J43" s="79">
        <v>-15735998.386439122</v>
      </c>
      <c r="K43" s="79">
        <v>-5233763.6526867505</v>
      </c>
      <c r="L43" s="178"/>
      <c r="M43" s="178"/>
      <c r="N43" s="178"/>
      <c r="O43" s="178"/>
    </row>
    <row r="44" spans="1:15" ht="23.25" customHeight="1">
      <c r="A44" s="296" t="s">
        <v>148</v>
      </c>
      <c r="B44" s="297"/>
      <c r="C44" s="297"/>
      <c r="D44" s="297"/>
      <c r="E44" s="297"/>
      <c r="F44" s="297"/>
      <c r="G44" s="297"/>
      <c r="H44" s="298"/>
      <c r="I44" s="1">
        <v>39</v>
      </c>
      <c r="J44" s="79">
        <v>26989578.900000002</v>
      </c>
      <c r="K44" s="79">
        <v>14423302.358025031</v>
      </c>
      <c r="L44" s="178"/>
      <c r="M44" s="178"/>
      <c r="N44" s="178"/>
      <c r="O44" s="178"/>
    </row>
    <row r="45" spans="1:15" ht="12">
      <c r="A45" s="296" t="s">
        <v>249</v>
      </c>
      <c r="B45" s="297"/>
      <c r="C45" s="297"/>
      <c r="D45" s="297"/>
      <c r="E45" s="297"/>
      <c r="F45" s="297"/>
      <c r="G45" s="297"/>
      <c r="H45" s="298"/>
      <c r="I45" s="1">
        <v>40</v>
      </c>
      <c r="J45" s="79">
        <v>418046899.2947551</v>
      </c>
      <c r="K45" s="79">
        <v>483210066.04654384</v>
      </c>
      <c r="L45" s="178"/>
      <c r="M45" s="178"/>
      <c r="N45" s="178"/>
      <c r="O45" s="178"/>
    </row>
    <row r="46" spans="1:15" ht="12">
      <c r="A46" s="296" t="s">
        <v>250</v>
      </c>
      <c r="B46" s="297"/>
      <c r="C46" s="297"/>
      <c r="D46" s="297"/>
      <c r="E46" s="297"/>
      <c r="F46" s="297"/>
      <c r="G46" s="297"/>
      <c r="H46" s="298"/>
      <c r="I46" s="1">
        <v>41</v>
      </c>
      <c r="J46" s="79">
        <v>-298046392.2292875</v>
      </c>
      <c r="K46" s="79">
        <v>-400305539.04790574</v>
      </c>
      <c r="L46" s="178"/>
      <c r="M46" s="178"/>
      <c r="N46" s="178"/>
      <c r="O46" s="178"/>
    </row>
    <row r="47" spans="1:15" ht="12">
      <c r="A47" s="296" t="s">
        <v>251</v>
      </c>
      <c r="B47" s="297"/>
      <c r="C47" s="297"/>
      <c r="D47" s="297"/>
      <c r="E47" s="297"/>
      <c r="F47" s="297"/>
      <c r="G47" s="297"/>
      <c r="H47" s="298"/>
      <c r="I47" s="1">
        <v>42</v>
      </c>
      <c r="J47" s="79">
        <v>0</v>
      </c>
      <c r="K47" s="79">
        <v>0</v>
      </c>
      <c r="L47" s="178"/>
      <c r="M47" s="178"/>
      <c r="N47" s="178"/>
      <c r="O47" s="178"/>
    </row>
    <row r="48" spans="1:15" ht="12">
      <c r="A48" s="296" t="s">
        <v>252</v>
      </c>
      <c r="B48" s="297"/>
      <c r="C48" s="297"/>
      <c r="D48" s="297"/>
      <c r="E48" s="297"/>
      <c r="F48" s="297"/>
      <c r="G48" s="297"/>
      <c r="H48" s="298"/>
      <c r="I48" s="1">
        <v>43</v>
      </c>
      <c r="J48" s="79">
        <v>0</v>
      </c>
      <c r="K48" s="79">
        <v>0</v>
      </c>
      <c r="L48" s="178"/>
      <c r="M48" s="178"/>
      <c r="N48" s="178"/>
      <c r="O48" s="178"/>
    </row>
    <row r="49" spans="1:15" ht="12">
      <c r="A49" s="296" t="s">
        <v>253</v>
      </c>
      <c r="B49" s="303"/>
      <c r="C49" s="303"/>
      <c r="D49" s="303"/>
      <c r="E49" s="303"/>
      <c r="F49" s="303"/>
      <c r="G49" s="303"/>
      <c r="H49" s="304"/>
      <c r="I49" s="1">
        <v>44</v>
      </c>
      <c r="J49" s="79">
        <v>16252104.52</v>
      </c>
      <c r="K49" s="79">
        <v>16913579.71</v>
      </c>
      <c r="L49" s="178"/>
      <c r="M49" s="178"/>
      <c r="N49" s="178"/>
      <c r="O49" s="178"/>
    </row>
    <row r="50" spans="1:15" ht="12">
      <c r="A50" s="296" t="s">
        <v>277</v>
      </c>
      <c r="B50" s="303"/>
      <c r="C50" s="303"/>
      <c r="D50" s="303"/>
      <c r="E50" s="303"/>
      <c r="F50" s="303"/>
      <c r="G50" s="303"/>
      <c r="H50" s="304"/>
      <c r="I50" s="1">
        <v>45</v>
      </c>
      <c r="J50" s="79">
        <v>106136595.67557928</v>
      </c>
      <c r="K50" s="79">
        <v>67792809.76284909</v>
      </c>
      <c r="L50" s="178"/>
      <c r="M50" s="178"/>
      <c r="N50" s="178"/>
      <c r="O50" s="178"/>
    </row>
    <row r="51" spans="1:15" ht="12">
      <c r="A51" s="296" t="s">
        <v>278</v>
      </c>
      <c r="B51" s="303"/>
      <c r="C51" s="303"/>
      <c r="D51" s="303"/>
      <c r="E51" s="303"/>
      <c r="F51" s="303"/>
      <c r="G51" s="303"/>
      <c r="H51" s="304"/>
      <c r="I51" s="1">
        <v>46</v>
      </c>
      <c r="J51" s="79">
        <v>-67252074.64554363</v>
      </c>
      <c r="K51" s="79">
        <v>-106192236.27952525</v>
      </c>
      <c r="L51" s="178"/>
      <c r="M51" s="178"/>
      <c r="N51" s="178"/>
      <c r="O51" s="178"/>
    </row>
    <row r="52" spans="1:15" ht="12">
      <c r="A52" s="302" t="s">
        <v>93</v>
      </c>
      <c r="B52" s="303"/>
      <c r="C52" s="303"/>
      <c r="D52" s="303"/>
      <c r="E52" s="303"/>
      <c r="F52" s="303"/>
      <c r="G52" s="303"/>
      <c r="H52" s="304"/>
      <c r="I52" s="1">
        <v>47</v>
      </c>
      <c r="J52" s="118">
        <f>J53+J54+J55+J56+J57</f>
        <v>-1304268.25352</v>
      </c>
      <c r="K52" s="118">
        <f>K53+K54+K55+K56+K57</f>
        <v>-1741941.3022679999</v>
      </c>
      <c r="L52" s="178"/>
      <c r="M52" s="178"/>
      <c r="N52" s="178"/>
      <c r="O52" s="178"/>
    </row>
    <row r="53" spans="1:15" ht="12">
      <c r="A53" s="296" t="s">
        <v>279</v>
      </c>
      <c r="B53" s="303"/>
      <c r="C53" s="303"/>
      <c r="D53" s="303"/>
      <c r="E53" s="303"/>
      <c r="F53" s="303"/>
      <c r="G53" s="303"/>
      <c r="H53" s="304"/>
      <c r="I53" s="1">
        <v>48</v>
      </c>
      <c r="J53" s="79">
        <v>0</v>
      </c>
      <c r="K53" s="79">
        <v>0</v>
      </c>
      <c r="L53" s="178"/>
      <c r="M53" s="178"/>
      <c r="N53" s="178"/>
      <c r="O53" s="178"/>
    </row>
    <row r="54" spans="1:15" ht="12">
      <c r="A54" s="296" t="s">
        <v>280</v>
      </c>
      <c r="B54" s="303"/>
      <c r="C54" s="303"/>
      <c r="D54" s="303"/>
      <c r="E54" s="303"/>
      <c r="F54" s="303"/>
      <c r="G54" s="303"/>
      <c r="H54" s="304"/>
      <c r="I54" s="1">
        <v>49</v>
      </c>
      <c r="J54" s="79">
        <v>0</v>
      </c>
      <c r="K54" s="79">
        <v>0</v>
      </c>
      <c r="L54" s="178"/>
      <c r="M54" s="178"/>
      <c r="N54" s="178"/>
      <c r="O54" s="178"/>
    </row>
    <row r="55" spans="1:15" ht="12">
      <c r="A55" s="296" t="s">
        <v>281</v>
      </c>
      <c r="B55" s="303"/>
      <c r="C55" s="303"/>
      <c r="D55" s="303"/>
      <c r="E55" s="303"/>
      <c r="F55" s="303"/>
      <c r="G55" s="303"/>
      <c r="H55" s="304"/>
      <c r="I55" s="1">
        <v>50</v>
      </c>
      <c r="J55" s="79">
        <v>0</v>
      </c>
      <c r="K55" s="79">
        <v>0</v>
      </c>
      <c r="L55" s="178"/>
      <c r="M55" s="178"/>
      <c r="N55" s="178"/>
      <c r="O55" s="178"/>
    </row>
    <row r="56" spans="1:15" ht="12">
      <c r="A56" s="296" t="s">
        <v>282</v>
      </c>
      <c r="B56" s="303"/>
      <c r="C56" s="303"/>
      <c r="D56" s="303"/>
      <c r="E56" s="303"/>
      <c r="F56" s="303"/>
      <c r="G56" s="303"/>
      <c r="H56" s="304"/>
      <c r="I56" s="1">
        <v>51</v>
      </c>
      <c r="J56" s="79">
        <v>0</v>
      </c>
      <c r="K56" s="79">
        <v>0</v>
      </c>
      <c r="L56" s="178"/>
      <c r="M56" s="178"/>
      <c r="N56" s="178"/>
      <c r="O56" s="178"/>
    </row>
    <row r="57" spans="1:15" ht="12">
      <c r="A57" s="296" t="s">
        <v>283</v>
      </c>
      <c r="B57" s="303"/>
      <c r="C57" s="303"/>
      <c r="D57" s="303"/>
      <c r="E57" s="303"/>
      <c r="F57" s="303"/>
      <c r="G57" s="303"/>
      <c r="H57" s="304"/>
      <c r="I57" s="1">
        <v>52</v>
      </c>
      <c r="J57" s="79">
        <v>-1304268.25352</v>
      </c>
      <c r="K57" s="79">
        <v>-1741941.3022679999</v>
      </c>
      <c r="L57" s="178"/>
      <c r="M57" s="178"/>
      <c r="N57" s="178"/>
      <c r="O57" s="178"/>
    </row>
    <row r="58" spans="1:15" ht="12">
      <c r="A58" s="302" t="s">
        <v>94</v>
      </c>
      <c r="B58" s="303"/>
      <c r="C58" s="303"/>
      <c r="D58" s="303"/>
      <c r="E58" s="303"/>
      <c r="F58" s="303"/>
      <c r="G58" s="303"/>
      <c r="H58" s="304"/>
      <c r="I58" s="1">
        <v>53</v>
      </c>
      <c r="J58" s="118">
        <f>J6+J37+J52</f>
        <v>-7825598.7652825</v>
      </c>
      <c r="K58" s="118">
        <f>K6+K37+K52</f>
        <v>241779732.18172145</v>
      </c>
      <c r="L58" s="178"/>
      <c r="M58" s="178"/>
      <c r="N58" s="178"/>
      <c r="O58" s="178"/>
    </row>
    <row r="59" spans="1:15" ht="21.75" customHeight="1">
      <c r="A59" s="302" t="s">
        <v>284</v>
      </c>
      <c r="B59" s="303"/>
      <c r="C59" s="303"/>
      <c r="D59" s="303"/>
      <c r="E59" s="303"/>
      <c r="F59" s="303"/>
      <c r="G59" s="303"/>
      <c r="H59" s="304"/>
      <c r="I59" s="1">
        <v>54</v>
      </c>
      <c r="J59" s="79">
        <v>28144190.13493571</v>
      </c>
      <c r="K59" s="79">
        <v>47149879.3979693</v>
      </c>
      <c r="L59" s="178"/>
      <c r="M59" s="178"/>
      <c r="N59" s="178"/>
      <c r="O59" s="178"/>
    </row>
    <row r="60" spans="1:15" ht="12">
      <c r="A60" s="302" t="s">
        <v>95</v>
      </c>
      <c r="B60" s="303"/>
      <c r="C60" s="303"/>
      <c r="D60" s="303"/>
      <c r="E60" s="303"/>
      <c r="F60" s="303"/>
      <c r="G60" s="303"/>
      <c r="H60" s="304"/>
      <c r="I60" s="1">
        <v>55</v>
      </c>
      <c r="J60" s="118">
        <f>J58+J59</f>
        <v>20318591.36965321</v>
      </c>
      <c r="K60" s="118">
        <f>K58+K59</f>
        <v>288929611.57969075</v>
      </c>
      <c r="L60" s="178"/>
      <c r="M60" s="178"/>
      <c r="N60" s="178"/>
      <c r="O60" s="178"/>
    </row>
    <row r="61" spans="1:15" ht="12">
      <c r="A61" s="296" t="s">
        <v>285</v>
      </c>
      <c r="B61" s="303"/>
      <c r="C61" s="303"/>
      <c r="D61" s="303"/>
      <c r="E61" s="303"/>
      <c r="F61" s="303"/>
      <c r="G61" s="303"/>
      <c r="H61" s="304"/>
      <c r="I61" s="1">
        <v>56</v>
      </c>
      <c r="J61" s="79">
        <v>136959766.643084</v>
      </c>
      <c r="K61" s="79">
        <v>157278358.46922898</v>
      </c>
      <c r="L61" s="178"/>
      <c r="M61" s="178"/>
      <c r="N61" s="178"/>
      <c r="O61" s="178"/>
    </row>
    <row r="62" spans="1:15" ht="12">
      <c r="A62" s="305" t="s">
        <v>96</v>
      </c>
      <c r="B62" s="306"/>
      <c r="C62" s="306"/>
      <c r="D62" s="306"/>
      <c r="E62" s="306"/>
      <c r="F62" s="306"/>
      <c r="G62" s="306"/>
      <c r="H62" s="307"/>
      <c r="I62" s="2">
        <v>57</v>
      </c>
      <c r="J62" s="80">
        <f>+J61+J60</f>
        <v>157278358.0127372</v>
      </c>
      <c r="K62" s="80">
        <f>+K61+K60</f>
        <v>446207970.04891974</v>
      </c>
      <c r="L62" s="178"/>
      <c r="M62" s="178"/>
      <c r="N62" s="178"/>
      <c r="O62" s="178"/>
    </row>
    <row r="63" spans="1:15" ht="12">
      <c r="A63" s="177" t="s">
        <v>5</v>
      </c>
      <c r="J63" s="141"/>
      <c r="K63" s="141"/>
      <c r="N63" s="178"/>
      <c r="O63" s="178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H41" sqref="H41"/>
    </sheetView>
  </sheetViews>
  <sheetFormatPr defaultColWidth="9.140625" defaultRowHeight="12.75"/>
  <cols>
    <col min="1" max="2" width="9.140625" style="36" customWidth="1"/>
    <col min="3" max="3" width="16.140625" style="36" customWidth="1"/>
    <col min="4" max="4" width="9.140625" style="36" customWidth="1"/>
    <col min="5" max="13" width="12.8515625" style="36" customWidth="1"/>
    <col min="14" max="21" width="9.140625" style="36" customWidth="1"/>
    <col min="22" max="22" width="12.57421875" style="36" bestFit="1" customWidth="1"/>
    <col min="23" max="16384" width="9.140625" style="36" customWidth="1"/>
  </cols>
  <sheetData>
    <row r="1" spans="1:12" ht="19.5" customHeight="1">
      <c r="A1" s="315" t="s">
        <v>149</v>
      </c>
      <c r="B1" s="316"/>
      <c r="C1" s="316"/>
      <c r="D1" s="316"/>
      <c r="E1" s="316"/>
      <c r="F1" s="317"/>
      <c r="G1" s="317"/>
      <c r="H1" s="317"/>
      <c r="I1" s="317"/>
      <c r="J1" s="317"/>
      <c r="K1" s="318"/>
      <c r="L1" s="35"/>
    </row>
    <row r="2" spans="1:12" ht="11.25" customHeight="1">
      <c r="A2" s="319" t="s">
        <v>440</v>
      </c>
      <c r="B2" s="320"/>
      <c r="C2" s="320"/>
      <c r="D2" s="320"/>
      <c r="E2" s="316"/>
      <c r="F2" s="321"/>
      <c r="G2" s="321"/>
      <c r="H2" s="321"/>
      <c r="I2" s="321"/>
      <c r="J2" s="321"/>
      <c r="K2" s="322"/>
      <c r="L2" s="35"/>
    </row>
    <row r="3" spans="1:13" ht="12.75">
      <c r="A3" s="173"/>
      <c r="B3" s="174"/>
      <c r="C3" s="174"/>
      <c r="D3" s="174"/>
      <c r="E3" s="142"/>
      <c r="F3" s="143"/>
      <c r="G3" s="143"/>
      <c r="H3" s="143"/>
      <c r="I3" s="143"/>
      <c r="J3" s="143"/>
      <c r="K3" s="143"/>
      <c r="L3" s="323" t="s">
        <v>58</v>
      </c>
      <c r="M3" s="323"/>
    </row>
    <row r="4" spans="1:13" ht="13.5" customHeight="1">
      <c r="A4" s="324" t="s">
        <v>46</v>
      </c>
      <c r="B4" s="324"/>
      <c r="C4" s="324"/>
      <c r="D4" s="324" t="s">
        <v>62</v>
      </c>
      <c r="E4" s="309" t="s">
        <v>212</v>
      </c>
      <c r="F4" s="309"/>
      <c r="G4" s="309"/>
      <c r="H4" s="309"/>
      <c r="I4" s="309"/>
      <c r="J4" s="309"/>
      <c r="K4" s="309"/>
      <c r="L4" s="309" t="s">
        <v>219</v>
      </c>
      <c r="M4" s="309" t="s">
        <v>84</v>
      </c>
    </row>
    <row r="5" spans="1:13" ht="42">
      <c r="A5" s="325"/>
      <c r="B5" s="325"/>
      <c r="C5" s="325"/>
      <c r="D5" s="325"/>
      <c r="E5" s="51" t="s">
        <v>215</v>
      </c>
      <c r="F5" s="51" t="s">
        <v>44</v>
      </c>
      <c r="G5" s="51" t="s">
        <v>216</v>
      </c>
      <c r="H5" s="51" t="s">
        <v>217</v>
      </c>
      <c r="I5" s="51" t="s">
        <v>45</v>
      </c>
      <c r="J5" s="51" t="s">
        <v>218</v>
      </c>
      <c r="K5" s="51" t="s">
        <v>83</v>
      </c>
      <c r="L5" s="309"/>
      <c r="M5" s="309"/>
    </row>
    <row r="6" spans="1:13" ht="12">
      <c r="A6" s="310">
        <v>1</v>
      </c>
      <c r="B6" s="310"/>
      <c r="C6" s="310"/>
      <c r="D6" s="52">
        <v>2</v>
      </c>
      <c r="E6" s="52" t="s">
        <v>60</v>
      </c>
      <c r="F6" s="53" t="s">
        <v>61</v>
      </c>
      <c r="G6" s="52" t="s">
        <v>63</v>
      </c>
      <c r="H6" s="53" t="s">
        <v>64</v>
      </c>
      <c r="I6" s="52" t="s">
        <v>65</v>
      </c>
      <c r="J6" s="53" t="s">
        <v>66</v>
      </c>
      <c r="K6" s="52" t="s">
        <v>67</v>
      </c>
      <c r="L6" s="53" t="s">
        <v>68</v>
      </c>
      <c r="M6" s="52" t="s">
        <v>69</v>
      </c>
    </row>
    <row r="7" spans="1:38" ht="21" customHeight="1">
      <c r="A7" s="311" t="s">
        <v>300</v>
      </c>
      <c r="B7" s="312"/>
      <c r="C7" s="312"/>
      <c r="D7" s="54">
        <v>1</v>
      </c>
      <c r="E7" s="64">
        <v>589325800</v>
      </c>
      <c r="F7" s="64">
        <v>681482525.25</v>
      </c>
      <c r="G7" s="64">
        <v>288448726.9225329</v>
      </c>
      <c r="H7" s="64">
        <v>397873836.06</v>
      </c>
      <c r="I7" s="64">
        <v>433666995.2315554</v>
      </c>
      <c r="J7" s="64">
        <v>175834716.0829852</v>
      </c>
      <c r="K7" s="85">
        <f>+SUM(E7:J7)</f>
        <v>2566632599.547074</v>
      </c>
      <c r="L7" s="64">
        <v>13678262.022015126</v>
      </c>
      <c r="M7" s="85">
        <f>+SUM(K7:L7)</f>
        <v>2580310861.569089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1:31" ht="22.5" customHeight="1">
      <c r="A8" s="313" t="s">
        <v>260</v>
      </c>
      <c r="B8" s="314"/>
      <c r="C8" s="314"/>
      <c r="D8" s="55">
        <v>2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86">
        <f aca="true" t="shared" si="0" ref="K8:K23">+SUM(E8:J8)</f>
        <v>0</v>
      </c>
      <c r="L8" s="65">
        <v>0</v>
      </c>
      <c r="M8" s="86">
        <f aca="true" t="shared" si="1" ref="M8:M23">+SUM(K8:L8)</f>
        <v>0</v>
      </c>
      <c r="W8" s="82"/>
      <c r="X8" s="82"/>
      <c r="Y8" s="82"/>
      <c r="Z8" s="82"/>
      <c r="AA8" s="82"/>
      <c r="AB8" s="82"/>
      <c r="AC8" s="82"/>
      <c r="AD8" s="82"/>
      <c r="AE8" s="82"/>
    </row>
    <row r="9" spans="1:31" ht="21.75" customHeight="1">
      <c r="A9" s="313" t="s">
        <v>261</v>
      </c>
      <c r="B9" s="314"/>
      <c r="C9" s="314"/>
      <c r="D9" s="55">
        <v>3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86">
        <f t="shared" si="0"/>
        <v>0</v>
      </c>
      <c r="L9" s="65">
        <v>0</v>
      </c>
      <c r="M9" s="86">
        <f t="shared" si="1"/>
        <v>0</v>
      </c>
      <c r="W9" s="82"/>
      <c r="X9" s="82"/>
      <c r="Y9" s="82"/>
      <c r="Z9" s="82"/>
      <c r="AA9" s="82"/>
      <c r="AB9" s="82"/>
      <c r="AC9" s="82"/>
      <c r="AD9" s="82"/>
      <c r="AE9" s="82"/>
    </row>
    <row r="10" spans="1:31" ht="20.25" customHeight="1">
      <c r="A10" s="326" t="s">
        <v>352</v>
      </c>
      <c r="B10" s="314"/>
      <c r="C10" s="314"/>
      <c r="D10" s="55">
        <v>4</v>
      </c>
      <c r="E10" s="86">
        <f aca="true" t="shared" si="2" ref="E10:J10">E7+E8+E9</f>
        <v>589325800</v>
      </c>
      <c r="F10" s="86">
        <f t="shared" si="2"/>
        <v>681482525.25</v>
      </c>
      <c r="G10" s="86">
        <f t="shared" si="2"/>
        <v>288448726.9225329</v>
      </c>
      <c r="H10" s="86">
        <f t="shared" si="2"/>
        <v>397873836.06</v>
      </c>
      <c r="I10" s="86">
        <f t="shared" si="2"/>
        <v>433666995.2315554</v>
      </c>
      <c r="J10" s="86">
        <f t="shared" si="2"/>
        <v>175834716.0829852</v>
      </c>
      <c r="K10" s="86">
        <f t="shared" si="0"/>
        <v>2566632599.547074</v>
      </c>
      <c r="L10" s="86">
        <f>L7+L8+L9</f>
        <v>13678262.022015126</v>
      </c>
      <c r="M10" s="86">
        <f t="shared" si="1"/>
        <v>2580310861.569089</v>
      </c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 ht="20.25" customHeight="1">
      <c r="A11" s="326" t="s">
        <v>353</v>
      </c>
      <c r="B11" s="327"/>
      <c r="C11" s="327"/>
      <c r="D11" s="55">
        <v>5</v>
      </c>
      <c r="E11" s="86">
        <f aca="true" t="shared" si="3" ref="E11:J11">E12+E13</f>
        <v>0</v>
      </c>
      <c r="F11" s="86">
        <f t="shared" si="3"/>
        <v>0</v>
      </c>
      <c r="G11" s="86">
        <f t="shared" si="3"/>
        <v>92122098.91259249</v>
      </c>
      <c r="H11" s="86">
        <f t="shared" si="3"/>
        <v>0</v>
      </c>
      <c r="I11" s="86">
        <f t="shared" si="3"/>
        <v>0</v>
      </c>
      <c r="J11" s="86">
        <f t="shared" si="3"/>
        <v>253102678.80005062</v>
      </c>
      <c r="K11" s="86">
        <f t="shared" si="0"/>
        <v>345224777.7126431</v>
      </c>
      <c r="L11" s="86">
        <f>L12+L13</f>
        <v>498854.04825573333</v>
      </c>
      <c r="M11" s="86">
        <f t="shared" si="1"/>
        <v>345723631.7608988</v>
      </c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ht="12">
      <c r="A12" s="313" t="s">
        <v>262</v>
      </c>
      <c r="B12" s="314"/>
      <c r="C12" s="314"/>
      <c r="D12" s="55">
        <v>6</v>
      </c>
      <c r="E12" s="65">
        <v>0</v>
      </c>
      <c r="F12" s="65">
        <v>0</v>
      </c>
      <c r="G12" s="65">
        <v>0.06</v>
      </c>
      <c r="H12" s="65">
        <v>0</v>
      </c>
      <c r="I12" s="65">
        <v>0</v>
      </c>
      <c r="J12" s="65">
        <v>253102678.80005062</v>
      </c>
      <c r="K12" s="86">
        <f t="shared" si="0"/>
        <v>253102678.86005062</v>
      </c>
      <c r="L12" s="65">
        <v>488168.9681479615</v>
      </c>
      <c r="M12" s="86">
        <f t="shared" si="1"/>
        <v>253590847.82819858</v>
      </c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ht="21.75" customHeight="1">
      <c r="A13" s="313" t="s">
        <v>88</v>
      </c>
      <c r="B13" s="314"/>
      <c r="C13" s="314"/>
      <c r="D13" s="55">
        <v>7</v>
      </c>
      <c r="E13" s="86">
        <f>+E14+E15+E16+E17</f>
        <v>0</v>
      </c>
      <c r="F13" s="86">
        <f aca="true" t="shared" si="4" ref="F13:L13">+F14+F15+F16+F17</f>
        <v>0</v>
      </c>
      <c r="G13" s="86">
        <f t="shared" si="4"/>
        <v>92122098.85259248</v>
      </c>
      <c r="H13" s="86">
        <f t="shared" si="4"/>
        <v>0</v>
      </c>
      <c r="I13" s="86">
        <f t="shared" si="4"/>
        <v>0</v>
      </c>
      <c r="J13" s="86">
        <f t="shared" si="4"/>
        <v>0</v>
      </c>
      <c r="K13" s="86">
        <f t="shared" si="0"/>
        <v>92122098.85259248</v>
      </c>
      <c r="L13" s="86">
        <f t="shared" si="4"/>
        <v>10685.080107771842</v>
      </c>
      <c r="M13" s="86">
        <f t="shared" si="1"/>
        <v>92132783.93270026</v>
      </c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ht="19.5" customHeight="1">
      <c r="A14" s="313" t="s">
        <v>301</v>
      </c>
      <c r="B14" s="314"/>
      <c r="C14" s="314"/>
      <c r="D14" s="55">
        <v>8</v>
      </c>
      <c r="E14" s="65">
        <v>0</v>
      </c>
      <c r="F14" s="65">
        <v>0</v>
      </c>
      <c r="G14" s="65">
        <v>-3502255.1001374316</v>
      </c>
      <c r="H14" s="65">
        <v>0</v>
      </c>
      <c r="I14" s="65">
        <v>0</v>
      </c>
      <c r="J14" s="65">
        <v>0</v>
      </c>
      <c r="K14" s="86">
        <f t="shared" si="0"/>
        <v>-3502255.1001374316</v>
      </c>
      <c r="L14" s="65">
        <v>9540.536960120991</v>
      </c>
      <c r="M14" s="86">
        <f t="shared" si="1"/>
        <v>-3492714.563177311</v>
      </c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19.5" customHeight="1">
      <c r="A15" s="313" t="s">
        <v>302</v>
      </c>
      <c r="B15" s="314"/>
      <c r="C15" s="314"/>
      <c r="D15" s="55">
        <v>9</v>
      </c>
      <c r="E15" s="65">
        <v>0</v>
      </c>
      <c r="F15" s="65">
        <v>0</v>
      </c>
      <c r="G15" s="65">
        <v>133067297.80388525</v>
      </c>
      <c r="H15" s="65">
        <v>0</v>
      </c>
      <c r="I15" s="65">
        <v>0</v>
      </c>
      <c r="J15" s="65">
        <v>0</v>
      </c>
      <c r="K15" s="86">
        <f t="shared" si="0"/>
        <v>133067297.80388525</v>
      </c>
      <c r="L15" s="65">
        <v>26659.20763068147</v>
      </c>
      <c r="M15" s="86">
        <f t="shared" si="1"/>
        <v>133093957.01151593</v>
      </c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ht="21" customHeight="1">
      <c r="A16" s="313" t="s">
        <v>303</v>
      </c>
      <c r="B16" s="314"/>
      <c r="C16" s="314"/>
      <c r="D16" s="55">
        <v>10</v>
      </c>
      <c r="E16" s="65">
        <v>0</v>
      </c>
      <c r="F16" s="65">
        <v>0</v>
      </c>
      <c r="G16" s="65">
        <v>-37081338.9902</v>
      </c>
      <c r="H16" s="65">
        <v>0</v>
      </c>
      <c r="I16" s="65">
        <v>0</v>
      </c>
      <c r="J16" s="65">
        <v>0</v>
      </c>
      <c r="K16" s="86">
        <f t="shared" si="0"/>
        <v>-37081338.9902</v>
      </c>
      <c r="L16" s="65">
        <v>0</v>
      </c>
      <c r="M16" s="86">
        <f t="shared" si="1"/>
        <v>-37081338.9902</v>
      </c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ht="21.75" customHeight="1">
      <c r="A17" s="313" t="s">
        <v>263</v>
      </c>
      <c r="B17" s="314"/>
      <c r="C17" s="314"/>
      <c r="D17" s="55">
        <v>11</v>
      </c>
      <c r="E17" s="65">
        <v>0</v>
      </c>
      <c r="F17" s="65">
        <v>0</v>
      </c>
      <c r="G17" s="65">
        <v>-361604.8609553445</v>
      </c>
      <c r="H17" s="65">
        <v>0</v>
      </c>
      <c r="I17" s="65">
        <v>0</v>
      </c>
      <c r="J17" s="65">
        <v>0</v>
      </c>
      <c r="K17" s="86">
        <f t="shared" si="0"/>
        <v>-361604.8609553445</v>
      </c>
      <c r="L17" s="65">
        <v>-25514.664483030618</v>
      </c>
      <c r="M17" s="86">
        <f t="shared" si="1"/>
        <v>-387119.52543837513</v>
      </c>
      <c r="W17" s="82"/>
      <c r="X17" s="82"/>
      <c r="Y17" s="82"/>
      <c r="Z17" s="82"/>
      <c r="AA17" s="82"/>
      <c r="AB17" s="82"/>
      <c r="AC17" s="82"/>
      <c r="AD17" s="82"/>
      <c r="AE17" s="82"/>
    </row>
    <row r="18" spans="1:31" ht="21.75" customHeight="1">
      <c r="A18" s="326" t="s">
        <v>354</v>
      </c>
      <c r="B18" s="314"/>
      <c r="C18" s="314"/>
      <c r="D18" s="55">
        <v>12</v>
      </c>
      <c r="E18" s="86">
        <f aca="true" t="shared" si="5" ref="E18:J18">+E19+E20+E21+E22</f>
        <v>0</v>
      </c>
      <c r="F18" s="86">
        <f t="shared" si="5"/>
        <v>0</v>
      </c>
      <c r="G18" s="86">
        <f t="shared" si="5"/>
        <v>-534876.8474903558</v>
      </c>
      <c r="H18" s="86">
        <f t="shared" si="5"/>
        <v>2576401.2800000003</v>
      </c>
      <c r="I18" s="86">
        <f t="shared" si="5"/>
        <v>172785731.7085849</v>
      </c>
      <c r="J18" s="86">
        <f t="shared" si="5"/>
        <v>-175834716.0829852</v>
      </c>
      <c r="K18" s="86">
        <f t="shared" si="0"/>
        <v>-1007459.941890657</v>
      </c>
      <c r="L18" s="86">
        <f>+L19+L20+L21+L22</f>
        <v>-1684329.4175795913</v>
      </c>
      <c r="M18" s="86">
        <f t="shared" si="1"/>
        <v>-2691789.359470248</v>
      </c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ht="21.75" customHeight="1">
      <c r="A19" s="313" t="s">
        <v>89</v>
      </c>
      <c r="B19" s="314"/>
      <c r="C19" s="314"/>
      <c r="D19" s="55">
        <v>13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86">
        <f>+SUM(E19:J19)</f>
        <v>0</v>
      </c>
      <c r="L19" s="65">
        <v>0</v>
      </c>
      <c r="M19" s="86">
        <f t="shared" si="1"/>
        <v>0</v>
      </c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12">
      <c r="A20" s="313" t="s">
        <v>305</v>
      </c>
      <c r="B20" s="314"/>
      <c r="C20" s="314"/>
      <c r="D20" s="55">
        <v>14</v>
      </c>
      <c r="E20" s="65">
        <v>0</v>
      </c>
      <c r="F20" s="65">
        <v>0</v>
      </c>
      <c r="G20" s="65">
        <v>0</v>
      </c>
      <c r="H20" s="65">
        <v>0</v>
      </c>
      <c r="I20" s="65">
        <v>-596406.3895303325</v>
      </c>
      <c r="J20" s="65">
        <v>0</v>
      </c>
      <c r="K20" s="86">
        <f>+SUM(E20:J20)</f>
        <v>-596406.3895303325</v>
      </c>
      <c r="L20" s="65">
        <v>-1539741.4604696676</v>
      </c>
      <c r="M20" s="86">
        <f t="shared" si="1"/>
        <v>-2136147.85</v>
      </c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12">
      <c r="A21" s="313" t="s">
        <v>306</v>
      </c>
      <c r="B21" s="314"/>
      <c r="C21" s="314"/>
      <c r="D21" s="55">
        <v>15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-1098374.5508223511</v>
      </c>
      <c r="K21" s="86">
        <f>+SUM(E21:J21)</f>
        <v>-1098374.5508223511</v>
      </c>
      <c r="L21" s="65">
        <v>-205893.7026976488</v>
      </c>
      <c r="M21" s="86">
        <f t="shared" si="1"/>
        <v>-1304268.25352</v>
      </c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ht="12">
      <c r="A22" s="313" t="s">
        <v>307</v>
      </c>
      <c r="B22" s="314"/>
      <c r="C22" s="314"/>
      <c r="D22" s="55">
        <v>16</v>
      </c>
      <c r="E22" s="65">
        <v>0</v>
      </c>
      <c r="F22" s="65">
        <v>0</v>
      </c>
      <c r="G22" s="65">
        <v>-534876.8474903558</v>
      </c>
      <c r="H22" s="65">
        <v>2576401.2800000003</v>
      </c>
      <c r="I22" s="65">
        <v>173382138.09811524</v>
      </c>
      <c r="J22" s="65">
        <v>-174736341.53216285</v>
      </c>
      <c r="K22" s="86">
        <f>+SUM(E22:J22)</f>
        <v>687320.9984620214</v>
      </c>
      <c r="L22" s="65">
        <v>61305.745587725105</v>
      </c>
      <c r="M22" s="86">
        <f t="shared" si="1"/>
        <v>748626.7440497464</v>
      </c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ht="21.75" customHeight="1" thickBot="1">
      <c r="A23" s="328" t="s">
        <v>355</v>
      </c>
      <c r="B23" s="329"/>
      <c r="C23" s="329"/>
      <c r="D23" s="56">
        <v>17</v>
      </c>
      <c r="E23" s="87">
        <f>+E10+E11+E18</f>
        <v>589325800</v>
      </c>
      <c r="F23" s="87">
        <f aca="true" t="shared" si="6" ref="F23:L23">+F10+F11+F18</f>
        <v>681482525.25</v>
      </c>
      <c r="G23" s="87">
        <f t="shared" si="6"/>
        <v>380035948.987635</v>
      </c>
      <c r="H23" s="87">
        <f t="shared" si="6"/>
        <v>400450237.34</v>
      </c>
      <c r="I23" s="87">
        <f t="shared" si="6"/>
        <v>606452726.9401402</v>
      </c>
      <c r="J23" s="87">
        <f t="shared" si="6"/>
        <v>253102678.8000506</v>
      </c>
      <c r="K23" s="87">
        <f t="shared" si="0"/>
        <v>2910849917.3178263</v>
      </c>
      <c r="L23" s="87">
        <f t="shared" si="6"/>
        <v>12492786.65269127</v>
      </c>
      <c r="M23" s="87">
        <f t="shared" si="1"/>
        <v>2923342703.9705176</v>
      </c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ht="24" customHeight="1" thickTop="1">
      <c r="A24" s="330" t="s">
        <v>308</v>
      </c>
      <c r="B24" s="331"/>
      <c r="C24" s="331"/>
      <c r="D24" s="57">
        <v>18</v>
      </c>
      <c r="E24" s="88">
        <f aca="true" t="shared" si="7" ref="E24:L24">+E23</f>
        <v>589325800</v>
      </c>
      <c r="F24" s="88">
        <f t="shared" si="7"/>
        <v>681482525.25</v>
      </c>
      <c r="G24" s="88">
        <f t="shared" si="7"/>
        <v>380035948.987635</v>
      </c>
      <c r="H24" s="88">
        <f t="shared" si="7"/>
        <v>400450237.34</v>
      </c>
      <c r="I24" s="88">
        <f t="shared" si="7"/>
        <v>606452726.9401402</v>
      </c>
      <c r="J24" s="88">
        <f t="shared" si="7"/>
        <v>253102678.8000506</v>
      </c>
      <c r="K24" s="89">
        <f aca="true" t="shared" si="8" ref="K24:K40">SUM(E24:J24)</f>
        <v>2910849917.3178263</v>
      </c>
      <c r="L24" s="88">
        <f t="shared" si="7"/>
        <v>12492786.65269127</v>
      </c>
      <c r="M24" s="89">
        <f aca="true" t="shared" si="9" ref="M24:M39">K24+L24</f>
        <v>2923342703.9705176</v>
      </c>
      <c r="N24" s="82"/>
      <c r="O24" s="82"/>
      <c r="P24" s="82"/>
      <c r="Q24" s="82"/>
      <c r="R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2">
      <c r="A25" s="313" t="s">
        <v>310</v>
      </c>
      <c r="B25" s="314"/>
      <c r="C25" s="314"/>
      <c r="D25" s="55">
        <v>19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86">
        <f t="shared" si="8"/>
        <v>0</v>
      </c>
      <c r="L25" s="65">
        <v>0</v>
      </c>
      <c r="M25" s="86">
        <f t="shared" si="9"/>
        <v>0</v>
      </c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20.25" customHeight="1">
      <c r="A26" s="313" t="s">
        <v>309</v>
      </c>
      <c r="B26" s="314"/>
      <c r="C26" s="314"/>
      <c r="D26" s="55">
        <v>20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86">
        <f t="shared" si="8"/>
        <v>0</v>
      </c>
      <c r="L26" s="65">
        <v>0</v>
      </c>
      <c r="M26" s="86">
        <f t="shared" si="9"/>
        <v>0</v>
      </c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21.75" customHeight="1">
      <c r="A27" s="326" t="s">
        <v>356</v>
      </c>
      <c r="B27" s="314"/>
      <c r="C27" s="314"/>
      <c r="D27" s="55">
        <v>21</v>
      </c>
      <c r="E27" s="86">
        <f>SUM(E24:E26)</f>
        <v>589325800</v>
      </c>
      <c r="F27" s="86">
        <f aca="true" t="shared" si="10" ref="F27:L27">SUM(F24:F26)</f>
        <v>681482525.25</v>
      </c>
      <c r="G27" s="86">
        <f t="shared" si="10"/>
        <v>380035948.987635</v>
      </c>
      <c r="H27" s="86">
        <f t="shared" si="10"/>
        <v>400450237.34</v>
      </c>
      <c r="I27" s="86">
        <f t="shared" si="10"/>
        <v>606452726.9401402</v>
      </c>
      <c r="J27" s="86">
        <f t="shared" si="10"/>
        <v>253102678.8000506</v>
      </c>
      <c r="K27" s="86">
        <f t="shared" si="8"/>
        <v>2910849917.3178263</v>
      </c>
      <c r="L27" s="86">
        <f t="shared" si="10"/>
        <v>12492786.65269127</v>
      </c>
      <c r="M27" s="86">
        <f t="shared" si="9"/>
        <v>2923342703.9705176</v>
      </c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23.25" customHeight="1">
      <c r="A28" s="326" t="s">
        <v>357</v>
      </c>
      <c r="B28" s="314"/>
      <c r="C28" s="314"/>
      <c r="D28" s="55">
        <v>22</v>
      </c>
      <c r="E28" s="86">
        <f aca="true" t="shared" si="11" ref="E28:J28">E29+E30</f>
        <v>0</v>
      </c>
      <c r="F28" s="86">
        <f t="shared" si="11"/>
        <v>0</v>
      </c>
      <c r="G28" s="86">
        <f t="shared" si="11"/>
        <v>-38133510.675293006</v>
      </c>
      <c r="H28" s="86">
        <f t="shared" si="11"/>
        <v>0</v>
      </c>
      <c r="I28" s="86">
        <f t="shared" si="11"/>
        <v>0</v>
      </c>
      <c r="J28" s="86">
        <f t="shared" si="11"/>
        <v>327150601.29275006</v>
      </c>
      <c r="K28" s="86">
        <f t="shared" si="8"/>
        <v>289017090.61745703</v>
      </c>
      <c r="L28" s="86">
        <f>L29+L30</f>
        <v>46391.198336595844</v>
      </c>
      <c r="M28" s="86">
        <f t="shared" si="9"/>
        <v>289063481.81579363</v>
      </c>
      <c r="W28" s="82"/>
      <c r="X28" s="82"/>
      <c r="Y28" s="82"/>
      <c r="Z28" s="82"/>
      <c r="AA28" s="82"/>
      <c r="AB28" s="82"/>
      <c r="AC28" s="82"/>
      <c r="AD28" s="82"/>
      <c r="AE28" s="82"/>
    </row>
    <row r="29" spans="1:31" ht="13.5" customHeight="1">
      <c r="A29" s="313" t="s">
        <v>90</v>
      </c>
      <c r="B29" s="314"/>
      <c r="C29" s="314"/>
      <c r="D29" s="55">
        <v>23</v>
      </c>
      <c r="E29" s="65">
        <v>0</v>
      </c>
      <c r="F29" s="65">
        <v>0</v>
      </c>
      <c r="G29" s="65">
        <v>0.06</v>
      </c>
      <c r="H29" s="65">
        <v>0</v>
      </c>
      <c r="I29" s="65">
        <v>0</v>
      </c>
      <c r="J29" s="65">
        <v>327150601.29275006</v>
      </c>
      <c r="K29" s="86">
        <f t="shared" si="8"/>
        <v>327150601.35275006</v>
      </c>
      <c r="L29" s="65">
        <v>94092.7367742403</v>
      </c>
      <c r="M29" s="86">
        <f t="shared" si="9"/>
        <v>327244694.0895243</v>
      </c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21.75" customHeight="1">
      <c r="A30" s="313" t="s">
        <v>87</v>
      </c>
      <c r="B30" s="314"/>
      <c r="C30" s="314"/>
      <c r="D30" s="55">
        <v>24</v>
      </c>
      <c r="E30" s="86">
        <f aca="true" t="shared" si="12" ref="E30:J30">SUM(E31:E34)</f>
        <v>0</v>
      </c>
      <c r="F30" s="86">
        <f t="shared" si="12"/>
        <v>0</v>
      </c>
      <c r="G30" s="86">
        <f t="shared" si="12"/>
        <v>-38133510.73529301</v>
      </c>
      <c r="H30" s="86">
        <f t="shared" si="12"/>
        <v>0</v>
      </c>
      <c r="I30" s="86">
        <f t="shared" si="12"/>
        <v>0</v>
      </c>
      <c r="J30" s="86">
        <f t="shared" si="12"/>
        <v>0</v>
      </c>
      <c r="K30" s="86">
        <f t="shared" si="8"/>
        <v>-38133510.73529301</v>
      </c>
      <c r="L30" s="86">
        <f>SUM(L31:L34)</f>
        <v>-47701.538437644456</v>
      </c>
      <c r="M30" s="86">
        <f t="shared" si="9"/>
        <v>-38181212.27373065</v>
      </c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ht="21.75" customHeight="1">
      <c r="A31" s="313" t="s">
        <v>301</v>
      </c>
      <c r="B31" s="314"/>
      <c r="C31" s="314"/>
      <c r="D31" s="55">
        <v>25</v>
      </c>
      <c r="E31" s="65">
        <v>0</v>
      </c>
      <c r="F31" s="65">
        <v>0</v>
      </c>
      <c r="G31" s="65">
        <v>-1782842.5846136184</v>
      </c>
      <c r="H31" s="65">
        <v>0</v>
      </c>
      <c r="I31" s="65">
        <v>0</v>
      </c>
      <c r="J31" s="65">
        <v>0</v>
      </c>
      <c r="K31" s="86">
        <f t="shared" si="8"/>
        <v>-1782842.5846136184</v>
      </c>
      <c r="L31" s="65">
        <v>17755.259670560295</v>
      </c>
      <c r="M31" s="86">
        <f t="shared" si="9"/>
        <v>-1765087.3249430582</v>
      </c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21.75" customHeight="1">
      <c r="A32" s="313" t="s">
        <v>302</v>
      </c>
      <c r="B32" s="314"/>
      <c r="C32" s="314"/>
      <c r="D32" s="55">
        <v>26</v>
      </c>
      <c r="E32" s="65">
        <v>0</v>
      </c>
      <c r="F32" s="65">
        <v>0</v>
      </c>
      <c r="G32" s="65">
        <v>-11775.76601728411</v>
      </c>
      <c r="H32" s="65">
        <v>0</v>
      </c>
      <c r="I32" s="65">
        <v>0</v>
      </c>
      <c r="J32" s="65">
        <v>0</v>
      </c>
      <c r="K32" s="86">
        <f t="shared" si="8"/>
        <v>-11775.76601728411</v>
      </c>
      <c r="L32" s="65">
        <v>-5273.991737877154</v>
      </c>
      <c r="M32" s="86">
        <f t="shared" si="9"/>
        <v>-17049.757755161263</v>
      </c>
      <c r="W32" s="82"/>
      <c r="X32" s="82"/>
      <c r="Y32" s="82"/>
      <c r="Z32" s="82"/>
      <c r="AA32" s="82"/>
      <c r="AB32" s="82"/>
      <c r="AC32" s="82"/>
      <c r="AD32" s="82"/>
      <c r="AE32" s="82"/>
    </row>
    <row r="33" spans="1:31" ht="22.5" customHeight="1">
      <c r="A33" s="313" t="s">
        <v>303</v>
      </c>
      <c r="B33" s="314"/>
      <c r="C33" s="314"/>
      <c r="D33" s="55">
        <v>27</v>
      </c>
      <c r="E33" s="65">
        <v>0</v>
      </c>
      <c r="F33" s="65">
        <v>0</v>
      </c>
      <c r="G33" s="65">
        <v>-34110939.39559999</v>
      </c>
      <c r="H33" s="65">
        <v>0</v>
      </c>
      <c r="I33" s="65">
        <v>0</v>
      </c>
      <c r="J33" s="65">
        <v>0</v>
      </c>
      <c r="K33" s="86">
        <f t="shared" si="8"/>
        <v>-34110939.39559999</v>
      </c>
      <c r="L33" s="65">
        <v>0</v>
      </c>
      <c r="M33" s="86">
        <f t="shared" si="9"/>
        <v>-34110939.39559999</v>
      </c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 ht="21" customHeight="1">
      <c r="A34" s="313" t="s">
        <v>263</v>
      </c>
      <c r="B34" s="314"/>
      <c r="C34" s="314"/>
      <c r="D34" s="55">
        <v>28</v>
      </c>
      <c r="E34" s="65">
        <v>0</v>
      </c>
      <c r="F34" s="65">
        <v>0</v>
      </c>
      <c r="G34" s="65">
        <v>-2227952.9890621183</v>
      </c>
      <c r="H34" s="65">
        <v>0</v>
      </c>
      <c r="I34" s="65">
        <v>0</v>
      </c>
      <c r="J34" s="65">
        <v>0</v>
      </c>
      <c r="K34" s="86">
        <f t="shared" si="8"/>
        <v>-2227952.9890621183</v>
      </c>
      <c r="L34" s="65">
        <v>-60182.8063703276</v>
      </c>
      <c r="M34" s="86">
        <f t="shared" si="9"/>
        <v>-2288135.795432446</v>
      </c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ht="33.75" customHeight="1">
      <c r="A35" s="326" t="s">
        <v>358</v>
      </c>
      <c r="B35" s="314"/>
      <c r="C35" s="314"/>
      <c r="D35" s="55">
        <v>29</v>
      </c>
      <c r="E35" s="86">
        <f aca="true" t="shared" si="13" ref="E35:J35">SUM(E36:E39)</f>
        <v>0</v>
      </c>
      <c r="F35" s="86">
        <f t="shared" si="13"/>
        <v>0</v>
      </c>
      <c r="G35" s="86">
        <f>+SUM(G36:G39)</f>
        <v>-1618988.2477263873</v>
      </c>
      <c r="H35" s="86">
        <f t="shared" si="13"/>
        <v>1588338.5999999985</v>
      </c>
      <c r="I35" s="86">
        <f t="shared" si="13"/>
        <v>252448549.326409</v>
      </c>
      <c r="J35" s="86">
        <f t="shared" si="13"/>
        <v>-253102679.50005013</v>
      </c>
      <c r="K35" s="86">
        <f t="shared" si="8"/>
        <v>-684779.8213675022</v>
      </c>
      <c r="L35" s="86">
        <f>SUM(L36:L39)</f>
        <v>-325410.07266845723</v>
      </c>
      <c r="M35" s="86">
        <f t="shared" si="9"/>
        <v>-1010189.8940359594</v>
      </c>
      <c r="W35" s="82"/>
      <c r="X35" s="82"/>
      <c r="Y35" s="82"/>
      <c r="Z35" s="82"/>
      <c r="AA35" s="82"/>
      <c r="AB35" s="82"/>
      <c r="AC35" s="82"/>
      <c r="AD35" s="82"/>
      <c r="AE35" s="82"/>
    </row>
    <row r="36" spans="1:31" ht="26.25" customHeight="1">
      <c r="A36" s="313" t="s">
        <v>304</v>
      </c>
      <c r="B36" s="314"/>
      <c r="C36" s="314"/>
      <c r="D36" s="55">
        <v>30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86">
        <f t="shared" si="8"/>
        <v>0</v>
      </c>
      <c r="L36" s="65">
        <v>0</v>
      </c>
      <c r="M36" s="86">
        <f t="shared" si="9"/>
        <v>0</v>
      </c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12">
      <c r="A37" s="313" t="s">
        <v>305</v>
      </c>
      <c r="B37" s="314"/>
      <c r="C37" s="314"/>
      <c r="D37" s="55">
        <v>31</v>
      </c>
      <c r="E37" s="65">
        <v>0</v>
      </c>
      <c r="F37" s="65">
        <v>0</v>
      </c>
      <c r="G37" s="65">
        <v>0</v>
      </c>
      <c r="H37" s="65">
        <v>0</v>
      </c>
      <c r="I37" s="65">
        <v>206308.2280250308</v>
      </c>
      <c r="J37" s="65">
        <v>0</v>
      </c>
      <c r="K37" s="86">
        <f t="shared" si="8"/>
        <v>206308.2280250308</v>
      </c>
      <c r="L37" s="65">
        <v>-83005.87</v>
      </c>
      <c r="M37" s="86">
        <f t="shared" si="9"/>
        <v>123302.35802503082</v>
      </c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12">
      <c r="A38" s="313" t="s">
        <v>306</v>
      </c>
      <c r="B38" s="314"/>
      <c r="C38" s="314"/>
      <c r="D38" s="55">
        <v>32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-1541886.677322105</v>
      </c>
      <c r="K38" s="86">
        <f t="shared" si="8"/>
        <v>-1541886.677322105</v>
      </c>
      <c r="L38" s="65">
        <v>-200054.62494589482</v>
      </c>
      <c r="M38" s="86">
        <f t="shared" si="9"/>
        <v>-1741941.3022679999</v>
      </c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12">
      <c r="A39" s="313" t="s">
        <v>91</v>
      </c>
      <c r="B39" s="314"/>
      <c r="C39" s="314"/>
      <c r="D39" s="55">
        <v>33</v>
      </c>
      <c r="E39" s="65">
        <v>0</v>
      </c>
      <c r="F39" s="65">
        <v>0</v>
      </c>
      <c r="G39" s="65">
        <v>-1618988.2477263873</v>
      </c>
      <c r="H39" s="65">
        <v>1588338.5999999985</v>
      </c>
      <c r="I39" s="65">
        <v>252242241.098384</v>
      </c>
      <c r="J39" s="65">
        <v>-251560792.822728</v>
      </c>
      <c r="K39" s="86">
        <f t="shared" si="8"/>
        <v>650798.6279295981</v>
      </c>
      <c r="L39" s="65">
        <v>-42349.5777225624</v>
      </c>
      <c r="M39" s="86">
        <f t="shared" si="9"/>
        <v>608449.0502070357</v>
      </c>
      <c r="W39" s="82"/>
      <c r="X39" s="82"/>
      <c r="Y39" s="82"/>
      <c r="Z39" s="82"/>
      <c r="AA39" s="82"/>
      <c r="AB39" s="82"/>
      <c r="AC39" s="82"/>
      <c r="AD39" s="82"/>
      <c r="AE39" s="82"/>
    </row>
    <row r="40" spans="1:31" ht="48.75" customHeight="1">
      <c r="A40" s="332" t="s">
        <v>359</v>
      </c>
      <c r="B40" s="333"/>
      <c r="C40" s="333"/>
      <c r="D40" s="58">
        <v>34</v>
      </c>
      <c r="E40" s="90">
        <f aca="true" t="shared" si="14" ref="E40:J40">E27+E28+E35</f>
        <v>589325800</v>
      </c>
      <c r="F40" s="90">
        <f t="shared" si="14"/>
        <v>681482525.25</v>
      </c>
      <c r="G40" s="90">
        <f t="shared" si="14"/>
        <v>340283450.0646156</v>
      </c>
      <c r="H40" s="90">
        <f t="shared" si="14"/>
        <v>402038575.94</v>
      </c>
      <c r="I40" s="90">
        <f t="shared" si="14"/>
        <v>858901276.2665492</v>
      </c>
      <c r="J40" s="90">
        <f t="shared" si="14"/>
        <v>327150600.5927505</v>
      </c>
      <c r="K40" s="90">
        <f t="shared" si="8"/>
        <v>3199182228.1139154</v>
      </c>
      <c r="L40" s="90">
        <f>L27+L28+L35</f>
        <v>12213767.778359408</v>
      </c>
      <c r="M40" s="90">
        <f>K40+L40</f>
        <v>3211395995.892275</v>
      </c>
      <c r="W40" s="82"/>
      <c r="X40" s="82"/>
      <c r="Y40" s="82"/>
      <c r="Z40" s="82"/>
      <c r="AA40" s="82"/>
      <c r="AB40" s="82"/>
      <c r="AC40" s="82"/>
      <c r="AD40" s="82"/>
      <c r="AE40" s="82"/>
    </row>
  </sheetData>
  <sheetProtection/>
  <mergeCells count="43"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L4:L5"/>
    <mergeCell ref="A9:C9"/>
    <mergeCell ref="A10:C10"/>
    <mergeCell ref="A11:C11"/>
    <mergeCell ref="A12:C12"/>
    <mergeCell ref="A13:C13"/>
    <mergeCell ref="M4:M5"/>
    <mergeCell ref="A6:C6"/>
    <mergeCell ref="A7:C7"/>
    <mergeCell ref="A8:C8"/>
    <mergeCell ref="A1:K1"/>
    <mergeCell ref="A2:K2"/>
    <mergeCell ref="L3:M3"/>
    <mergeCell ref="A4:C5"/>
    <mergeCell ref="D4:D5"/>
    <mergeCell ref="E4:K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  <ignoredErrors>
    <ignoredError sqref="E6:M6" numberStoredAsText="1"/>
    <ignoredError sqref="K7:K9" formulaRange="1"/>
    <ignoredError sqref="K10:K23 G35:J35 G40:J40 K24:K30 K35:K40 K31:K34" formula="1" formulaRange="1"/>
    <ignoredError sqref="E24:J24 L35:M35 L24:M24 E35:F35 M31:M34 L40 M37:M39 E30:J30 L30:M30 M29 M36 E40:F40 E27:J28 L27:M28 M25:M26" unlockedFormula="1"/>
    <ignoredError sqref="G35:J35 G40:J40" formula="1" unlockedFormula="1"/>
    <ignoredError sqref="K24:K30 K35:K40" formula="1" formulaRange="1" unlockedFormula="1"/>
    <ignoredError sqref="K31:K34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81" sqref="F81"/>
    </sheetView>
  </sheetViews>
  <sheetFormatPr defaultColWidth="9.140625" defaultRowHeight="12.75"/>
  <cols>
    <col min="1" max="16384" width="9.140625" style="10" customWidth="1"/>
  </cols>
  <sheetData>
    <row r="1" spans="1:10" ht="11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334" t="s">
        <v>351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1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335" t="s">
        <v>82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2.7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2.7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</row>
    <row r="7" spans="1:10" ht="12.7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2.7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</row>
    <row r="9" spans="1:10" ht="12.7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</row>
    <row r="10" spans="1:10" ht="11.25">
      <c r="A10" s="336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10" ht="11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1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1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1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1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1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1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1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1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1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1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1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1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1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1.25">
      <c r="A25" s="11"/>
      <c r="B25" s="11"/>
      <c r="C25" s="11"/>
      <c r="D25" s="11"/>
      <c r="E25" s="11"/>
      <c r="F25" s="11"/>
      <c r="G25" s="11"/>
      <c r="H25" s="11"/>
      <c r="J25" s="11"/>
    </row>
    <row r="26" spans="1:10" ht="11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1.2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2016-10-21T11:44:30Z</cp:lastPrinted>
  <dcterms:created xsi:type="dcterms:W3CDTF">2008-10-17T11:51:54Z</dcterms:created>
  <dcterms:modified xsi:type="dcterms:W3CDTF">2019-02-20T21:43:29Z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