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ačunovodstvo-Grupa\KONSOLIDACIJA 2018\10 MJESEČNE KONSOLIDACIJE\09 2018\70 BURZA\06 ENG\"/>
    </mc:Choice>
  </mc:AlternateContent>
  <bookViews>
    <workbookView xWindow="-15" yWindow="-15" windowWidth="9720" windowHeight="11370"/>
  </bookViews>
  <sheets>
    <sheet name="GENERAL" sheetId="26" r:id="rId1"/>
    <sheet name="BS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_xlnm._FilterDatabase" localSheetId="1" hidden="1">BS!$G$6:$L$133</definedName>
    <definedName name="_xlnm._FilterDatabase" localSheetId="5" hidden="1">CAPITAL!$E$23:$M$40</definedName>
    <definedName name="_xlnm._FilterDatabase" localSheetId="4" hidden="1">CF!$J$5:$K$63</definedName>
    <definedName name="_xlnm._FilterDatabase" localSheetId="3" hidden="1">'PL-cummulative'!$G$6:$L$100</definedName>
    <definedName name="_xlnm._FilterDatabase" localSheetId="2" hidden="1">'PL-periodical'!$G$6:$L$100</definedName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71027"/>
</workbook>
</file>

<file path=xl/calcChain.xml><?xml version="1.0" encoding="utf-8"?>
<calcChain xmlns="http://schemas.openxmlformats.org/spreadsheetml/2006/main">
  <c r="L99" i="21" l="1"/>
  <c r="L98" i="21"/>
  <c r="L97" i="21"/>
  <c r="L95" i="21"/>
  <c r="I95" i="21"/>
  <c r="L94" i="21"/>
  <c r="I94" i="21"/>
  <c r="L93" i="21"/>
  <c r="I93" i="21"/>
  <c r="L92" i="21"/>
  <c r="I92" i="21"/>
  <c r="L91" i="21"/>
  <c r="I91" i="21"/>
  <c r="L90" i="21"/>
  <c r="I90" i="21"/>
  <c r="L89" i="21"/>
  <c r="I89" i="21"/>
  <c r="L88" i="21"/>
  <c r="I88" i="21"/>
  <c r="K87" i="21"/>
  <c r="J87" i="21"/>
  <c r="H87" i="21"/>
  <c r="G87" i="21"/>
  <c r="L84" i="21"/>
  <c r="I84" i="21"/>
  <c r="L83" i="21"/>
  <c r="I83" i="21"/>
  <c r="L81" i="21"/>
  <c r="I81" i="21"/>
  <c r="L80" i="21"/>
  <c r="I80" i="21"/>
  <c r="K79" i="21"/>
  <c r="J79" i="21"/>
  <c r="H79" i="21"/>
  <c r="G79" i="21"/>
  <c r="L77" i="21"/>
  <c r="I77" i="21"/>
  <c r="L76" i="21"/>
  <c r="I76" i="21"/>
  <c r="L75" i="21"/>
  <c r="I75" i="21"/>
  <c r="K74" i="21"/>
  <c r="J74" i="21"/>
  <c r="H74" i="21"/>
  <c r="G74" i="21"/>
  <c r="L73" i="21"/>
  <c r="I73" i="21"/>
  <c r="L72" i="21"/>
  <c r="I72" i="21"/>
  <c r="L71" i="21"/>
  <c r="I71" i="21"/>
  <c r="L70" i="21"/>
  <c r="I70" i="21"/>
  <c r="L69" i="21"/>
  <c r="I69" i="21"/>
  <c r="L68" i="21"/>
  <c r="I68" i="21"/>
  <c r="L67" i="21"/>
  <c r="I67" i="21"/>
  <c r="K66" i="21"/>
  <c r="J66" i="21"/>
  <c r="H66" i="21"/>
  <c r="G66" i="21"/>
  <c r="L65" i="21"/>
  <c r="I65" i="21"/>
  <c r="L64" i="21"/>
  <c r="I64" i="21"/>
  <c r="L63" i="21"/>
  <c r="I63" i="21"/>
  <c r="K62" i="21"/>
  <c r="J62" i="21"/>
  <c r="H62" i="21"/>
  <c r="G62" i="21"/>
  <c r="L61" i="21"/>
  <c r="I61" i="21"/>
  <c r="L60" i="21"/>
  <c r="I60" i="21"/>
  <c r="L59" i="21"/>
  <c r="I59" i="21"/>
  <c r="K58" i="21"/>
  <c r="J58" i="21"/>
  <c r="H58" i="21"/>
  <c r="G58" i="21"/>
  <c r="L56" i="21"/>
  <c r="I56" i="21"/>
  <c r="L55" i="21"/>
  <c r="I55" i="21"/>
  <c r="K54" i="21"/>
  <c r="J54" i="21"/>
  <c r="H54" i="21"/>
  <c r="G54" i="21"/>
  <c r="L53" i="21"/>
  <c r="I53" i="21"/>
  <c r="L52" i="21"/>
  <c r="I52" i="21"/>
  <c r="L51" i="21"/>
  <c r="I51" i="21"/>
  <c r="K50" i="21"/>
  <c r="J50" i="21"/>
  <c r="H50" i="21"/>
  <c r="G50" i="21"/>
  <c r="L49" i="21"/>
  <c r="I49" i="21"/>
  <c r="L48" i="21"/>
  <c r="I48" i="21"/>
  <c r="L47" i="21"/>
  <c r="I47" i="21"/>
  <c r="K46" i="21"/>
  <c r="J46" i="21"/>
  <c r="H46" i="21"/>
  <c r="G46" i="21"/>
  <c r="I46" i="21" s="1"/>
  <c r="L45" i="21"/>
  <c r="I45" i="21"/>
  <c r="L44" i="21"/>
  <c r="I44" i="21"/>
  <c r="K43" i="21"/>
  <c r="K42" i="21" s="1"/>
  <c r="J43" i="21"/>
  <c r="J42" i="21" s="1"/>
  <c r="H43" i="21"/>
  <c r="H42" i="21" s="1"/>
  <c r="G43" i="21"/>
  <c r="I43" i="21" s="1"/>
  <c r="L41" i="21"/>
  <c r="I41" i="21"/>
  <c r="L40" i="21"/>
  <c r="I40" i="21"/>
  <c r="L39" i="21"/>
  <c r="I39" i="21"/>
  <c r="K38" i="21"/>
  <c r="J38" i="21"/>
  <c r="H38" i="21"/>
  <c r="G38" i="21"/>
  <c r="L37" i="21"/>
  <c r="I37" i="21"/>
  <c r="L36" i="21"/>
  <c r="I36" i="21"/>
  <c r="L35" i="21"/>
  <c r="I35" i="21"/>
  <c r="K34" i="21"/>
  <c r="J34" i="21"/>
  <c r="H34" i="21"/>
  <c r="G34" i="21"/>
  <c r="K33" i="21"/>
  <c r="L32" i="21"/>
  <c r="I32" i="21"/>
  <c r="L31" i="21"/>
  <c r="I31" i="21"/>
  <c r="L30" i="21"/>
  <c r="I30" i="21"/>
  <c r="L29" i="21"/>
  <c r="I29" i="21"/>
  <c r="L28" i="21"/>
  <c r="I28" i="21"/>
  <c r="L27" i="21"/>
  <c r="I27" i="21"/>
  <c r="L26" i="21"/>
  <c r="I26" i="21"/>
  <c r="L25" i="21"/>
  <c r="I25" i="21"/>
  <c r="K24" i="21"/>
  <c r="J24" i="21"/>
  <c r="H24" i="21"/>
  <c r="G24" i="21"/>
  <c r="L23" i="21"/>
  <c r="I23" i="21"/>
  <c r="L22" i="21"/>
  <c r="I22" i="21"/>
  <c r="L21" i="21"/>
  <c r="I21" i="21"/>
  <c r="L20" i="21"/>
  <c r="I20" i="21"/>
  <c r="L19" i="21"/>
  <c r="I19" i="21"/>
  <c r="K18" i="21"/>
  <c r="J18" i="21"/>
  <c r="H18" i="21"/>
  <c r="G18" i="21"/>
  <c r="L17" i="21"/>
  <c r="I17" i="21"/>
  <c r="L15" i="21"/>
  <c r="I15" i="21"/>
  <c r="L14" i="21"/>
  <c r="I14" i="21"/>
  <c r="L13" i="21"/>
  <c r="I13" i="21"/>
  <c r="L12" i="21"/>
  <c r="I12" i="21"/>
  <c r="L11" i="21"/>
  <c r="I11" i="21"/>
  <c r="L10" i="21"/>
  <c r="I10" i="21"/>
  <c r="L9" i="21"/>
  <c r="I9" i="21"/>
  <c r="L8" i="21"/>
  <c r="I8" i="21"/>
  <c r="K7" i="21"/>
  <c r="J7" i="21"/>
  <c r="H7" i="21"/>
  <c r="G7" i="21"/>
  <c r="I54" i="21" l="1"/>
  <c r="L34" i="21"/>
  <c r="L43" i="21"/>
  <c r="L46" i="21"/>
  <c r="L54" i="21"/>
  <c r="L58" i="21"/>
  <c r="K57" i="21"/>
  <c r="K86" i="21" s="1"/>
  <c r="L66" i="21"/>
  <c r="I38" i="21"/>
  <c r="I50" i="21"/>
  <c r="L79" i="21"/>
  <c r="L7" i="21"/>
  <c r="K16" i="21"/>
  <c r="J33" i="21"/>
  <c r="L33" i="21" s="1"/>
  <c r="L62" i="21"/>
  <c r="L74" i="21"/>
  <c r="I18" i="21"/>
  <c r="J57" i="21"/>
  <c r="I79" i="21"/>
  <c r="I62" i="21"/>
  <c r="I74" i="21"/>
  <c r="G57" i="21"/>
  <c r="H57" i="21"/>
  <c r="G33" i="21"/>
  <c r="H33" i="21"/>
  <c r="H86" i="21" s="1"/>
  <c r="J16" i="21"/>
  <c r="J85" i="21" s="1"/>
  <c r="L24" i="21"/>
  <c r="H16" i="21"/>
  <c r="H85" i="21" s="1"/>
  <c r="I66" i="21"/>
  <c r="L38" i="21"/>
  <c r="I87" i="21"/>
  <c r="G16" i="21"/>
  <c r="I16" i="21" s="1"/>
  <c r="L18" i="21"/>
  <c r="I24" i="21"/>
  <c r="I34" i="21"/>
  <c r="L50" i="21"/>
  <c r="I58" i="21"/>
  <c r="L87" i="21"/>
  <c r="K85" i="21"/>
  <c r="I7" i="21"/>
  <c r="G42" i="21"/>
  <c r="I42" i="21" s="1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E35" i="23"/>
  <c r="K34" i="23"/>
  <c r="M34" i="23" s="1"/>
  <c r="K33" i="23"/>
  <c r="M33" i="23" s="1"/>
  <c r="K32" i="23"/>
  <c r="M32" i="23" s="1"/>
  <c r="K31" i="23"/>
  <c r="M31" i="23" s="1"/>
  <c r="L30" i="23"/>
  <c r="J30" i="23"/>
  <c r="I30" i="23"/>
  <c r="I28" i="23" s="1"/>
  <c r="H30" i="23"/>
  <c r="H28" i="23" s="1"/>
  <c r="G30" i="23"/>
  <c r="G28" i="23" s="1"/>
  <c r="F30" i="23"/>
  <c r="F28" i="23" s="1"/>
  <c r="E30" i="23"/>
  <c r="K29" i="23"/>
  <c r="M29" i="23" s="1"/>
  <c r="L28" i="23"/>
  <c r="J28" i="23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E18" i="23"/>
  <c r="M17" i="23"/>
  <c r="K16" i="23"/>
  <c r="M16" i="23" s="1"/>
  <c r="K15" i="23"/>
  <c r="M15" i="23" s="1"/>
  <c r="K14" i="23"/>
  <c r="M14" i="23" s="1"/>
  <c r="L13" i="23"/>
  <c r="J13" i="23"/>
  <c r="I13" i="23"/>
  <c r="I11" i="23" s="1"/>
  <c r="H13" i="23"/>
  <c r="H11" i="23" s="1"/>
  <c r="G13" i="23"/>
  <c r="G11" i="23" s="1"/>
  <c r="F13" i="23"/>
  <c r="F11" i="23" s="1"/>
  <c r="E13" i="23"/>
  <c r="K12" i="23"/>
  <c r="M12" i="23" s="1"/>
  <c r="L11" i="23"/>
  <c r="J11" i="23"/>
  <c r="L10" i="23"/>
  <c r="J10" i="23"/>
  <c r="I10" i="23"/>
  <c r="H10" i="23"/>
  <c r="G10" i="23"/>
  <c r="G23" i="23" s="1"/>
  <c r="G24" i="23" s="1"/>
  <c r="G27" i="23" s="1"/>
  <c r="F10" i="23"/>
  <c r="E10" i="23"/>
  <c r="K9" i="23"/>
  <c r="M9" i="23" s="1"/>
  <c r="K8" i="23"/>
  <c r="M8" i="23" s="1"/>
  <c r="K7" i="23"/>
  <c r="M7" i="23" s="1"/>
  <c r="K52" i="22"/>
  <c r="J52" i="22"/>
  <c r="K37" i="22"/>
  <c r="J37" i="22"/>
  <c r="K18" i="22"/>
  <c r="J18" i="22"/>
  <c r="K9" i="22"/>
  <c r="K7" i="22" s="1"/>
  <c r="J9" i="22"/>
  <c r="J7" i="22" s="1"/>
  <c r="L99" i="28"/>
  <c r="L98" i="28"/>
  <c r="L97" i="28"/>
  <c r="L95" i="28"/>
  <c r="I95" i="28"/>
  <c r="L94" i="28"/>
  <c r="I94" i="28"/>
  <c r="L93" i="28"/>
  <c r="I93" i="28"/>
  <c r="L92" i="28"/>
  <c r="I92" i="28"/>
  <c r="L91" i="28"/>
  <c r="I91" i="28"/>
  <c r="L90" i="28"/>
  <c r="I90" i="28"/>
  <c r="L89" i="28"/>
  <c r="I89" i="28"/>
  <c r="L88" i="28"/>
  <c r="I88" i="28"/>
  <c r="K87" i="28"/>
  <c r="J87" i="28"/>
  <c r="H87" i="28"/>
  <c r="G87" i="28"/>
  <c r="L84" i="28"/>
  <c r="I84" i="28"/>
  <c r="L83" i="28"/>
  <c r="I83" i="28"/>
  <c r="L81" i="28"/>
  <c r="I81" i="28"/>
  <c r="L80" i="28"/>
  <c r="I80" i="28"/>
  <c r="K79" i="28"/>
  <c r="J79" i="28"/>
  <c r="H79" i="28"/>
  <c r="G79" i="28"/>
  <c r="L77" i="28"/>
  <c r="I77" i="28"/>
  <c r="L76" i="28"/>
  <c r="I76" i="28"/>
  <c r="L75" i="28"/>
  <c r="I75" i="28"/>
  <c r="K74" i="28"/>
  <c r="J74" i="28"/>
  <c r="H74" i="28"/>
  <c r="G74" i="28"/>
  <c r="L73" i="28"/>
  <c r="I73" i="28"/>
  <c r="L72" i="28"/>
  <c r="I72" i="28"/>
  <c r="L71" i="28"/>
  <c r="I71" i="28"/>
  <c r="L70" i="28"/>
  <c r="I70" i="28"/>
  <c r="L69" i="28"/>
  <c r="I69" i="28"/>
  <c r="L68" i="28"/>
  <c r="I68" i="28"/>
  <c r="L67" i="28"/>
  <c r="I67" i="28"/>
  <c r="K66" i="28"/>
  <c r="J66" i="28"/>
  <c r="H66" i="28"/>
  <c r="G66" i="28"/>
  <c r="L65" i="28"/>
  <c r="I65" i="28"/>
  <c r="L64" i="28"/>
  <c r="I64" i="28"/>
  <c r="L63" i="28"/>
  <c r="I63" i="28"/>
  <c r="K62" i="28"/>
  <c r="J62" i="28"/>
  <c r="H62" i="28"/>
  <c r="G62" i="28"/>
  <c r="L61" i="28"/>
  <c r="I61" i="28"/>
  <c r="L60" i="28"/>
  <c r="I60" i="28"/>
  <c r="L59" i="28"/>
  <c r="I59" i="28"/>
  <c r="K58" i="28"/>
  <c r="J58" i="28"/>
  <c r="H58" i="28"/>
  <c r="G58" i="28"/>
  <c r="L56" i="28"/>
  <c r="I56" i="28"/>
  <c r="L55" i="28"/>
  <c r="I55" i="28"/>
  <c r="K54" i="28"/>
  <c r="J54" i="28"/>
  <c r="H54" i="28"/>
  <c r="G54" i="28"/>
  <c r="L53" i="28"/>
  <c r="I53" i="28"/>
  <c r="L52" i="28"/>
  <c r="I52" i="28"/>
  <c r="L51" i="28"/>
  <c r="I51" i="28"/>
  <c r="K50" i="28"/>
  <c r="J50" i="28"/>
  <c r="H50" i="28"/>
  <c r="G50" i="28"/>
  <c r="L49" i="28"/>
  <c r="I49" i="28"/>
  <c r="L48" i="28"/>
  <c r="I48" i="28"/>
  <c r="L47" i="28"/>
  <c r="I47" i="28"/>
  <c r="K46" i="28"/>
  <c r="J46" i="28"/>
  <c r="H46" i="28"/>
  <c r="G46" i="28"/>
  <c r="L45" i="28"/>
  <c r="I45" i="28"/>
  <c r="L44" i="28"/>
  <c r="I44" i="28"/>
  <c r="K43" i="28"/>
  <c r="J43" i="28"/>
  <c r="J42" i="28" s="1"/>
  <c r="H43" i="28"/>
  <c r="G43" i="28"/>
  <c r="L41" i="28"/>
  <c r="I41" i="28"/>
  <c r="L40" i="28"/>
  <c r="I40" i="28"/>
  <c r="L39" i="28"/>
  <c r="I39" i="28"/>
  <c r="K38" i="28"/>
  <c r="J38" i="28"/>
  <c r="H38" i="28"/>
  <c r="G38" i="28"/>
  <c r="L37" i="28"/>
  <c r="I37" i="28"/>
  <c r="L36" i="28"/>
  <c r="I36" i="28"/>
  <c r="L35" i="28"/>
  <c r="I35" i="28"/>
  <c r="K34" i="28"/>
  <c r="J34" i="28"/>
  <c r="H34" i="28"/>
  <c r="G34" i="28"/>
  <c r="L32" i="28"/>
  <c r="I32" i="28"/>
  <c r="L31" i="28"/>
  <c r="I31" i="28"/>
  <c r="L30" i="28"/>
  <c r="I30" i="28"/>
  <c r="L29" i="28"/>
  <c r="I29" i="28"/>
  <c r="L28" i="28"/>
  <c r="I28" i="28"/>
  <c r="L27" i="28"/>
  <c r="I27" i="28"/>
  <c r="L26" i="28"/>
  <c r="I26" i="28"/>
  <c r="L25" i="28"/>
  <c r="I25" i="28"/>
  <c r="K24" i="28"/>
  <c r="J24" i="28"/>
  <c r="H24" i="28"/>
  <c r="G24" i="28"/>
  <c r="L23" i="28"/>
  <c r="I23" i="28"/>
  <c r="L22" i="28"/>
  <c r="I22" i="28"/>
  <c r="L21" i="28"/>
  <c r="I21" i="28"/>
  <c r="L20" i="28"/>
  <c r="I20" i="28"/>
  <c r="L19" i="28"/>
  <c r="I19" i="28"/>
  <c r="K18" i="28"/>
  <c r="J18" i="28"/>
  <c r="H18" i="28"/>
  <c r="G18" i="28"/>
  <c r="L17" i="28"/>
  <c r="I17" i="28"/>
  <c r="K16" i="28"/>
  <c r="L15" i="28"/>
  <c r="I15" i="28"/>
  <c r="L14" i="28"/>
  <c r="I14" i="28"/>
  <c r="L13" i="28"/>
  <c r="I13" i="28"/>
  <c r="L12" i="28"/>
  <c r="I12" i="28"/>
  <c r="L11" i="28"/>
  <c r="I11" i="28"/>
  <c r="L10" i="28"/>
  <c r="I10" i="28"/>
  <c r="L9" i="28"/>
  <c r="I9" i="28"/>
  <c r="L8" i="28"/>
  <c r="I8" i="28"/>
  <c r="K7" i="28"/>
  <c r="J7" i="28"/>
  <c r="H7" i="28"/>
  <c r="G7" i="28"/>
  <c r="L128" i="20"/>
  <c r="I128" i="20"/>
  <c r="L126" i="20"/>
  <c r="I126" i="20"/>
  <c r="L125" i="20"/>
  <c r="I125" i="20"/>
  <c r="K124" i="20"/>
  <c r="J124" i="20"/>
  <c r="H124" i="20"/>
  <c r="G124" i="20"/>
  <c r="L123" i="20"/>
  <c r="I123" i="20"/>
  <c r="L122" i="20"/>
  <c r="I122" i="20"/>
  <c r="L121" i="20"/>
  <c r="I121" i="20"/>
  <c r="L120" i="20"/>
  <c r="I120" i="20"/>
  <c r="K119" i="20"/>
  <c r="J119" i="20"/>
  <c r="H119" i="20"/>
  <c r="G119" i="20"/>
  <c r="L118" i="20"/>
  <c r="I118" i="20"/>
  <c r="L117" i="20"/>
  <c r="I117" i="20"/>
  <c r="L116" i="20"/>
  <c r="I116" i="20"/>
  <c r="K115" i="20"/>
  <c r="J115" i="20"/>
  <c r="H115" i="20"/>
  <c r="G115" i="20"/>
  <c r="L114" i="20"/>
  <c r="I114" i="20"/>
  <c r="L113" i="20"/>
  <c r="I113" i="20"/>
  <c r="L112" i="20"/>
  <c r="I112" i="20"/>
  <c r="K111" i="20"/>
  <c r="J111" i="20"/>
  <c r="H111" i="20"/>
  <c r="G111" i="20"/>
  <c r="L110" i="20"/>
  <c r="I110" i="20"/>
  <c r="L109" i="20"/>
  <c r="I109" i="20"/>
  <c r="K108" i="20"/>
  <c r="J108" i="20"/>
  <c r="H108" i="20"/>
  <c r="G108" i="20"/>
  <c r="L107" i="20"/>
  <c r="I107" i="20"/>
  <c r="L106" i="20"/>
  <c r="I106" i="20"/>
  <c r="L105" i="20"/>
  <c r="I105" i="20"/>
  <c r="L104" i="20"/>
  <c r="I104" i="20"/>
  <c r="L103" i="20"/>
  <c r="I103" i="20"/>
  <c r="L102" i="20"/>
  <c r="I102" i="20"/>
  <c r="L101" i="20"/>
  <c r="I101" i="20"/>
  <c r="K100" i="20"/>
  <c r="J100" i="20"/>
  <c r="H100" i="20"/>
  <c r="G100" i="20"/>
  <c r="L99" i="20"/>
  <c r="I99" i="20"/>
  <c r="L98" i="20"/>
  <c r="I98" i="20"/>
  <c r="L97" i="20"/>
  <c r="I97" i="20"/>
  <c r="K96" i="20"/>
  <c r="J96" i="20"/>
  <c r="H96" i="20"/>
  <c r="G96" i="20"/>
  <c r="L95" i="20"/>
  <c r="I95" i="20"/>
  <c r="L94" i="20"/>
  <c r="I94" i="20"/>
  <c r="K93" i="20"/>
  <c r="J93" i="20"/>
  <c r="H93" i="20"/>
  <c r="G93" i="20"/>
  <c r="L92" i="20"/>
  <c r="I92" i="20"/>
  <c r="L91" i="20"/>
  <c r="I91" i="20"/>
  <c r="L90" i="20"/>
  <c r="I90" i="20"/>
  <c r="K89" i="20"/>
  <c r="J89" i="20"/>
  <c r="H89" i="20"/>
  <c r="G89" i="20"/>
  <c r="L88" i="20"/>
  <c r="I88" i="20"/>
  <c r="L87" i="20"/>
  <c r="I87" i="20"/>
  <c r="L86" i="20"/>
  <c r="I86" i="20"/>
  <c r="K85" i="20"/>
  <c r="J85" i="20"/>
  <c r="H85" i="20"/>
  <c r="G85" i="20"/>
  <c r="L84" i="20"/>
  <c r="I84" i="20"/>
  <c r="L83" i="20"/>
  <c r="I83" i="20"/>
  <c r="L82" i="20"/>
  <c r="I82" i="20"/>
  <c r="L81" i="20"/>
  <c r="I81" i="20"/>
  <c r="K80" i="20"/>
  <c r="J80" i="20"/>
  <c r="H80" i="20"/>
  <c r="G80" i="20"/>
  <c r="L77" i="20"/>
  <c r="I77" i="20"/>
  <c r="L75" i="20"/>
  <c r="I75" i="20"/>
  <c r="L74" i="20"/>
  <c r="I74" i="20"/>
  <c r="L73" i="20"/>
  <c r="I73" i="20"/>
  <c r="K72" i="20"/>
  <c r="J72" i="20"/>
  <c r="H72" i="20"/>
  <c r="G72" i="20"/>
  <c r="L71" i="20"/>
  <c r="I71" i="20"/>
  <c r="L70" i="20"/>
  <c r="I70" i="20"/>
  <c r="L69" i="20"/>
  <c r="I69" i="20"/>
  <c r="L68" i="20"/>
  <c r="I68" i="20"/>
  <c r="L67" i="20"/>
  <c r="I67" i="20"/>
  <c r="K66" i="20"/>
  <c r="K65" i="20" s="1"/>
  <c r="J66" i="20"/>
  <c r="J65" i="20" s="1"/>
  <c r="H66" i="20"/>
  <c r="H65" i="20" s="1"/>
  <c r="G66" i="20"/>
  <c r="G65" i="20" s="1"/>
  <c r="L64" i="20"/>
  <c r="I64" i="20"/>
  <c r="L63" i="20"/>
  <c r="I63" i="20"/>
  <c r="L62" i="20"/>
  <c r="I62" i="20"/>
  <c r="K61" i="20"/>
  <c r="J61" i="20"/>
  <c r="H61" i="20"/>
  <c r="G61" i="20"/>
  <c r="L60" i="20"/>
  <c r="I60" i="20"/>
  <c r="L59" i="20"/>
  <c r="I59" i="20"/>
  <c r="L58" i="20"/>
  <c r="I58" i="20"/>
  <c r="K57" i="20"/>
  <c r="J57" i="20"/>
  <c r="H57" i="20"/>
  <c r="G57" i="20"/>
  <c r="L55" i="20"/>
  <c r="I55" i="20"/>
  <c r="L54" i="20"/>
  <c r="I54" i="20"/>
  <c r="K53" i="20"/>
  <c r="J53" i="20"/>
  <c r="H53" i="20"/>
  <c r="G53" i="20"/>
  <c r="L52" i="20"/>
  <c r="I52" i="20"/>
  <c r="L51" i="20"/>
  <c r="I51" i="20"/>
  <c r="L50" i="20"/>
  <c r="I50" i="20"/>
  <c r="L49" i="20"/>
  <c r="I49" i="20"/>
  <c r="L48" i="20"/>
  <c r="I48" i="20"/>
  <c r="L47" i="20"/>
  <c r="I47" i="20"/>
  <c r="L46" i="20"/>
  <c r="I46" i="20"/>
  <c r="K45" i="20"/>
  <c r="J45" i="20"/>
  <c r="H45" i="20"/>
  <c r="G45" i="20"/>
  <c r="L44" i="20"/>
  <c r="I44" i="20"/>
  <c r="L43" i="20"/>
  <c r="I43" i="20"/>
  <c r="L42" i="20"/>
  <c r="I42" i="20"/>
  <c r="L41" i="20"/>
  <c r="I41" i="20"/>
  <c r="L40" i="20"/>
  <c r="I40" i="20"/>
  <c r="K39" i="20"/>
  <c r="J39" i="20"/>
  <c r="H39" i="20"/>
  <c r="G39" i="20"/>
  <c r="L38" i="20"/>
  <c r="I38" i="20"/>
  <c r="L37" i="20"/>
  <c r="I37" i="20"/>
  <c r="L36" i="20"/>
  <c r="I36" i="20"/>
  <c r="L35" i="20"/>
  <c r="I35" i="20"/>
  <c r="L34" i="20"/>
  <c r="I34" i="20"/>
  <c r="K33" i="20"/>
  <c r="J33" i="20"/>
  <c r="H33" i="20"/>
  <c r="G33" i="20"/>
  <c r="L32" i="20"/>
  <c r="I32" i="20"/>
  <c r="L31" i="20"/>
  <c r="I31" i="20"/>
  <c r="L30" i="20"/>
  <c r="I30" i="20"/>
  <c r="L29" i="20"/>
  <c r="I29" i="20"/>
  <c r="K28" i="20"/>
  <c r="J28" i="20"/>
  <c r="H28" i="20"/>
  <c r="G28" i="20"/>
  <c r="L27" i="20"/>
  <c r="I27" i="20"/>
  <c r="L26" i="20"/>
  <c r="I26" i="20"/>
  <c r="K25" i="20"/>
  <c r="J25" i="20"/>
  <c r="H25" i="20"/>
  <c r="G25" i="20"/>
  <c r="L23" i="20"/>
  <c r="I23" i="20"/>
  <c r="L22" i="20"/>
  <c r="I22" i="20"/>
  <c r="L21" i="20"/>
  <c r="I21" i="20"/>
  <c r="K20" i="20"/>
  <c r="J20" i="20"/>
  <c r="H20" i="20"/>
  <c r="G20" i="20"/>
  <c r="L19" i="20"/>
  <c r="I19" i="20"/>
  <c r="L17" i="20"/>
  <c r="I17" i="20"/>
  <c r="L16" i="20"/>
  <c r="I16" i="20"/>
  <c r="L15" i="20"/>
  <c r="I15" i="20"/>
  <c r="K14" i="20"/>
  <c r="J14" i="20"/>
  <c r="H14" i="20"/>
  <c r="G14" i="20"/>
  <c r="L13" i="20"/>
  <c r="I13" i="20"/>
  <c r="L12" i="20"/>
  <c r="I12" i="20"/>
  <c r="K11" i="20"/>
  <c r="J11" i="20"/>
  <c r="H11" i="20"/>
  <c r="G11" i="20"/>
  <c r="L10" i="20"/>
  <c r="I10" i="20"/>
  <c r="L9" i="20"/>
  <c r="L8" i="20" s="1"/>
  <c r="I9" i="20"/>
  <c r="H8" i="20"/>
  <c r="G8" i="20"/>
  <c r="L57" i="21" l="1"/>
  <c r="J86" i="21"/>
  <c r="L7" i="28"/>
  <c r="G16" i="28"/>
  <c r="G85" i="28" s="1"/>
  <c r="K78" i="21"/>
  <c r="K82" i="21" s="1"/>
  <c r="K96" i="21" s="1"/>
  <c r="J78" i="21"/>
  <c r="J82" i="21" s="1"/>
  <c r="J96" i="21" s="1"/>
  <c r="L42" i="21"/>
  <c r="L86" i="21" s="1"/>
  <c r="L16" i="21"/>
  <c r="K79" i="20"/>
  <c r="G24" i="20"/>
  <c r="G18" i="20" s="1"/>
  <c r="I33" i="21"/>
  <c r="K56" i="20"/>
  <c r="L54" i="28"/>
  <c r="L58" i="28"/>
  <c r="I57" i="21"/>
  <c r="L85" i="21"/>
  <c r="I18" i="28"/>
  <c r="I79" i="28"/>
  <c r="I66" i="28"/>
  <c r="L43" i="28"/>
  <c r="L34" i="28"/>
  <c r="I87" i="28"/>
  <c r="K33" i="28"/>
  <c r="H78" i="21"/>
  <c r="H82" i="21" s="1"/>
  <c r="H96" i="21" s="1"/>
  <c r="G85" i="21"/>
  <c r="I85" i="21" s="1"/>
  <c r="G86" i="21"/>
  <c r="I86" i="21" s="1"/>
  <c r="G78" i="21"/>
  <c r="I93" i="20"/>
  <c r="I96" i="20"/>
  <c r="I108" i="20"/>
  <c r="I111" i="20"/>
  <c r="I119" i="20"/>
  <c r="L40" i="23"/>
  <c r="I11" i="20"/>
  <c r="I39" i="20"/>
  <c r="L85" i="20"/>
  <c r="L38" i="28"/>
  <c r="L79" i="28"/>
  <c r="I89" i="20"/>
  <c r="I115" i="20"/>
  <c r="L50" i="28"/>
  <c r="L62" i="28"/>
  <c r="L74" i="28"/>
  <c r="K6" i="22"/>
  <c r="K58" i="22" s="1"/>
  <c r="K60" i="22" s="1"/>
  <c r="J6" i="22"/>
  <c r="J58" i="22" s="1"/>
  <c r="J60" i="22" s="1"/>
  <c r="J57" i="28"/>
  <c r="G57" i="28"/>
  <c r="H57" i="28"/>
  <c r="K42" i="28"/>
  <c r="J33" i="28"/>
  <c r="H16" i="28"/>
  <c r="K85" i="28"/>
  <c r="I54" i="28"/>
  <c r="G33" i="28"/>
  <c r="L46" i="28"/>
  <c r="L18" i="28"/>
  <c r="K57" i="28"/>
  <c r="L24" i="28"/>
  <c r="L66" i="28"/>
  <c r="L87" i="28"/>
  <c r="I24" i="28"/>
  <c r="I34" i="28"/>
  <c r="H33" i="28"/>
  <c r="H42" i="28"/>
  <c r="I46" i="28"/>
  <c r="I124" i="20"/>
  <c r="L108" i="20"/>
  <c r="I100" i="20"/>
  <c r="H79" i="20"/>
  <c r="H127" i="20" s="1"/>
  <c r="J56" i="20"/>
  <c r="H24" i="20"/>
  <c r="I24" i="20" s="1"/>
  <c r="L25" i="20"/>
  <c r="L28" i="20"/>
  <c r="L89" i="20"/>
  <c r="L100" i="20"/>
  <c r="L115" i="20"/>
  <c r="L93" i="20"/>
  <c r="L96" i="20"/>
  <c r="L111" i="20"/>
  <c r="L119" i="20"/>
  <c r="I14" i="20"/>
  <c r="G56" i="20"/>
  <c r="I20" i="20"/>
  <c r="J24" i="20"/>
  <c r="J18" i="20" s="1"/>
  <c r="H56" i="20"/>
  <c r="K24" i="20"/>
  <c r="K18" i="20" s="1"/>
  <c r="L33" i="20"/>
  <c r="L45" i="20"/>
  <c r="I53" i="20"/>
  <c r="I57" i="20"/>
  <c r="L61" i="20"/>
  <c r="I65" i="20"/>
  <c r="I66" i="20"/>
  <c r="L72" i="20"/>
  <c r="J79" i="20"/>
  <c r="J127" i="20" s="1"/>
  <c r="L80" i="20"/>
  <c r="I74" i="28"/>
  <c r="I23" i="23"/>
  <c r="I24" i="23" s="1"/>
  <c r="I27" i="23" s="1"/>
  <c r="I40" i="23" s="1"/>
  <c r="K127" i="20"/>
  <c r="J16" i="28"/>
  <c r="J85" i="28" s="1"/>
  <c r="G42" i="28"/>
  <c r="K30" i="23"/>
  <c r="M30" i="23" s="1"/>
  <c r="L14" i="20"/>
  <c r="L20" i="20"/>
  <c r="I25" i="20"/>
  <c r="I28" i="20"/>
  <c r="I33" i="20"/>
  <c r="L39" i="20"/>
  <c r="I45" i="20"/>
  <c r="L53" i="20"/>
  <c r="L57" i="20"/>
  <c r="I61" i="20"/>
  <c r="L65" i="20"/>
  <c r="L66" i="20"/>
  <c r="I72" i="20"/>
  <c r="G79" i="20"/>
  <c r="G127" i="20" s="1"/>
  <c r="I80" i="20"/>
  <c r="I85" i="20"/>
  <c r="L124" i="20"/>
  <c r="I38" i="28"/>
  <c r="I43" i="28"/>
  <c r="I50" i="28"/>
  <c r="I62" i="28"/>
  <c r="H23" i="23"/>
  <c r="H24" i="23" s="1"/>
  <c r="H27" i="23" s="1"/>
  <c r="H40" i="23" s="1"/>
  <c r="I58" i="28"/>
  <c r="F23" i="23"/>
  <c r="F24" i="23" s="1"/>
  <c r="F27" i="23" s="1"/>
  <c r="F40" i="23" s="1"/>
  <c r="J23" i="23"/>
  <c r="J24" i="23" s="1"/>
  <c r="J27" i="23" s="1"/>
  <c r="J40" i="23" s="1"/>
  <c r="K10" i="23"/>
  <c r="M10" i="23" s="1"/>
  <c r="G40" i="23"/>
  <c r="L23" i="23"/>
  <c r="K13" i="23"/>
  <c r="M13" i="23" s="1"/>
  <c r="K18" i="23"/>
  <c r="M18" i="23" s="1"/>
  <c r="K35" i="23"/>
  <c r="M35" i="23" s="1"/>
  <c r="E11" i="23"/>
  <c r="K11" i="23" s="1"/>
  <c r="M11" i="23" s="1"/>
  <c r="E28" i="23"/>
  <c r="K28" i="23" s="1"/>
  <c r="M28" i="23" s="1"/>
  <c r="I7" i="28"/>
  <c r="I8" i="20"/>
  <c r="L11" i="20"/>
  <c r="L42" i="28" l="1"/>
  <c r="I16" i="28"/>
  <c r="I42" i="28"/>
  <c r="L33" i="28"/>
  <c r="L96" i="21"/>
  <c r="L78" i="21"/>
  <c r="L82" i="21" s="1"/>
  <c r="H18" i="20"/>
  <c r="L56" i="20"/>
  <c r="J76" i="20"/>
  <c r="K76" i="20"/>
  <c r="H85" i="28"/>
  <c r="I85" i="28" s="1"/>
  <c r="L57" i="28"/>
  <c r="L86" i="28" s="1"/>
  <c r="J86" i="28"/>
  <c r="K86" i="28"/>
  <c r="G82" i="21"/>
  <c r="I78" i="21"/>
  <c r="G76" i="20"/>
  <c r="K78" i="28"/>
  <c r="K82" i="28" s="1"/>
  <c r="K96" i="28" s="1"/>
  <c r="I57" i="28"/>
  <c r="H78" i="28"/>
  <c r="H82" i="28" s="1"/>
  <c r="H96" i="28" s="1"/>
  <c r="G78" i="28"/>
  <c r="G82" i="28" s="1"/>
  <c r="I33" i="28"/>
  <c r="L16" i="28"/>
  <c r="L85" i="28" s="1"/>
  <c r="H86" i="28"/>
  <c r="J78" i="28"/>
  <c r="J82" i="28" s="1"/>
  <c r="J96" i="28" s="1"/>
  <c r="I127" i="20"/>
  <c r="L79" i="20"/>
  <c r="I56" i="20"/>
  <c r="H76" i="20"/>
  <c r="I18" i="20"/>
  <c r="I79" i="20"/>
  <c r="L127" i="20"/>
  <c r="L24" i="20"/>
  <c r="L18" i="20" s="1"/>
  <c r="G86" i="28"/>
  <c r="E23" i="23"/>
  <c r="L96" i="28" l="1"/>
  <c r="L78" i="28"/>
  <c r="L82" i="28" s="1"/>
  <c r="L76" i="20"/>
  <c r="G96" i="21"/>
  <c r="I96" i="21" s="1"/>
  <c r="I82" i="21"/>
  <c r="I76" i="20"/>
  <c r="I78" i="28"/>
  <c r="I86" i="28"/>
  <c r="E24" i="23"/>
  <c r="K23" i="23"/>
  <c r="M23" i="23" s="1"/>
  <c r="G96" i="28"/>
  <c r="I96" i="28" s="1"/>
  <c r="I82" i="28"/>
  <c r="E27" i="23" l="1"/>
  <c r="K24" i="23"/>
  <c r="M24" i="23" s="1"/>
  <c r="E40" i="23" l="1"/>
  <c r="K40" i="23" s="1"/>
  <c r="M40" i="23" s="1"/>
  <c r="K27" i="23"/>
  <c r="M27" i="23" s="1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<sst xmlns="http://schemas.openxmlformats.org/spreadsheetml/2006/main" count="545" uniqueCount="390">
  <si>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</si>
  <si>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</si>
  <si>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</si>
  <si>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</si>
  <si>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</si>
  <si>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</si>
  <si>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</si>
  <si>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</si>
  <si>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</si>
  <si>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</si>
  <si>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</si>
  <si>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</si>
  <si>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</si>
  <si>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</si>
  <si>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</si>
  <si>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</si>
  <si>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</si>
  <si>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</si>
  <si>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</si>
  <si>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</si>
  <si>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</si>
  <si>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</si>
  <si>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</si>
  <si>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</si>
  <si>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</si>
  <si>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</si>
  <si>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</si>
  <si>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</si>
  <si>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</si>
  <si>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</si>
  <si>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</si>
  <si>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</si>
  <si>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</si>
  <si>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</si>
  <si>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</si>
  <si>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</si>
  <si>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</si>
  <si>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</si>
  <si>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</si>
  <si>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</si>
  <si>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</si>
  <si>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</si>
  <si>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</si>
  <si>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</si>
  <si>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</si>
  <si>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</si>
  <si>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</si>
  <si>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</si>
  <si>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</si>
  <si>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</si>
  <si>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</si>
  <si>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</si>
  <si>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</si>
  <si>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</si>
  <si>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</si>
  <si>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</si>
  <si>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</si>
  <si>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</si>
  <si>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</si>
  <si>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</si>
  <si>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</si>
  <si>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</si>
  <si>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</si>
  <si>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</si>
  <si>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</si>
  <si>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</si>
  <si>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</si>
  <si>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</si>
  <si>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</si>
  <si>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</si>
  <si>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</si>
  <si>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</si>
  <si>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</si>
  <si>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</si>
  <si>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</si>
  <si>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</si>
  <si>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</si>
  <si>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</si>
  <si>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</si>
  <si>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</si>
  <si>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</si>
  <si>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</si>
  <si>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</si>
  <si>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</si>
  <si>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</si>
  <si>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</si>
  <si>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</si>
  <si>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</si>
  <si>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</si>
  <si>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</si>
  <si>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</si>
  <si>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</si>
  <si>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</si>
  <si>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</si>
  <si>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</si>
  <si>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</si>
  <si>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</si>
  <si>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</si>
  <si>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</si>
  <si>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</si>
  <si>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</si>
  <si>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</si>
  <si>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</si>
  <si>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</si>
  <si>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</si>
  <si>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</si>
  <si>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</si>
  <si>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</si>
  <si>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</si>
  <si>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</si>
  <si>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</si>
  <si>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</si>
  <si>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</si>
  <si>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</si>
  <si>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</si>
  <si>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</si>
  <si>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</si>
  <si>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</si>
  <si>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</si>
  <si>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</si>
  <si>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</si>
  <si>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</si>
  <si>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</si>
  <si>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</si>
  <si>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</si>
  <si>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</si>
  <si>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</si>
  <si>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</si>
  <si>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</si>
  <si>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</si>
  <si>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</si>
  <si>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</si>
  <si>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</si>
  <si>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</si>
  <si>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</si>
  <si>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</si>
  <si>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</si>
  <si>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</si>
  <si>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</si>
  <si>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</si>
  <si>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</si>
  <si>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</si>
  <si>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</si>
  <si>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</si>
  <si>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</si>
  <si>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</si>
  <si>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</si>
  <si>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</si>
  <si>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</si>
  <si>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</si>
  <si>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</si>
  <si>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</si>
  <si>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</si>
  <si>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</si>
  <si>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</si>
  <si>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</si>
  <si>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</si>
  <si>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</si>
  <si>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</si>
  <si>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</si>
  <si>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</si>
  <si>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</si>
  <si>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</si>
  <si>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</si>
  <si>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</si>
  <si>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</si>
  <si>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</si>
  <si>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</si>
  <si>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</si>
  <si>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</si>
  <si>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</si>
  <si>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</si>
  <si>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</si>
  <si>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</si>
  <si>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</si>
  <si>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</si>
  <si>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</si>
  <si>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</si>
  <si>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</si>
  <si>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</si>
  <si>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</si>
  <si>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</si>
  <si>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</si>
  <si>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</si>
  <si>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</si>
  <si>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</si>
  <si>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</si>
  <si>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</si>
  <si>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</si>
  <si>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</si>
  <si>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</si>
  <si>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</si>
  <si>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</si>
  <si>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</si>
  <si>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</si>
  <si>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</si>
  <si>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</si>
  <si>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</si>
  <si>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</si>
  <si>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</si>
  <si>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</si>
  <si>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</si>
  <si>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</si>
  <si>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</si>
  <si>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</si>
  <si>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</si>
  <si>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</si>
  <si>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</si>
  <si>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</si>
  <si>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</si>
  <si>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</si>
  <si>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</si>
  <si>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</si>
  <si>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</si>
  <si>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</si>
  <si>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</si>
  <si>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</si>
  <si>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</si>
  <si>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</si>
  <si>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</si>
  <si>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</si>
  <si>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</si>
  <si>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</si>
  <si>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</si>
  <si>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</si>
  <si>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</si>
  <si>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</si>
  <si>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</si>
  <si>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</si>
  <si>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</si>
  <si>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</si>
  <si>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</si>
  <si>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</si>
  <si>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</si>
  <si>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</si>
  <si>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</si>
  <si>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</si>
  <si>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</si>
  <si>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</si>
  <si>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</si>
  <si>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</si>
  <si>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</si>
  <si>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</si>
  <si>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</si>
  <si>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</si>
  <si>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</si>
  <si>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</si>
  <si>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</si>
  <si>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</si>
  <si>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</si>
  <si>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</si>
  <si>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</si>
  <si>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</si>
  <si>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</si>
  <si>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</si>
  <si>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</si>
  <si>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</si>
  <si>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</si>
  <si>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</si>
  <si>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</si>
  <si>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</si>
  <si>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</si>
  <si>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</si>
  <si>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</si>
  <si>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</si>
  <si>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</si>
  <si>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</si>
  <si>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</si>
  <si>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</si>
  <si>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</si>
  <si>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</si>
  <si>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</si>
  <si>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</si>
  <si>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</si>
  <si>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</si>
  <si>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</si>
  <si>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</si>
  <si>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</si>
  <si>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</si>
  <si>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</si>
  <si>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</si>
  <si>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</si>
  <si>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</si>
  <si>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</si>
  <si>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</si>
  <si>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</si>
  <si>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</si>
  <si>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</si>
  <si>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</si>
  <si>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</si>
  <si>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</si>
  <si>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</si>
  <si>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</si>
  <si>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</si>
  <si>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</si>
  <si>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</si>
  <si>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</si>
  <si>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</si>
  <si>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</si>
  <si>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</si>
  <si>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</si>
  <si>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</si>
  <si>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</si>
  <si>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</si>
  <si>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</si>
  <si>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</si>
  <si>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</si>
  <si>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</si>
  <si>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</si>
  <si>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</si>
  <si>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</si>
  <si>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</si>
  <si>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</si>
  <si>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</si>
  <si>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</si>
  <si>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</si>
  <si>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</si>
  <si>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</si>
  <si>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</si>
  <si>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</si>
  <si>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</si>
  <si>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</si>
  <si>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</si>
  <si>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</si>
  <si>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</si>
  <si>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</si>
  <si>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</si>
  <si>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</si>
  <si>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</si>
  <si>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</si>
  <si>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</si>
  <si>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</si>
  <si>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</si>
  <si>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</si>
  <si>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</si>
  <si>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</si>
  <si>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</si>
  <si>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</si>
  <si>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</si>
  <si>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</si>
  <si>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</si>
  <si>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</si>
  <si>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</si>
  <si>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</si>
  <si>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</si>
  <si>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</si>
  <si>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</si>
  <si>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</si>
  <si>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</si>
  <si>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</si>
  <si>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</si>
  <si>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</si>
  <si>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</si>
  <si>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</si>
  <si>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</si>
  <si>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</si>
  <si>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</si>
  <si>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</si>
  <si>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</si>
  <si>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</si>
  <si>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</si>
  <si>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</si>
  <si>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</si>
  <si>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</si>
  <si>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</si>
  <si>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</si>
  <si>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</si>
  <si>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</si>
  <si>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</si>
  <si>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</si>
  <si>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</si>
  <si>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</si>
  <si>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</si>
  <si>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</si>
  <si>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</si>
  <si>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</si>
  <si>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10 000</t>
  </si>
  <si>
    <t>Mario Lučić</t>
  </si>
  <si>
    <t>01/6333-107</t>
  </si>
  <si>
    <t>mario.lucic@crosig.hr</t>
  </si>
  <si>
    <t>Vatroslava Jagića 33</t>
  </si>
  <si>
    <t>Vanđelić Damir, Klepač Miroslav</t>
  </si>
  <si>
    <t>Miroslav Klepač</t>
  </si>
  <si>
    <t>Damir Vanđelić</t>
  </si>
  <si>
    <t>01.01.2018.</t>
  </si>
  <si>
    <t>30.09.2018.</t>
  </si>
  <si>
    <t>As of: 30.09.2018.</t>
  </si>
  <si>
    <t>For period: 01.07.2018. - 30.09.2018.</t>
  </si>
  <si>
    <t>For period: 01.01.-30.09.2018.</t>
  </si>
  <si>
    <t>For period: 01.01.- 30.09.2018.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</si>
</sst>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</cellStyleXfs>
  <cellXfs count="413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2" fillId="0" borderId="0" xfId="3" applyFont="1" applyAlignment="1"/>
    <xf numFmtId="0" fontId="19" fillId="0" borderId="0" xfId="3" applyFont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25" fillId="0" borderId="0" xfId="3" applyFont="1" applyAlignment="1"/>
    <xf numFmtId="0" fontId="0" fillId="0" borderId="0" xfId="0" applyFill="1"/>
    <xf numFmtId="3" fontId="3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1" xfId="0" applyNumberFormat="1" applyFont="1" applyFill="1" applyBorder="1" applyAlignment="1" applyProtection="1">
      <alignment horizontal="right" vertical="center" shrinkToFit="1"/>
      <protection hidden="1"/>
    </xf>
    <xf numFmtId="164" fontId="9" fillId="0" borderId="2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/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2" borderId="0" xfId="3" applyFont="1" applyFill="1" applyBorder="1" applyProtection="1">
      <alignment vertical="top"/>
      <protection hidden="1"/>
    </xf>
    <xf numFmtId="0" fontId="19" fillId="2" borderId="0" xfId="3" applyFont="1" applyFill="1" applyBorder="1" applyAlignment="1" applyProtection="1">
      <protection hidden="1"/>
    </xf>
    <xf numFmtId="0" fontId="29" fillId="2" borderId="0" xfId="3" applyFont="1" applyFill="1" applyBorder="1" applyAlignment="1" applyProtection="1">
      <alignment wrapText="1"/>
      <protection hidden="1"/>
    </xf>
    <xf numFmtId="0" fontId="29" fillId="2" borderId="0" xfId="3" applyFont="1" applyFill="1" applyBorder="1" applyProtection="1">
      <alignment vertical="top"/>
      <protection hidden="1"/>
    </xf>
    <xf numFmtId="0" fontId="19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Alignment="1"/>
    <xf numFmtId="49" fontId="18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9" fillId="2" borderId="0" xfId="6" applyFont="1" applyFill="1" applyBorder="1" applyAlignment="1" applyProtection="1">
      <alignment vertical="center"/>
      <protection hidden="1"/>
    </xf>
    <xf numFmtId="0" fontId="13" fillId="2" borderId="0" xfId="4" applyFont="1" applyFill="1" applyBorder="1" applyAlignment="1"/>
    <xf numFmtId="0" fontId="2" fillId="2" borderId="0" xfId="3" applyFont="1" applyFill="1" applyBorder="1" applyAlignment="1"/>
    <xf numFmtId="0" fontId="19" fillId="0" borderId="0" xfId="3" applyFont="1" applyBorder="1">
      <alignment vertical="top"/>
    </xf>
    <xf numFmtId="0" fontId="17" fillId="2" borderId="0" xfId="4" applyFont="1" applyFill="1" applyBorder="1" applyAlignment="1"/>
    <xf numFmtId="0" fontId="0" fillId="2" borderId="0" xfId="0" applyFill="1"/>
    <xf numFmtId="0" fontId="2" fillId="2" borderId="0" xfId="3" applyFont="1" applyFill="1" applyAlignment="1"/>
    <xf numFmtId="0" fontId="17" fillId="2" borderId="0" xfId="0" applyFont="1" applyFill="1" applyBorder="1" applyAlignment="1"/>
    <xf numFmtId="0" fontId="19" fillId="2" borderId="0" xfId="3" applyFont="1" applyFill="1" applyBorder="1" applyAlignment="1" applyProtection="1">
      <alignment vertical="center"/>
      <protection hidden="1"/>
    </xf>
    <xf numFmtId="0" fontId="19" fillId="2" borderId="0" xfId="3" applyFont="1" applyFill="1" applyBorder="1" applyAlignment="1">
      <alignment horizontal="center"/>
    </xf>
    <xf numFmtId="0" fontId="21" fillId="2" borderId="0" xfId="3" applyFont="1" applyFill="1" applyBorder="1" applyAlignment="1" applyProtection="1">
      <alignment horizontal="center" vertical="center" wrapText="1"/>
      <protection hidden="1"/>
    </xf>
    <xf numFmtId="0" fontId="20" fillId="2" borderId="0" xfId="3" applyFont="1" applyFill="1" applyBorder="1" applyAlignment="1" applyProtection="1">
      <alignment horizontal="left" vertical="center" wrapText="1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29" fillId="2" borderId="0" xfId="3" applyFont="1" applyFill="1" applyBorder="1" applyAlignment="1" applyProtection="1">
      <alignment vertical="top"/>
      <protection hidden="1"/>
    </xf>
    <xf numFmtId="0" fontId="19" fillId="2" borderId="0" xfId="3" applyFont="1" applyFill="1" applyBorder="1" applyAlignment="1" applyProtection="1">
      <alignment horizontal="left" vertical="top" wrapText="1"/>
      <protection hidden="1"/>
    </xf>
    <xf numFmtId="0" fontId="19" fillId="2" borderId="0" xfId="3" applyFont="1" applyFill="1" applyBorder="1" applyAlignment="1" applyProtection="1">
      <alignment horizontal="left" vertical="top" indent="2"/>
      <protection hidden="1"/>
    </xf>
    <xf numFmtId="0" fontId="19" fillId="2" borderId="0" xfId="3" applyFont="1" applyFill="1" applyBorder="1" applyAlignment="1" applyProtection="1">
      <alignment horizontal="left" vertical="top" wrapText="1" indent="2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29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protection locked="0" hidden="1"/>
    </xf>
    <xf numFmtId="3" fontId="18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8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8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center"/>
      <protection locked="0" hidden="1"/>
    </xf>
    <xf numFmtId="49" fontId="18" fillId="2" borderId="0" xfId="3" applyNumberFormat="1" applyFont="1" applyFill="1" applyBorder="1" applyAlignment="1" applyProtection="1">
      <alignment horizontal="left" vertical="center"/>
      <protection locked="0" hidden="1"/>
    </xf>
    <xf numFmtId="0" fontId="6" fillId="2" borderId="0" xfId="6" applyFont="1" applyFill="1" applyBorder="1" applyAlignment="1" applyProtection="1">
      <alignment horizontal="center" vertical="top"/>
      <protection hidden="1"/>
    </xf>
    <xf numFmtId="3" fontId="18" fillId="0" borderId="16" xfId="3" applyNumberFormat="1" applyFont="1" applyFill="1" applyBorder="1" applyAlignment="1" applyProtection="1">
      <alignment horizontal="right" vertical="center"/>
      <protection locked="0" hidden="1"/>
    </xf>
    <xf numFmtId="165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6" fillId="0" borderId="26" xfId="0" applyNumberFormat="1" applyFont="1" applyFill="1" applyBorder="1" applyAlignment="1" applyProtection="1">
      <alignment horizontal="right" vertical="center" shrinkToFit="1"/>
      <protection hidden="1"/>
    </xf>
    <xf numFmtId="165" fontId="0" fillId="0" borderId="0" xfId="0" applyNumberFormat="1" applyFill="1"/>
    <xf numFmtId="0" fontId="19" fillId="0" borderId="62" xfId="3" applyFont="1" applyFill="1" applyBorder="1" applyProtection="1">
      <alignment vertical="top"/>
      <protection hidden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3" applyFont="1" applyFill="1" applyBorder="1" applyAlignment="1"/>
    <xf numFmtId="0" fontId="2" fillId="0" borderId="0" xfId="3" applyFont="1" applyFill="1" applyBorder="1" applyAlignment="1"/>
    <xf numFmtId="0" fontId="2" fillId="0" borderId="24" xfId="3" applyFont="1" applyFill="1" applyBorder="1" applyAlignment="1"/>
    <xf numFmtId="14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20" fillId="0" borderId="0" xfId="3" applyFont="1" applyFill="1" applyBorder="1" applyAlignment="1" applyProtection="1">
      <alignment horizontal="left" vertical="center" wrapText="1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Fill="1" applyBorder="1" applyAlignment="1" applyProtection="1">
      <protection hidden="1"/>
    </xf>
    <xf numFmtId="0" fontId="22" fillId="0" borderId="0" xfId="3" applyFont="1" applyFill="1" applyBorder="1" applyAlignment="1" applyProtection="1">
      <alignment horizontal="right" vertical="center" wrapText="1"/>
      <protection hidden="1"/>
    </xf>
    <xf numFmtId="0" fontId="22" fillId="0" borderId="0" xfId="3" applyFont="1" applyFill="1" applyBorder="1" applyAlignment="1" applyProtection="1">
      <alignment horizontal="right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2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29" fillId="0" borderId="0" xfId="3" applyFont="1" applyFill="1" applyBorder="1" applyProtection="1">
      <alignment vertical="top"/>
      <protection hidden="1"/>
    </xf>
    <xf numFmtId="0" fontId="19" fillId="0" borderId="0" xfId="3" applyFont="1" applyFill="1" applyBorder="1" applyAlignment="1" applyProtection="1">
      <alignment horizontal="right" wrapText="1"/>
      <protection hidden="1"/>
    </xf>
    <xf numFmtId="0" fontId="29" fillId="0" borderId="0" xfId="3" applyFont="1" applyFill="1" applyBorder="1" applyAlignment="1" applyProtection="1">
      <alignment horizontal="left"/>
      <protection hidden="1"/>
    </xf>
    <xf numFmtId="0" fontId="19" fillId="0" borderId="0" xfId="3" applyFont="1" applyFill="1" applyBorder="1" applyAlignment="1">
      <alignment horizontal="left" vertical="center"/>
    </xf>
    <xf numFmtId="0" fontId="19" fillId="0" borderId="24" xfId="3" applyFont="1" applyFill="1" applyBorder="1" applyAlignment="1">
      <alignment horizontal="left" vertical="center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24" xfId="3" applyFont="1" applyFill="1" applyBorder="1" applyProtection="1">
      <alignment vertical="top"/>
      <protection hidden="1"/>
    </xf>
    <xf numFmtId="1" fontId="1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Fill="1" applyBorder="1" applyProtection="1">
      <alignment vertical="top"/>
      <protection hidden="1"/>
    </xf>
    <xf numFmtId="0" fontId="3" fillId="0" borderId="0" xfId="6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8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>
      <alignment vertical="top"/>
    </xf>
    <xf numFmtId="0" fontId="20" fillId="0" borderId="0" xfId="3" applyFont="1" applyFill="1" applyBorder="1" applyAlignment="1" applyProtection="1">
      <protection hidden="1"/>
    </xf>
    <xf numFmtId="49" fontId="18" fillId="0" borderId="16" xfId="3" applyNumberFormat="1" applyFont="1" applyFill="1" applyBorder="1" applyAlignment="1" applyProtection="1">
      <alignment horizontal="right" vertical="center"/>
      <protection locked="0" hidden="1"/>
    </xf>
    <xf numFmtId="0" fontId="19" fillId="0" borderId="0" xfId="3" applyFont="1" applyFill="1" applyBorder="1" applyAlignment="1" applyProtection="1">
      <alignment horizontal="left" vertical="top" wrapText="1"/>
      <protection hidden="1"/>
    </xf>
    <xf numFmtId="0" fontId="19" fillId="0" borderId="0" xfId="3" applyFont="1" applyFill="1" applyBorder="1" applyAlignment="1" applyProtection="1">
      <alignment horizontal="left" vertical="top" indent="2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left" vertical="top" wrapText="1" indent="2"/>
      <protection hidden="1"/>
    </xf>
    <xf numFmtId="0" fontId="19" fillId="0" borderId="24" xfId="3" applyFont="1" applyFill="1" applyBorder="1" applyAlignment="1" applyProtection="1">
      <alignment horizontal="left" vertical="top" wrapText="1" indent="2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4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left" vertical="top"/>
      <protection hidden="1"/>
    </xf>
    <xf numFmtId="0" fontId="19" fillId="0" borderId="0" xfId="3" applyFont="1" applyFill="1" applyBorder="1" applyAlignment="1" applyProtection="1">
      <alignment horizontal="left"/>
      <protection hidden="1"/>
    </xf>
    <xf numFmtId="0" fontId="6" fillId="0" borderId="0" xfId="6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6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/>
    <xf numFmtId="0" fontId="13" fillId="0" borderId="0" xfId="4" applyFont="1" applyFill="1" applyBorder="1" applyAlignment="1"/>
    <xf numFmtId="0" fontId="19" fillId="0" borderId="0" xfId="4" applyFont="1" applyFill="1" applyBorder="1" applyAlignment="1" applyProtection="1">
      <protection hidden="1"/>
    </xf>
    <xf numFmtId="0" fontId="17" fillId="0" borderId="0" xfId="4" applyFont="1" applyFill="1" applyBorder="1" applyAlignment="1"/>
    <xf numFmtId="0" fontId="18" fillId="0" borderId="0" xfId="3" applyFont="1" applyFill="1" applyBorder="1" applyAlignment="1" applyProtection="1">
      <alignment vertical="center"/>
      <protection hidden="1"/>
    </xf>
    <xf numFmtId="0" fontId="13" fillId="0" borderId="0" xfId="4" applyFont="1" applyFill="1" applyAlignment="1"/>
    <xf numFmtId="0" fontId="17" fillId="0" borderId="0" xfId="4" applyFont="1" applyFill="1" applyAlignment="1"/>
    <xf numFmtId="0" fontId="19" fillId="0" borderId="0" xfId="3" applyFont="1" applyFill="1" applyBorder="1" applyAlignment="1" applyProtection="1">
      <alignment horizontal="right" vertical="top" wrapText="1"/>
      <protection hidden="1"/>
    </xf>
    <xf numFmtId="0" fontId="19" fillId="0" borderId="62" xfId="3" applyFont="1" applyFill="1" applyBorder="1">
      <alignment vertical="top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17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6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3" fillId="0" borderId="7" xfId="0" applyNumberFormat="1" applyFont="1" applyFill="1" applyBorder="1" applyAlignment="1" applyProtection="1">
      <alignment vertical="center" shrinkToFit="1"/>
      <protection locked="0"/>
    </xf>
    <xf numFmtId="165" fontId="3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63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66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53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54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65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64" xfId="0" applyNumberFormat="1" applyFont="1" applyFill="1" applyBorder="1" applyAlignment="1">
      <alignment horizontal="right" vertical="center" shrinkToFit="1"/>
    </xf>
    <xf numFmtId="3" fontId="3" fillId="0" borderId="11" xfId="0" applyNumberFormat="1" applyFont="1" applyFill="1" applyBorder="1" applyAlignment="1" applyProtection="1">
      <alignment vertical="center" shrinkToFit="1"/>
      <protection hidden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165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6" fillId="0" borderId="26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2" borderId="9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Fill="1"/>
    <xf numFmtId="165" fontId="3" fillId="0" borderId="67" xfId="0" applyNumberFormat="1" applyFont="1" applyFill="1" applyBorder="1" applyAlignment="1" applyProtection="1">
      <alignment horizontal="right" vertical="center" shrinkToFit="1"/>
      <protection hidden="1"/>
    </xf>
    <xf numFmtId="0" fontId="9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4" fontId="0" fillId="0" borderId="0" xfId="0" applyNumberFormat="1" applyFill="1" applyBorder="1"/>
    <xf numFmtId="3" fontId="3" fillId="0" borderId="6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6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67" xfId="0" applyNumberFormat="1" applyFont="1" applyFill="1" applyBorder="1" applyAlignment="1" applyProtection="1">
      <alignment horizontal="right" vertical="center" shrinkToFit="1"/>
      <protection hidden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vertical="top" wrapText="1"/>
      <protection hidden="1"/>
    </xf>
    <xf numFmtId="165" fontId="3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2" borderId="9" xfId="0" applyFont="1" applyFill="1" applyBorder="1" applyAlignment="1" applyProtection="1">
      <alignment horizontal="center" vertical="top" wrapText="1"/>
      <protection hidden="1"/>
    </xf>
    <xf numFmtId="0" fontId="2" fillId="2" borderId="9" xfId="0" applyFont="1" applyFill="1" applyBorder="1" applyAlignment="1" applyProtection="1">
      <alignment vertical="top" wrapText="1"/>
      <protection hidden="1"/>
    </xf>
    <xf numFmtId="0" fontId="3" fillId="2" borderId="9" xfId="0" applyFont="1" applyFill="1" applyBorder="1" applyAlignment="1">
      <alignment vertical="center"/>
    </xf>
    <xf numFmtId="165" fontId="3" fillId="0" borderId="64" xfId="0" applyNumberFormat="1" applyFont="1" applyFill="1" applyBorder="1" applyAlignment="1" applyProtection="1">
      <alignment horizontal="right" vertical="center" shrinkToFit="1"/>
      <protection locked="0"/>
    </xf>
    <xf numFmtId="165" fontId="3" fillId="0" borderId="6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/>
    <xf numFmtId="0" fontId="2" fillId="0" borderId="0" xfId="0" applyFont="1" applyFill="1" applyBorder="1"/>
    <xf numFmtId="0" fontId="11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49" fontId="9" fillId="0" borderId="40" xfId="0" applyNumberFormat="1" applyFont="1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 applyProtection="1">
      <alignment vertical="center" shrinkToFit="1"/>
      <protection hidden="1"/>
    </xf>
    <xf numFmtId="165" fontId="3" fillId="0" borderId="0" xfId="0" applyNumberFormat="1" applyFont="1" applyFill="1" applyBorder="1" applyAlignment="1" applyProtection="1">
      <alignment vertical="center" shrinkToFit="1"/>
      <protection hidden="1"/>
    </xf>
    <xf numFmtId="4" fontId="2" fillId="0" borderId="0" xfId="0" applyNumberFormat="1" applyFont="1" applyFill="1"/>
    <xf numFmtId="3" fontId="3" fillId="0" borderId="23" xfId="0" applyNumberFormat="1" applyFont="1" applyFill="1" applyBorder="1" applyAlignment="1" applyProtection="1">
      <alignment vertical="center" shrinkToFit="1"/>
    </xf>
    <xf numFmtId="165" fontId="3" fillId="0" borderId="0" xfId="0" applyNumberFormat="1" applyFont="1" applyFill="1" applyBorder="1" applyAlignment="1" applyProtection="1">
      <alignment vertical="center" shrinkToFit="1"/>
    </xf>
    <xf numFmtId="3" fontId="2" fillId="0" borderId="0" xfId="0" applyNumberFormat="1" applyFont="1" applyFill="1"/>
    <xf numFmtId="3" fontId="3" fillId="0" borderId="23" xfId="0" applyNumberFormat="1" applyFont="1" applyFill="1" applyBorder="1" applyAlignment="1" applyProtection="1">
      <alignment vertical="center" shrinkToFit="1"/>
      <protection locked="0"/>
    </xf>
    <xf numFmtId="165" fontId="3" fillId="0" borderId="0" xfId="0" applyNumberFormat="1" applyFont="1" applyFill="1" applyBorder="1" applyAlignment="1" applyProtection="1">
      <alignment vertical="center" shrinkToFit="1"/>
      <protection locked="0"/>
    </xf>
    <xf numFmtId="3" fontId="3" fillId="0" borderId="35" xfId="0" applyNumberFormat="1" applyFont="1" applyFill="1" applyBorder="1" applyAlignment="1" applyProtection="1">
      <alignment vertical="center" shrinkToFit="1"/>
      <protection locked="0"/>
    </xf>
    <xf numFmtId="3" fontId="3" fillId="0" borderId="35" xfId="0" applyNumberFormat="1" applyFont="1" applyFill="1" applyBorder="1" applyAlignment="1" applyProtection="1">
      <alignment vertical="center" shrinkToFit="1"/>
      <protection hidden="1"/>
    </xf>
    <xf numFmtId="3" fontId="3" fillId="0" borderId="23" xfId="0" applyNumberFormat="1" applyFont="1" applyFill="1" applyBorder="1" applyAlignment="1" applyProtection="1">
      <alignment vertical="center" shrinkToFit="1"/>
      <protection hidden="1"/>
    </xf>
    <xf numFmtId="165" fontId="3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0" xfId="0" applyNumberFormat="1" applyFont="1" applyFill="1" applyBorder="1" applyAlignment="1" applyProtection="1">
      <alignment vertical="center" shrinkToFit="1"/>
      <protection locked="0"/>
    </xf>
    <xf numFmtId="164" fontId="9" fillId="0" borderId="61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vertical="center"/>
    </xf>
    <xf numFmtId="0" fontId="2" fillId="2" borderId="0" xfId="0" applyFont="1" applyFill="1"/>
    <xf numFmtId="3" fontId="6" fillId="0" borderId="0" xfId="0" applyNumberFormat="1" applyFont="1" applyFill="1"/>
    <xf numFmtId="0" fontId="3" fillId="2" borderId="42" xfId="0" applyFont="1" applyFill="1" applyBorder="1" applyAlignment="1">
      <alignment vertical="center"/>
    </xf>
    <xf numFmtId="0" fontId="18" fillId="0" borderId="0" xfId="4" applyFont="1" applyFill="1" applyBorder="1" applyAlignment="1" applyProtection="1">
      <alignment horizontal="left"/>
      <protection hidden="1"/>
    </xf>
    <xf numFmtId="0" fontId="11" fillId="0" borderId="0" xfId="4" applyFont="1" applyFill="1" applyBorder="1" applyAlignment="1"/>
    <xf numFmtId="0" fontId="19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/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24" xfId="3" applyFont="1" applyFill="1" applyBorder="1" applyAlignment="1" applyProtection="1">
      <alignment horizontal="center"/>
      <protection hidden="1"/>
    </xf>
    <xf numFmtId="0" fontId="6" fillId="0" borderId="0" xfId="6" applyFont="1" applyFill="1" applyBorder="1" applyAlignment="1" applyProtection="1">
      <alignment horizontal="right" vertical="center" wrapText="1"/>
      <protection hidden="1"/>
    </xf>
    <xf numFmtId="0" fontId="6" fillId="0" borderId="25" xfId="6" applyFont="1" applyFill="1" applyBorder="1" applyAlignment="1" applyProtection="1">
      <alignment horizontal="right" wrapText="1"/>
      <protection hidden="1"/>
    </xf>
    <xf numFmtId="49" fontId="7" fillId="0" borderId="27" xfId="1" applyNumberForma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49" fontId="18" fillId="0" borderId="28" xfId="3" applyNumberFormat="1" applyFont="1" applyFill="1" applyBorder="1" applyAlignment="1" applyProtection="1">
      <alignment horizontal="left" vertical="center"/>
      <protection locked="0" hidden="1"/>
    </xf>
    <xf numFmtId="0" fontId="6" fillId="0" borderId="0" xfId="6" applyFont="1" applyFill="1" applyBorder="1" applyAlignment="1" applyProtection="1">
      <alignment horizontal="right" vertical="center"/>
      <protection hidden="1"/>
    </xf>
    <xf numFmtId="0" fontId="6" fillId="0" borderId="25" xfId="6" applyFont="1" applyFill="1" applyBorder="1" applyAlignment="1" applyProtection="1">
      <alignment horizontal="right"/>
      <protection hidden="1"/>
    </xf>
    <xf numFmtId="0" fontId="18" fillId="0" borderId="27" xfId="3" applyFont="1" applyFill="1" applyBorder="1" applyAlignment="1" applyProtection="1">
      <alignment horizontal="left" vertical="center"/>
      <protection locked="0"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8" xfId="3" applyFont="1" applyFill="1" applyBorder="1" applyAlignment="1" applyProtection="1">
      <alignment horizontal="left" vertical="center"/>
      <protection locked="0" hidden="1"/>
    </xf>
    <xf numFmtId="49" fontId="18" fillId="0" borderId="27" xfId="3" applyNumberFormat="1" applyFont="1" applyFill="1" applyBorder="1" applyAlignment="1" applyProtection="1">
      <alignment horizontal="left" vertical="center"/>
      <protection locked="0"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>
      <alignment horizontal="left"/>
    </xf>
    <xf numFmtId="0" fontId="19" fillId="0" borderId="0" xfId="3" applyFont="1" applyFill="1" applyBorder="1" applyAlignment="1" applyProtection="1">
      <alignment vertical="center"/>
      <protection hidden="1"/>
    </xf>
    <xf numFmtId="0" fontId="18" fillId="0" borderId="27" xfId="6" applyFont="1" applyFill="1" applyBorder="1" applyAlignment="1" applyProtection="1">
      <alignment horizontal="right" vertical="center"/>
      <protection locked="0" hidden="1"/>
    </xf>
    <xf numFmtId="0" fontId="19" fillId="0" borderId="9" xfId="6" applyFont="1" applyFill="1" applyBorder="1" applyAlignment="1"/>
    <xf numFmtId="0" fontId="19" fillId="0" borderId="28" xfId="6" applyFont="1" applyFill="1" applyBorder="1" applyAlignment="1"/>
    <xf numFmtId="49" fontId="18" fillId="0" borderId="27" xfId="6" applyNumberFormat="1" applyFont="1" applyFill="1" applyBorder="1" applyAlignment="1" applyProtection="1">
      <alignment horizontal="center" vertical="center"/>
      <protection locked="0" hidden="1"/>
    </xf>
    <xf numFmtId="49" fontId="18" fillId="0" borderId="28" xfId="6" applyNumberFormat="1" applyFont="1" applyFill="1" applyBorder="1" applyAlignment="1" applyProtection="1">
      <alignment horizontal="center" vertical="center"/>
      <protection locked="0" hidden="1"/>
    </xf>
    <xf numFmtId="49" fontId="18" fillId="0" borderId="27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8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9" xfId="3" applyFont="1" applyFill="1" applyBorder="1" applyAlignment="1"/>
    <xf numFmtId="0" fontId="19" fillId="0" borderId="28" xfId="3" applyFont="1" applyFill="1" applyBorder="1" applyAlignment="1"/>
    <xf numFmtId="0" fontId="19" fillId="0" borderId="28" xfId="3" applyFont="1" applyFill="1" applyBorder="1" applyAlignment="1">
      <alignment horizontal="left" vertical="center"/>
    </xf>
    <xf numFmtId="0" fontId="18" fillId="0" borderId="9" xfId="6" applyFont="1" applyFill="1" applyBorder="1" applyAlignment="1" applyProtection="1">
      <alignment horizontal="right" vertical="center"/>
      <protection locked="0" hidden="1"/>
    </xf>
    <xf numFmtId="0" fontId="18" fillId="0" borderId="28" xfId="6" applyFont="1" applyFill="1" applyBorder="1" applyAlignment="1" applyProtection="1">
      <alignment horizontal="right" vertical="center"/>
      <protection locked="0"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14" xfId="3" applyFont="1" applyFill="1" applyBorder="1" applyAlignment="1" applyProtection="1">
      <alignment horizontal="right" vertical="center"/>
      <protection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8" xfId="3" applyFont="1" applyFill="1" applyBorder="1" applyAlignment="1">
      <alignment horizontal="left"/>
    </xf>
    <xf numFmtId="0" fontId="6" fillId="0" borderId="0" xfId="6" applyFont="1" applyFill="1" applyBorder="1" applyAlignment="1" applyProtection="1">
      <alignment horizontal="left" vertical="center"/>
      <protection hidden="1"/>
    </xf>
    <xf numFmtId="0" fontId="6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vertical="center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25" xfId="3" applyFont="1" applyFill="1" applyBorder="1" applyAlignment="1" applyProtection="1">
      <alignment horizontal="right"/>
      <protection hidden="1"/>
    </xf>
    <xf numFmtId="0" fontId="28" fillId="0" borderId="0" xfId="6" applyFont="1" applyFill="1" applyBorder="1" applyAlignment="1" applyProtection="1">
      <alignment horizontal="right" vertical="center"/>
      <protection hidden="1"/>
    </xf>
    <xf numFmtId="0" fontId="28" fillId="0" borderId="25" xfId="6" applyFont="1" applyFill="1" applyBorder="1" applyAlignment="1" applyProtection="1">
      <alignment horizontal="right"/>
      <protection hidden="1"/>
    </xf>
    <xf numFmtId="0" fontId="6" fillId="0" borderId="25" xfId="6" applyFont="1" applyFill="1" applyBorder="1" applyAlignment="1" applyProtection="1">
      <alignment horizontal="right" vertical="center"/>
      <protection hidden="1"/>
    </xf>
    <xf numFmtId="0" fontId="24" fillId="0" borderId="27" xfId="1" applyFont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8" xfId="3" applyFont="1" applyFill="1" applyBorder="1" applyAlignment="1" applyProtection="1">
      <protection locked="0" hidden="1"/>
    </xf>
    <xf numFmtId="0" fontId="7" fillId="0" borderId="27" xfId="1" applyFill="1" applyBorder="1" applyAlignment="1" applyProtection="1">
      <protection locked="0" hidden="1"/>
    </xf>
    <xf numFmtId="0" fontId="6" fillId="0" borderId="0" xfId="6" applyFont="1" applyFill="1" applyBorder="1" applyAlignment="1" applyProtection="1">
      <alignment horizontal="center" vertical="top"/>
      <protection hidden="1"/>
    </xf>
    <xf numFmtId="0" fontId="28" fillId="0" borderId="0" xfId="6" applyFont="1" applyFill="1" applyBorder="1" applyAlignment="1" applyProtection="1">
      <alignment horizontal="right" vertical="center" wrapText="1"/>
      <protection hidden="1"/>
    </xf>
    <xf numFmtId="0" fontId="28" fillId="0" borderId="25" xfId="6" applyFont="1" applyFill="1" applyBorder="1" applyAlignment="1" applyProtection="1">
      <alignment horizontal="right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9" xfId="3" applyFont="1" applyFill="1" applyBorder="1" applyAlignment="1">
      <alignment horizontal="left" vertical="center"/>
    </xf>
    <xf numFmtId="0" fontId="23" fillId="0" borderId="0" xfId="3" applyFont="1" applyFill="1" applyBorder="1" applyAlignment="1" applyProtection="1">
      <alignment horizontal="left" vertical="center"/>
      <protection hidden="1"/>
    </xf>
    <xf numFmtId="0" fontId="12" fillId="0" borderId="0" xfId="3" applyFont="1" applyFill="1" applyBorder="1" applyAlignment="1">
      <alignment horizontal="left"/>
    </xf>
    <xf numFmtId="0" fontId="3" fillId="0" borderId="0" xfId="6" applyFont="1" applyFill="1" applyBorder="1" applyAlignment="1" applyProtection="1">
      <alignment horizontal="right" vertical="center" wrapText="1"/>
      <protection hidden="1"/>
    </xf>
    <xf numFmtId="0" fontId="3" fillId="0" borderId="0" xfId="6" applyFont="1" applyFill="1" applyBorder="1" applyAlignment="1" applyProtection="1">
      <alignment horizontal="right" wrapText="1"/>
      <protection hidden="1"/>
    </xf>
    <xf numFmtId="0" fontId="29" fillId="0" borderId="9" xfId="3" applyFont="1" applyFill="1" applyBorder="1" applyAlignment="1">
      <alignment horizontal="left" vertical="center"/>
    </xf>
    <xf numFmtId="0" fontId="29" fillId="0" borderId="28" xfId="3" applyFont="1" applyFill="1" applyBorder="1" applyAlignment="1">
      <alignment horizontal="left" vertical="center"/>
    </xf>
    <xf numFmtId="1" fontId="18" fillId="0" borderId="27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8" xfId="3" applyNumberFormat="1" applyFont="1" applyFill="1" applyBorder="1" applyAlignment="1" applyProtection="1">
      <alignment horizontal="center" vertical="center"/>
      <protection locked="0" hidden="1"/>
    </xf>
    <xf numFmtId="0" fontId="5" fillId="0" borderId="2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right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right"/>
    </xf>
    <xf numFmtId="0" fontId="6" fillId="0" borderId="68" xfId="0" applyFont="1" applyFill="1" applyBorder="1" applyAlignment="1">
      <alignment horizontal="right"/>
    </xf>
    <xf numFmtId="49" fontId="9" fillId="0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6" fillId="2" borderId="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59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/>
    </xf>
    <xf numFmtId="0" fontId="15" fillId="0" borderId="56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/>
    <xf numFmtId="0" fontId="13" fillId="0" borderId="0" xfId="0" applyFont="1" applyFill="1" applyBorder="1" applyAlignment="1"/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2" fillId="0" borderId="0" xfId="3" applyFont="1" applyAlignment="1"/>
    <xf numFmtId="0" fontId="27" fillId="0" borderId="0" xfId="3" applyFont="1" applyBorder="1" applyAlignment="1">
      <alignment horizontal="justify" vertical="top" wrapText="1"/>
    </xf>
    <xf numFmtId="0" fontId="25" fillId="0" borderId="0" xfId="3" applyFont="1" applyAlignment="1"/>
  </cellXfs>
  <cellStyles count="11">
    <cellStyle name="Hyperlink" xfId="1" builtinId="8"/>
    <cellStyle name="Normal" xfId="0" builtinId="0"/>
    <cellStyle name="Normal 12" xfId="7"/>
    <cellStyle name="Normal 2" xfId="8"/>
    <cellStyle name="Normal 2 2" xfId="2"/>
    <cellStyle name="Normal 2 2 2 2" xfId="9"/>
    <cellStyle name="Normal 3" xfId="10"/>
    <cellStyle name="Normal_TFI-OSIG" xfId="3"/>
    <cellStyle name="Normal_TFI-POD" xfId="4"/>
    <cellStyle name="Obično_Knjiga2" xfId="5"/>
    <cellStyle name="Style 1" xfId="6"/>
  </cellStyles>
  <dxfs count="8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tabSelected="1" view="pageBreakPreview" zoomScaleNormal="100" zoomScaleSheetLayoutView="100" workbookViewId="0">
      <selection activeCell="K19" sqref="K19"/>
    </sheetView>
  </sheetViews>
  <sheetFormatPr defaultRowHeight="12.75" x14ac:dyDescent="0.2"/>
  <cols>
    <col min="1" max="1" width="9.140625" style="16"/>
    <col min="2" max="2" width="12" style="16" customWidth="1"/>
    <col min="3" max="6" width="9.140625" style="16"/>
    <col min="7" max="7" width="17.7109375" style="16" customWidth="1"/>
    <col min="8" max="8" width="17" style="16" customWidth="1"/>
    <col min="9" max="10" width="23.85546875" style="16" customWidth="1"/>
    <col min="11" max="16384" width="9.140625" style="16"/>
  </cols>
  <sheetData>
    <row r="1" spans="1:11" ht="15.75" x14ac:dyDescent="0.25">
      <c r="A1" s="262" t="s">
        <v>21</v>
      </c>
      <c r="B1" s="263"/>
      <c r="C1" s="263"/>
      <c r="D1" s="81"/>
      <c r="E1" s="82"/>
      <c r="F1" s="82"/>
      <c r="G1" s="82"/>
      <c r="H1" s="82"/>
      <c r="I1" s="83"/>
      <c r="J1" s="44"/>
    </row>
    <row r="2" spans="1:11" ht="12.75" customHeight="1" x14ac:dyDescent="0.2">
      <c r="A2" s="301" t="s">
        <v>22</v>
      </c>
      <c r="B2" s="301"/>
      <c r="C2" s="301"/>
      <c r="D2" s="301"/>
      <c r="E2" s="84" t="s">
        <v>384</v>
      </c>
      <c r="F2" s="85"/>
      <c r="G2" s="86" t="s">
        <v>23</v>
      </c>
      <c r="H2" s="84" t="s">
        <v>385</v>
      </c>
      <c r="I2" s="87"/>
      <c r="J2" s="53"/>
      <c r="K2" s="17"/>
    </row>
    <row r="3" spans="1:11" x14ac:dyDescent="0.2">
      <c r="A3" s="88"/>
      <c r="B3" s="88"/>
      <c r="C3" s="88"/>
      <c r="D3" s="88"/>
      <c r="E3" s="89"/>
      <c r="F3" s="89"/>
      <c r="G3" s="88"/>
      <c r="H3" s="88"/>
      <c r="I3" s="90"/>
      <c r="J3" s="54"/>
      <c r="K3" s="17"/>
    </row>
    <row r="4" spans="1:11" ht="39.75" customHeight="1" x14ac:dyDescent="0.2">
      <c r="A4" s="302" t="s">
        <v>368</v>
      </c>
      <c r="B4" s="302"/>
      <c r="C4" s="302"/>
      <c r="D4" s="302"/>
      <c r="E4" s="302"/>
      <c r="F4" s="302"/>
      <c r="G4" s="302"/>
      <c r="H4" s="302"/>
      <c r="I4" s="302"/>
      <c r="J4" s="52"/>
      <c r="K4" s="17"/>
    </row>
    <row r="5" spans="1:11" x14ac:dyDescent="0.2">
      <c r="A5" s="91"/>
      <c r="B5" s="92"/>
      <c r="C5" s="92"/>
      <c r="D5" s="92"/>
      <c r="E5" s="93"/>
      <c r="F5" s="94"/>
      <c r="G5" s="95"/>
      <c r="H5" s="96"/>
      <c r="I5" s="92"/>
      <c r="J5" s="34"/>
      <c r="K5" s="17"/>
    </row>
    <row r="6" spans="1:11" x14ac:dyDescent="0.2">
      <c r="A6" s="289" t="s">
        <v>24</v>
      </c>
      <c r="B6" s="290"/>
      <c r="C6" s="270" t="s">
        <v>15</v>
      </c>
      <c r="D6" s="271"/>
      <c r="E6" s="97"/>
      <c r="F6" s="97"/>
      <c r="G6" s="97"/>
      <c r="H6" s="97"/>
      <c r="I6" s="97"/>
      <c r="J6" s="35"/>
      <c r="K6" s="17"/>
    </row>
    <row r="7" spans="1:11" x14ac:dyDescent="0.2">
      <c r="A7" s="98"/>
      <c r="B7" s="98"/>
      <c r="C7" s="99"/>
      <c r="D7" s="99"/>
      <c r="E7" s="97"/>
      <c r="F7" s="97"/>
      <c r="G7" s="97"/>
      <c r="H7" s="97"/>
      <c r="I7" s="97"/>
      <c r="J7" s="35"/>
      <c r="K7" s="17"/>
    </row>
    <row r="8" spans="1:11" ht="21.75" customHeight="1" x14ac:dyDescent="0.2">
      <c r="A8" s="299" t="s">
        <v>25</v>
      </c>
      <c r="B8" s="300"/>
      <c r="C8" s="270" t="s">
        <v>16</v>
      </c>
      <c r="D8" s="271"/>
      <c r="E8" s="97"/>
      <c r="F8" s="97"/>
      <c r="G8" s="97"/>
      <c r="H8" s="97"/>
      <c r="I8" s="99"/>
      <c r="J8" s="36"/>
      <c r="K8" s="17"/>
    </row>
    <row r="9" spans="1:11" x14ac:dyDescent="0.2">
      <c r="A9" s="100"/>
      <c r="B9" s="100"/>
      <c r="C9" s="101"/>
      <c r="D9" s="99"/>
      <c r="E9" s="99"/>
      <c r="F9" s="99"/>
      <c r="G9" s="99"/>
      <c r="H9" s="99"/>
      <c r="I9" s="99"/>
      <c r="J9" s="36"/>
      <c r="K9" s="17"/>
    </row>
    <row r="10" spans="1:11" ht="12.75" customHeight="1" x14ac:dyDescent="0.2">
      <c r="A10" s="306" t="s">
        <v>26</v>
      </c>
      <c r="B10" s="307"/>
      <c r="C10" s="270" t="s">
        <v>17</v>
      </c>
      <c r="D10" s="271"/>
      <c r="E10" s="99"/>
      <c r="F10" s="99"/>
      <c r="G10" s="99"/>
      <c r="H10" s="99"/>
      <c r="I10" s="99"/>
      <c r="J10" s="36"/>
      <c r="K10" s="17"/>
    </row>
    <row r="11" spans="1:11" x14ac:dyDescent="0.2">
      <c r="A11" s="307"/>
      <c r="B11" s="307"/>
      <c r="C11" s="99"/>
      <c r="D11" s="99"/>
      <c r="E11" s="99"/>
      <c r="F11" s="99"/>
      <c r="G11" s="99"/>
      <c r="H11" s="99"/>
      <c r="I11" s="99"/>
      <c r="J11" s="36"/>
      <c r="K11" s="17"/>
    </row>
    <row r="12" spans="1:11" x14ac:dyDescent="0.2">
      <c r="A12" s="256" t="s">
        <v>27</v>
      </c>
      <c r="B12" s="257"/>
      <c r="C12" s="258" t="s">
        <v>364</v>
      </c>
      <c r="D12" s="308"/>
      <c r="E12" s="308"/>
      <c r="F12" s="308"/>
      <c r="G12" s="308"/>
      <c r="H12" s="308"/>
      <c r="I12" s="309"/>
      <c r="J12" s="60"/>
      <c r="K12" s="17"/>
    </row>
    <row r="13" spans="1:11" ht="15.75" x14ac:dyDescent="0.25">
      <c r="A13" s="304"/>
      <c r="B13" s="305"/>
      <c r="C13" s="305"/>
      <c r="D13" s="102"/>
      <c r="E13" s="102"/>
      <c r="F13" s="102"/>
      <c r="G13" s="102"/>
      <c r="H13" s="102"/>
      <c r="I13" s="103"/>
      <c r="J13" s="37"/>
      <c r="K13" s="17"/>
    </row>
    <row r="14" spans="1:11" x14ac:dyDescent="0.2">
      <c r="A14" s="98"/>
      <c r="B14" s="98"/>
      <c r="C14" s="104"/>
      <c r="D14" s="91"/>
      <c r="E14" s="91"/>
      <c r="F14" s="91"/>
      <c r="G14" s="91"/>
      <c r="H14" s="91"/>
      <c r="I14" s="91"/>
      <c r="J14" s="33"/>
      <c r="K14" s="17"/>
    </row>
    <row r="15" spans="1:11" x14ac:dyDescent="0.2">
      <c r="A15" s="256" t="s">
        <v>28</v>
      </c>
      <c r="B15" s="257"/>
      <c r="C15" s="310" t="s">
        <v>376</v>
      </c>
      <c r="D15" s="311"/>
      <c r="E15" s="91"/>
      <c r="F15" s="258" t="s">
        <v>18</v>
      </c>
      <c r="G15" s="303"/>
      <c r="H15" s="303"/>
      <c r="I15" s="274"/>
      <c r="J15" s="37"/>
      <c r="K15" s="17"/>
    </row>
    <row r="16" spans="1:11" x14ac:dyDescent="0.2">
      <c r="A16" s="98"/>
      <c r="B16" s="98"/>
      <c r="C16" s="91"/>
      <c r="D16" s="91"/>
      <c r="E16" s="91"/>
      <c r="F16" s="91"/>
      <c r="G16" s="91"/>
      <c r="H16" s="91"/>
      <c r="I16" s="91"/>
      <c r="J16" s="33"/>
      <c r="K16" s="45"/>
    </row>
    <row r="17" spans="1:12" x14ac:dyDescent="0.2">
      <c r="A17" s="256" t="s">
        <v>29</v>
      </c>
      <c r="B17" s="257"/>
      <c r="C17" s="258" t="s">
        <v>380</v>
      </c>
      <c r="D17" s="303"/>
      <c r="E17" s="303"/>
      <c r="F17" s="303"/>
      <c r="G17" s="303"/>
      <c r="H17" s="303"/>
      <c r="I17" s="274"/>
      <c r="J17" s="37"/>
      <c r="K17" s="45"/>
    </row>
    <row r="18" spans="1:12" x14ac:dyDescent="0.2">
      <c r="A18" s="98"/>
      <c r="B18" s="98"/>
      <c r="C18" s="91"/>
      <c r="D18" s="91"/>
      <c r="E18" s="91"/>
      <c r="F18" s="91"/>
      <c r="G18" s="91"/>
      <c r="H18" s="91"/>
      <c r="I18" s="91"/>
      <c r="J18" s="33"/>
      <c r="K18" s="45"/>
    </row>
    <row r="19" spans="1:12" x14ac:dyDescent="0.2">
      <c r="A19" s="256" t="s">
        <v>30</v>
      </c>
      <c r="B19" s="293"/>
      <c r="C19" s="294"/>
      <c r="D19" s="295"/>
      <c r="E19" s="295"/>
      <c r="F19" s="295"/>
      <c r="G19" s="295"/>
      <c r="H19" s="295"/>
      <c r="I19" s="296"/>
      <c r="J19" s="61"/>
      <c r="K19" s="45"/>
    </row>
    <row r="20" spans="1:12" x14ac:dyDescent="0.2">
      <c r="A20" s="98"/>
      <c r="B20" s="98"/>
      <c r="C20" s="104"/>
      <c r="D20" s="91"/>
      <c r="E20" s="91"/>
      <c r="F20" s="91"/>
      <c r="G20" s="91"/>
      <c r="H20" s="91"/>
      <c r="I20" s="91"/>
      <c r="J20" s="33"/>
      <c r="K20" s="45"/>
    </row>
    <row r="21" spans="1:12" x14ac:dyDescent="0.2">
      <c r="A21" s="256" t="s">
        <v>31</v>
      </c>
      <c r="B21" s="293"/>
      <c r="C21" s="297" t="s">
        <v>19</v>
      </c>
      <c r="D21" s="295"/>
      <c r="E21" s="295"/>
      <c r="F21" s="295"/>
      <c r="G21" s="295"/>
      <c r="H21" s="295"/>
      <c r="I21" s="296"/>
      <c r="J21" s="61"/>
      <c r="K21" s="45"/>
    </row>
    <row r="22" spans="1:12" x14ac:dyDescent="0.2">
      <c r="A22" s="98"/>
      <c r="B22" s="98"/>
      <c r="C22" s="104"/>
      <c r="D22" s="91"/>
      <c r="E22" s="91"/>
      <c r="F22" s="91"/>
      <c r="G22" s="91"/>
      <c r="H22" s="91"/>
      <c r="I22" s="105"/>
      <c r="J22" s="33"/>
      <c r="K22" s="17"/>
    </row>
    <row r="23" spans="1:12" x14ac:dyDescent="0.2">
      <c r="A23" s="291" t="s">
        <v>32</v>
      </c>
      <c r="B23" s="292"/>
      <c r="C23" s="106">
        <v>133</v>
      </c>
      <c r="D23" s="258" t="s">
        <v>18</v>
      </c>
      <c r="E23" s="281"/>
      <c r="F23" s="282"/>
      <c r="G23" s="279"/>
      <c r="H23" s="280"/>
      <c r="I23" s="107"/>
      <c r="J23" s="38"/>
      <c r="K23" s="17"/>
    </row>
    <row r="24" spans="1:12" x14ac:dyDescent="0.2">
      <c r="A24" s="98"/>
      <c r="B24" s="98"/>
      <c r="C24" s="91"/>
      <c r="D24" s="108"/>
      <c r="E24" s="108"/>
      <c r="F24" s="108"/>
      <c r="G24" s="108"/>
      <c r="H24" s="91"/>
      <c r="I24" s="91"/>
      <c r="J24" s="33"/>
      <c r="K24" s="17"/>
    </row>
    <row r="25" spans="1:12" x14ac:dyDescent="0.2">
      <c r="A25" s="256" t="s">
        <v>33</v>
      </c>
      <c r="B25" s="257"/>
      <c r="C25" s="106">
        <v>21</v>
      </c>
      <c r="D25" s="258" t="s">
        <v>20</v>
      </c>
      <c r="E25" s="281"/>
      <c r="F25" s="281"/>
      <c r="G25" s="282"/>
      <c r="H25" s="109" t="s">
        <v>37</v>
      </c>
      <c r="I25" s="68">
        <v>2270</v>
      </c>
      <c r="J25" s="62"/>
      <c r="K25" s="45"/>
    </row>
    <row r="26" spans="1:12" x14ac:dyDescent="0.2">
      <c r="A26" s="98"/>
      <c r="B26" s="98"/>
      <c r="C26" s="91"/>
      <c r="D26" s="108"/>
      <c r="E26" s="108"/>
      <c r="F26" s="108"/>
      <c r="G26" s="98"/>
      <c r="H26" s="110" t="s">
        <v>38</v>
      </c>
      <c r="I26" s="104"/>
      <c r="J26" s="55"/>
      <c r="K26" s="45"/>
      <c r="L26" s="30"/>
    </row>
    <row r="27" spans="1:12" x14ac:dyDescent="0.2">
      <c r="A27" s="256" t="s">
        <v>34</v>
      </c>
      <c r="B27" s="257"/>
      <c r="C27" s="111" t="s">
        <v>366</v>
      </c>
      <c r="D27" s="112"/>
      <c r="E27" s="113"/>
      <c r="F27" s="114"/>
      <c r="G27" s="289" t="s">
        <v>39</v>
      </c>
      <c r="H27" s="290"/>
      <c r="I27" s="115" t="s">
        <v>365</v>
      </c>
      <c r="J27" s="63"/>
      <c r="K27" s="17"/>
    </row>
    <row r="28" spans="1:12" x14ac:dyDescent="0.2">
      <c r="A28" s="98"/>
      <c r="B28" s="98"/>
      <c r="C28" s="91"/>
      <c r="D28" s="114"/>
      <c r="E28" s="114"/>
      <c r="F28" s="114"/>
      <c r="G28" s="114"/>
      <c r="H28" s="91"/>
      <c r="I28" s="116"/>
      <c r="J28" s="56"/>
      <c r="K28" s="17"/>
    </row>
    <row r="29" spans="1:12" x14ac:dyDescent="0.2">
      <c r="A29" s="283" t="s">
        <v>35</v>
      </c>
      <c r="B29" s="284"/>
      <c r="C29" s="285"/>
      <c r="D29" s="285"/>
      <c r="E29" s="286" t="s">
        <v>36</v>
      </c>
      <c r="F29" s="287"/>
      <c r="G29" s="287"/>
      <c r="H29" s="288" t="s">
        <v>11</v>
      </c>
      <c r="I29" s="288"/>
      <c r="J29" s="51"/>
      <c r="K29" s="17"/>
    </row>
    <row r="30" spans="1:12" x14ac:dyDescent="0.2">
      <c r="A30" s="113"/>
      <c r="B30" s="113"/>
      <c r="C30" s="113"/>
      <c r="D30" s="91"/>
      <c r="E30" s="91"/>
      <c r="F30" s="91"/>
      <c r="G30" s="91"/>
      <c r="H30" s="85"/>
      <c r="I30" s="116"/>
      <c r="J30" s="56"/>
      <c r="K30" s="17"/>
    </row>
    <row r="31" spans="1:12" x14ac:dyDescent="0.2">
      <c r="A31" s="265"/>
      <c r="B31" s="275"/>
      <c r="C31" s="275"/>
      <c r="D31" s="276"/>
      <c r="E31" s="265"/>
      <c r="F31" s="275"/>
      <c r="G31" s="276"/>
      <c r="H31" s="268"/>
      <c r="I31" s="269"/>
      <c r="J31" s="64"/>
      <c r="K31" s="17"/>
    </row>
    <row r="32" spans="1:12" x14ac:dyDescent="0.2">
      <c r="A32" s="98"/>
      <c r="B32" s="98"/>
      <c r="C32" s="104"/>
      <c r="D32" s="277"/>
      <c r="E32" s="277"/>
      <c r="F32" s="277"/>
      <c r="G32" s="278"/>
      <c r="H32" s="91"/>
      <c r="I32" s="117"/>
      <c r="J32" s="57"/>
      <c r="K32" s="45"/>
    </row>
    <row r="33" spans="1:11" x14ac:dyDescent="0.2">
      <c r="A33" s="265"/>
      <c r="B33" s="266"/>
      <c r="C33" s="266"/>
      <c r="D33" s="267"/>
      <c r="E33" s="265"/>
      <c r="F33" s="266"/>
      <c r="G33" s="266"/>
      <c r="H33" s="268"/>
      <c r="I33" s="269"/>
      <c r="J33" s="64"/>
      <c r="K33" s="17"/>
    </row>
    <row r="34" spans="1:11" x14ac:dyDescent="0.2">
      <c r="A34" s="98"/>
      <c r="B34" s="98"/>
      <c r="C34" s="104"/>
      <c r="D34" s="118"/>
      <c r="E34" s="118"/>
      <c r="F34" s="118"/>
      <c r="G34" s="119"/>
      <c r="H34" s="91"/>
      <c r="I34" s="120"/>
      <c r="J34" s="58"/>
      <c r="K34" s="45"/>
    </row>
    <row r="35" spans="1:11" x14ac:dyDescent="0.2">
      <c r="A35" s="265"/>
      <c r="B35" s="266"/>
      <c r="C35" s="266"/>
      <c r="D35" s="267"/>
      <c r="E35" s="265"/>
      <c r="F35" s="266"/>
      <c r="G35" s="266"/>
      <c r="H35" s="268"/>
      <c r="I35" s="269"/>
      <c r="J35" s="64"/>
      <c r="K35" s="17"/>
    </row>
    <row r="36" spans="1:11" x14ac:dyDescent="0.2">
      <c r="A36" s="98"/>
      <c r="B36" s="98"/>
      <c r="C36" s="104"/>
      <c r="D36" s="118"/>
      <c r="E36" s="118"/>
      <c r="F36" s="118"/>
      <c r="G36" s="119"/>
      <c r="H36" s="91"/>
      <c r="I36" s="121"/>
      <c r="J36" s="58"/>
      <c r="K36" s="45"/>
    </row>
    <row r="37" spans="1:11" x14ac:dyDescent="0.2">
      <c r="A37" s="265"/>
      <c r="B37" s="266"/>
      <c r="C37" s="266"/>
      <c r="D37" s="267"/>
      <c r="E37" s="265"/>
      <c r="F37" s="266"/>
      <c r="G37" s="266"/>
      <c r="H37" s="268"/>
      <c r="I37" s="269"/>
      <c r="J37" s="64"/>
      <c r="K37" s="45"/>
    </row>
    <row r="38" spans="1:11" x14ac:dyDescent="0.2">
      <c r="A38" s="122"/>
      <c r="B38" s="122"/>
      <c r="C38" s="248"/>
      <c r="D38" s="249"/>
      <c r="E38" s="91"/>
      <c r="F38" s="248"/>
      <c r="G38" s="249"/>
      <c r="H38" s="91"/>
      <c r="I38" s="91"/>
      <c r="J38" s="33"/>
      <c r="K38" s="45"/>
    </row>
    <row r="39" spans="1:11" x14ac:dyDescent="0.2">
      <c r="A39" s="265"/>
      <c r="B39" s="266"/>
      <c r="C39" s="266"/>
      <c r="D39" s="267"/>
      <c r="E39" s="265"/>
      <c r="F39" s="266"/>
      <c r="G39" s="266"/>
      <c r="H39" s="268"/>
      <c r="I39" s="269"/>
      <c r="J39" s="64"/>
      <c r="K39" s="45"/>
    </row>
    <row r="40" spans="1:11" x14ac:dyDescent="0.2">
      <c r="A40" s="122"/>
      <c r="B40" s="122"/>
      <c r="C40" s="123"/>
      <c r="D40" s="124"/>
      <c r="E40" s="91"/>
      <c r="F40" s="123"/>
      <c r="G40" s="124"/>
      <c r="H40" s="91"/>
      <c r="I40" s="105"/>
      <c r="J40" s="33"/>
      <c r="K40" s="17"/>
    </row>
    <row r="41" spans="1:11" x14ac:dyDescent="0.2">
      <c r="A41" s="265"/>
      <c r="B41" s="266"/>
      <c r="C41" s="266"/>
      <c r="D41" s="267"/>
      <c r="E41" s="265"/>
      <c r="F41" s="266"/>
      <c r="G41" s="266"/>
      <c r="H41" s="268"/>
      <c r="I41" s="269"/>
      <c r="J41" s="64"/>
      <c r="K41" s="17"/>
    </row>
    <row r="42" spans="1:11" x14ac:dyDescent="0.2">
      <c r="A42" s="107"/>
      <c r="B42" s="125"/>
      <c r="C42" s="125"/>
      <c r="D42" s="125"/>
      <c r="E42" s="107"/>
      <c r="F42" s="125"/>
      <c r="G42" s="125"/>
      <c r="H42" s="126"/>
      <c r="I42" s="127"/>
      <c r="J42" s="40"/>
      <c r="K42" s="17"/>
    </row>
    <row r="43" spans="1:11" x14ac:dyDescent="0.2">
      <c r="A43" s="122"/>
      <c r="B43" s="122"/>
      <c r="C43" s="123"/>
      <c r="D43" s="124"/>
      <c r="E43" s="91"/>
      <c r="F43" s="123"/>
      <c r="G43" s="124"/>
      <c r="H43" s="91"/>
      <c r="I43" s="91"/>
      <c r="J43" s="33"/>
      <c r="K43" s="17"/>
    </row>
    <row r="44" spans="1:11" x14ac:dyDescent="0.2">
      <c r="A44" s="128"/>
      <c r="B44" s="128"/>
      <c r="C44" s="128"/>
      <c r="D44" s="129"/>
      <c r="E44" s="129"/>
      <c r="F44" s="128"/>
      <c r="G44" s="129"/>
      <c r="H44" s="129"/>
      <c r="I44" s="129"/>
      <c r="J44" s="41"/>
      <c r="K44" s="17"/>
    </row>
    <row r="45" spans="1:11" ht="12.75" customHeight="1" x14ac:dyDescent="0.2">
      <c r="A45" s="251" t="s">
        <v>40</v>
      </c>
      <c r="B45" s="252"/>
      <c r="C45" s="270"/>
      <c r="D45" s="271"/>
      <c r="E45" s="91"/>
      <c r="F45" s="258"/>
      <c r="G45" s="272"/>
      <c r="H45" s="272"/>
      <c r="I45" s="273"/>
      <c r="J45" s="39"/>
      <c r="K45" s="45"/>
    </row>
    <row r="46" spans="1:11" x14ac:dyDescent="0.2">
      <c r="A46" s="122"/>
      <c r="B46" s="122"/>
      <c r="C46" s="248"/>
      <c r="D46" s="249"/>
      <c r="E46" s="91"/>
      <c r="F46" s="248"/>
      <c r="G46" s="250"/>
      <c r="H46" s="105"/>
      <c r="I46" s="105"/>
      <c r="J46" s="33"/>
      <c r="K46" s="45"/>
    </row>
    <row r="47" spans="1:11" ht="12.75" customHeight="1" x14ac:dyDescent="0.2">
      <c r="A47" s="251" t="s">
        <v>41</v>
      </c>
      <c r="B47" s="252"/>
      <c r="C47" s="258" t="s">
        <v>377</v>
      </c>
      <c r="D47" s="259"/>
      <c r="E47" s="259"/>
      <c r="F47" s="259"/>
      <c r="G47" s="259"/>
      <c r="H47" s="259"/>
      <c r="I47" s="260"/>
      <c r="J47" s="65"/>
      <c r="K47" s="45"/>
    </row>
    <row r="48" spans="1:11" x14ac:dyDescent="0.2">
      <c r="A48" s="130"/>
      <c r="B48" s="130"/>
      <c r="C48" s="104"/>
      <c r="D48" s="91"/>
      <c r="E48" s="91"/>
      <c r="F48" s="91"/>
      <c r="G48" s="91"/>
      <c r="H48" s="91"/>
      <c r="I48" s="105"/>
      <c r="J48" s="33"/>
      <c r="K48" s="17"/>
    </row>
    <row r="49" spans="1:11" x14ac:dyDescent="0.2">
      <c r="A49" s="251" t="s">
        <v>42</v>
      </c>
      <c r="B49" s="252"/>
      <c r="C49" s="261" t="s">
        <v>378</v>
      </c>
      <c r="D49" s="254"/>
      <c r="E49" s="255"/>
      <c r="F49" s="91"/>
      <c r="G49" s="131" t="s">
        <v>13</v>
      </c>
      <c r="H49" s="261" t="s">
        <v>367</v>
      </c>
      <c r="I49" s="255"/>
      <c r="J49" s="66"/>
      <c r="K49" s="17"/>
    </row>
    <row r="50" spans="1:11" x14ac:dyDescent="0.2">
      <c r="A50" s="130"/>
      <c r="B50" s="130"/>
      <c r="C50" s="104"/>
      <c r="D50" s="91"/>
      <c r="E50" s="91"/>
      <c r="F50" s="91"/>
      <c r="G50" s="91"/>
      <c r="H50" s="91"/>
      <c r="I50" s="91"/>
      <c r="J50" s="33"/>
      <c r="K50" s="45"/>
    </row>
    <row r="51" spans="1:11" ht="12.75" customHeight="1" x14ac:dyDescent="0.2">
      <c r="A51" s="251" t="s">
        <v>30</v>
      </c>
      <c r="B51" s="252"/>
      <c r="C51" s="253" t="s">
        <v>379</v>
      </c>
      <c r="D51" s="254"/>
      <c r="E51" s="254"/>
      <c r="F51" s="254"/>
      <c r="G51" s="254"/>
      <c r="H51" s="254"/>
      <c r="I51" s="255"/>
      <c r="J51" s="66"/>
      <c r="K51" s="45"/>
    </row>
    <row r="52" spans="1:11" x14ac:dyDescent="0.2">
      <c r="A52" s="130"/>
      <c r="B52" s="130"/>
      <c r="C52" s="91"/>
      <c r="D52" s="91"/>
      <c r="E52" s="91"/>
      <c r="F52" s="91"/>
      <c r="G52" s="91"/>
      <c r="H52" s="91"/>
      <c r="I52" s="91"/>
      <c r="J52" s="33"/>
      <c r="K52" s="45"/>
    </row>
    <row r="53" spans="1:11" x14ac:dyDescent="0.2">
      <c r="A53" s="256" t="s">
        <v>43</v>
      </c>
      <c r="B53" s="257"/>
      <c r="C53" s="261" t="s">
        <v>381</v>
      </c>
      <c r="D53" s="254"/>
      <c r="E53" s="254"/>
      <c r="F53" s="254"/>
      <c r="G53" s="254"/>
      <c r="H53" s="254"/>
      <c r="I53" s="274"/>
      <c r="J53" s="37"/>
      <c r="K53" s="45"/>
    </row>
    <row r="54" spans="1:11" x14ac:dyDescent="0.2">
      <c r="A54" s="129"/>
      <c r="B54" s="129"/>
      <c r="C54" s="264" t="s">
        <v>44</v>
      </c>
      <c r="D54" s="264"/>
      <c r="E54" s="264"/>
      <c r="F54" s="264"/>
      <c r="G54" s="264"/>
      <c r="H54" s="264"/>
      <c r="I54" s="132"/>
      <c r="J54" s="50"/>
      <c r="K54" s="17"/>
    </row>
    <row r="55" spans="1:11" x14ac:dyDescent="0.2">
      <c r="A55" s="129"/>
      <c r="B55" s="129"/>
      <c r="C55" s="132"/>
      <c r="D55" s="132"/>
      <c r="E55" s="132"/>
      <c r="F55" s="132"/>
      <c r="G55" s="132"/>
      <c r="H55" s="132"/>
      <c r="I55" s="132"/>
      <c r="J55" s="50"/>
      <c r="K55" s="17"/>
    </row>
    <row r="56" spans="1:11" x14ac:dyDescent="0.2">
      <c r="A56" s="129"/>
      <c r="B56" s="244" t="s">
        <v>45</v>
      </c>
      <c r="C56" s="245"/>
      <c r="D56" s="245"/>
      <c r="E56" s="245"/>
      <c r="F56" s="133"/>
      <c r="G56" s="133"/>
      <c r="H56" s="133"/>
      <c r="I56" s="133"/>
      <c r="J56" s="42"/>
      <c r="K56" s="17"/>
    </row>
    <row r="57" spans="1:11" x14ac:dyDescent="0.2">
      <c r="A57" s="129"/>
      <c r="B57" s="246" t="s">
        <v>46</v>
      </c>
      <c r="C57" s="247"/>
      <c r="D57" s="247"/>
      <c r="E57" s="247"/>
      <c r="F57" s="247"/>
      <c r="G57" s="247"/>
      <c r="H57" s="247"/>
      <c r="I57" s="247"/>
      <c r="J57" s="49"/>
      <c r="K57" s="17"/>
    </row>
    <row r="58" spans="1:11" x14ac:dyDescent="0.2">
      <c r="A58" s="129"/>
      <c r="B58" s="246" t="s">
        <v>47</v>
      </c>
      <c r="C58" s="247"/>
      <c r="D58" s="247"/>
      <c r="E58" s="247"/>
      <c r="F58" s="247"/>
      <c r="G58" s="247"/>
      <c r="H58" s="247"/>
      <c r="I58" s="134"/>
      <c r="J58" s="59"/>
      <c r="K58" s="17"/>
    </row>
    <row r="59" spans="1:11" x14ac:dyDescent="0.2">
      <c r="A59" s="129"/>
      <c r="B59" s="135" t="s">
        <v>48</v>
      </c>
      <c r="C59" s="136"/>
      <c r="D59" s="136"/>
      <c r="E59" s="136"/>
      <c r="F59" s="136"/>
      <c r="G59" s="136"/>
      <c r="H59" s="136"/>
      <c r="I59" s="136"/>
      <c r="J59" s="49"/>
      <c r="K59" s="17"/>
    </row>
    <row r="60" spans="1:11" x14ac:dyDescent="0.2">
      <c r="A60" s="129"/>
      <c r="B60" s="135" t="s">
        <v>49</v>
      </c>
      <c r="C60" s="136"/>
      <c r="D60" s="136"/>
      <c r="E60" s="136"/>
      <c r="F60" s="136"/>
      <c r="G60" s="136"/>
      <c r="H60" s="137"/>
      <c r="I60" s="137"/>
      <c r="J60" s="43"/>
      <c r="K60" s="17"/>
    </row>
    <row r="61" spans="1:11" x14ac:dyDescent="0.2">
      <c r="A61" s="129"/>
      <c r="B61" s="138"/>
      <c r="C61" s="138"/>
      <c r="D61" s="138"/>
      <c r="E61" s="138"/>
      <c r="F61" s="138"/>
      <c r="G61" s="137"/>
      <c r="H61" s="139"/>
      <c r="I61" s="137"/>
      <c r="J61" s="43"/>
      <c r="K61" s="17"/>
    </row>
    <row r="62" spans="1:11" x14ac:dyDescent="0.2">
      <c r="A62" s="140" t="s">
        <v>12</v>
      </c>
      <c r="B62" s="91"/>
      <c r="C62" s="91"/>
      <c r="D62" s="91"/>
      <c r="E62" s="91"/>
      <c r="F62" s="91"/>
      <c r="G62" s="141" t="s">
        <v>373</v>
      </c>
      <c r="H62" s="142"/>
      <c r="I62" s="137" t="s">
        <v>374</v>
      </c>
      <c r="J62" s="43"/>
      <c r="K62" s="17"/>
    </row>
    <row r="63" spans="1:11" x14ac:dyDescent="0.2">
      <c r="A63" s="91"/>
      <c r="B63" s="91"/>
      <c r="C63" s="91"/>
      <c r="D63" s="91"/>
      <c r="E63" s="129"/>
      <c r="F63" s="113"/>
      <c r="G63" s="142"/>
      <c r="H63" s="142"/>
      <c r="I63" s="139"/>
      <c r="J63" s="46"/>
      <c r="K63" s="17"/>
    </row>
    <row r="64" spans="1:11" ht="13.5" thickBot="1" x14ac:dyDescent="0.25">
      <c r="A64" s="143"/>
      <c r="B64" s="143"/>
      <c r="C64" s="91"/>
      <c r="D64" s="91"/>
      <c r="E64" s="91"/>
      <c r="F64" s="91"/>
      <c r="G64" s="75" t="s">
        <v>382</v>
      </c>
      <c r="H64" s="144"/>
      <c r="I64" s="75" t="s">
        <v>383</v>
      </c>
      <c r="J64" s="33"/>
      <c r="K64" s="17"/>
    </row>
    <row r="65" spans="1:10" x14ac:dyDescent="0.2">
      <c r="A65" s="82"/>
      <c r="B65" s="82"/>
      <c r="C65" s="82"/>
      <c r="D65" s="82"/>
      <c r="E65" s="82"/>
      <c r="F65" s="82"/>
      <c r="G65" s="298" t="s">
        <v>375</v>
      </c>
      <c r="H65" s="298"/>
      <c r="I65" s="298"/>
      <c r="J65" s="67"/>
    </row>
    <row r="66" spans="1:10" x14ac:dyDescent="0.2">
      <c r="A66" s="48"/>
      <c r="B66" s="48"/>
      <c r="C66" s="48"/>
      <c r="D66" s="48"/>
      <c r="E66" s="48"/>
      <c r="F66" s="48"/>
      <c r="G66" s="48"/>
      <c r="H66" s="48"/>
      <c r="I66" s="44"/>
      <c r="J66" s="44"/>
    </row>
    <row r="67" spans="1:10" x14ac:dyDescent="0.2">
      <c r="I67" s="30"/>
      <c r="J67" s="30"/>
    </row>
    <row r="68" spans="1:10" x14ac:dyDescent="0.2">
      <c r="I68" s="30"/>
      <c r="J68" s="30"/>
    </row>
    <row r="69" spans="1:10" x14ac:dyDescent="0.2">
      <c r="I69" s="30"/>
      <c r="J69" s="30"/>
    </row>
    <row r="70" spans="1:10" x14ac:dyDescent="0.2">
      <c r="I70" s="30"/>
      <c r="J70" s="30"/>
    </row>
    <row r="71" spans="1:10" x14ac:dyDescent="0.2">
      <c r="I71" s="30"/>
      <c r="J71" s="30"/>
    </row>
    <row r="72" spans="1:10" x14ac:dyDescent="0.2">
      <c r="I72" s="30"/>
      <c r="J72" s="30"/>
    </row>
    <row r="73" spans="1:10" x14ac:dyDescent="0.2">
      <c r="I73" s="30"/>
      <c r="J73" s="30"/>
    </row>
    <row r="74" spans="1:10" x14ac:dyDescent="0.2">
      <c r="I74" s="30"/>
      <c r="J74" s="30"/>
    </row>
    <row r="75" spans="1:10" x14ac:dyDescent="0.2">
      <c r="I75" s="30"/>
      <c r="J75" s="30"/>
    </row>
    <row r="76" spans="1:10" x14ac:dyDescent="0.2">
      <c r="I76" s="30"/>
      <c r="J76" s="30"/>
    </row>
    <row r="77" spans="1:10" x14ac:dyDescent="0.2">
      <c r="I77" s="30"/>
      <c r="J77" s="30"/>
    </row>
    <row r="78" spans="1:10" x14ac:dyDescent="0.2">
      <c r="I78" s="30"/>
      <c r="J78" s="30"/>
    </row>
    <row r="79" spans="1:10" x14ac:dyDescent="0.2">
      <c r="I79" s="30"/>
      <c r="J79" s="30"/>
    </row>
    <row r="80" spans="1:10" x14ac:dyDescent="0.2">
      <c r="I80" s="30"/>
      <c r="J80" s="30"/>
    </row>
    <row r="81" spans="9:10" x14ac:dyDescent="0.2">
      <c r="I81" s="30"/>
      <c r="J81" s="30"/>
    </row>
    <row r="82" spans="9:10" x14ac:dyDescent="0.2">
      <c r="I82" s="30"/>
      <c r="J82" s="30"/>
    </row>
    <row r="83" spans="9:10" x14ac:dyDescent="0.2">
      <c r="I83" s="30"/>
      <c r="J83" s="30"/>
    </row>
    <row r="84" spans="9:10" x14ac:dyDescent="0.2">
      <c r="I84" s="30"/>
      <c r="J84" s="30"/>
    </row>
    <row r="85" spans="9:10" x14ac:dyDescent="0.2">
      <c r="I85" s="30"/>
      <c r="J85" s="30"/>
    </row>
    <row r="86" spans="9:10" x14ac:dyDescent="0.2">
      <c r="I86" s="30"/>
      <c r="J86" s="30"/>
    </row>
    <row r="87" spans="9:10" x14ac:dyDescent="0.2">
      <c r="I87" s="30"/>
      <c r="J87" s="30"/>
    </row>
    <row r="88" spans="9:10" x14ac:dyDescent="0.2">
      <c r="I88" s="30"/>
      <c r="J88" s="30"/>
    </row>
  </sheetData>
  <mergeCells count="71"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4" type="noConversion"/>
  <conditionalFormatting sqref="H30">
    <cfRule type="cellIs" dxfId="7" priority="1" stopIfTrue="1" operator="equal">
      <formula>"DA"</formula>
    </cfRule>
  </conditionalFormatting>
  <conditionalFormatting sqref="H2">
    <cfRule type="cellIs" dxfId="6" priority="2" stopIfTrue="1" operator="lessThan">
      <formula>#REF!</formula>
    </cfRule>
  </conditionalFormatting>
  <dataValidations count="1">
    <dataValidation allowBlank="1" sqref="K1:IW1048576 C1:J20 A22:G30 G66:J65536 A1:B18 B20 A19:A21 H27:H30 G64:I64 H22:H25 B61:F65536 A42:A65536 B42:J56 I22:J30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I27 C9:D9 C6:I8 C10:I12 E9: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34"/>
  <sheetViews>
    <sheetView view="pageBreakPreview" zoomScaleNormal="100" zoomScaleSheetLayoutView="100" workbookViewId="0">
      <selection activeCell="H3" sqref="H3"/>
    </sheetView>
  </sheetViews>
  <sheetFormatPr defaultRowHeight="12.75" x14ac:dyDescent="0.2"/>
  <cols>
    <col min="1" max="1" width="10" style="21" customWidth="1"/>
    <col min="2" max="4" width="9.140625" style="21"/>
    <col min="5" max="5" width="20.85546875" style="21" customWidth="1"/>
    <col min="6" max="6" width="9.140625" style="21"/>
    <col min="7" max="12" width="14.28515625" style="21" customWidth="1"/>
    <col min="13" max="13" width="9.140625" style="77"/>
    <col min="14" max="15" width="15.42578125" style="77" bestFit="1" customWidth="1"/>
    <col min="16" max="16" width="16.42578125" style="77" bestFit="1" customWidth="1"/>
    <col min="17" max="17" width="13.42578125" style="77" bestFit="1" customWidth="1"/>
    <col min="18" max="18" width="14.42578125" style="77" bestFit="1" customWidth="1"/>
    <col min="19" max="19" width="14.42578125" style="21" bestFit="1" customWidth="1"/>
    <col min="20" max="260" width="9.140625" style="21"/>
    <col min="261" max="261" width="20.85546875" style="21" customWidth="1"/>
    <col min="262" max="262" width="9.140625" style="21"/>
    <col min="263" max="268" width="14.28515625" style="21" customWidth="1"/>
    <col min="269" max="269" width="9.140625" style="21"/>
    <col min="270" max="271" width="15.42578125" style="21" bestFit="1" customWidth="1"/>
    <col min="272" max="272" width="16.42578125" style="21" bestFit="1" customWidth="1"/>
    <col min="273" max="273" width="13.42578125" style="21" bestFit="1" customWidth="1"/>
    <col min="274" max="275" width="14.42578125" style="21" bestFit="1" customWidth="1"/>
    <col min="276" max="516" width="9.140625" style="21"/>
    <col min="517" max="517" width="20.85546875" style="21" customWidth="1"/>
    <col min="518" max="518" width="9.140625" style="21"/>
    <col min="519" max="524" width="14.28515625" style="21" customWidth="1"/>
    <col min="525" max="525" width="9.140625" style="21"/>
    <col min="526" max="527" width="15.42578125" style="21" bestFit="1" customWidth="1"/>
    <col min="528" max="528" width="16.42578125" style="21" bestFit="1" customWidth="1"/>
    <col min="529" max="529" width="13.42578125" style="21" bestFit="1" customWidth="1"/>
    <col min="530" max="531" width="14.42578125" style="21" bestFit="1" customWidth="1"/>
    <col min="532" max="772" width="9.140625" style="21"/>
    <col min="773" max="773" width="20.85546875" style="21" customWidth="1"/>
    <col min="774" max="774" width="9.140625" style="21"/>
    <col min="775" max="780" width="14.28515625" style="21" customWidth="1"/>
    <col min="781" max="781" width="9.140625" style="21"/>
    <col min="782" max="783" width="15.42578125" style="21" bestFit="1" customWidth="1"/>
    <col min="784" max="784" width="16.42578125" style="21" bestFit="1" customWidth="1"/>
    <col min="785" max="785" width="13.42578125" style="21" bestFit="1" customWidth="1"/>
    <col min="786" max="787" width="14.42578125" style="21" bestFit="1" customWidth="1"/>
    <col min="788" max="1028" width="9.140625" style="21"/>
    <col min="1029" max="1029" width="20.85546875" style="21" customWidth="1"/>
    <col min="1030" max="1030" width="9.140625" style="21"/>
    <col min="1031" max="1036" width="14.28515625" style="21" customWidth="1"/>
    <col min="1037" max="1037" width="9.140625" style="21"/>
    <col min="1038" max="1039" width="15.42578125" style="21" bestFit="1" customWidth="1"/>
    <col min="1040" max="1040" width="16.42578125" style="21" bestFit="1" customWidth="1"/>
    <col min="1041" max="1041" width="13.42578125" style="21" bestFit="1" customWidth="1"/>
    <col min="1042" max="1043" width="14.42578125" style="21" bestFit="1" customWidth="1"/>
    <col min="1044" max="1284" width="9.140625" style="21"/>
    <col min="1285" max="1285" width="20.85546875" style="21" customWidth="1"/>
    <col min="1286" max="1286" width="9.140625" style="21"/>
    <col min="1287" max="1292" width="14.28515625" style="21" customWidth="1"/>
    <col min="1293" max="1293" width="9.140625" style="21"/>
    <col min="1294" max="1295" width="15.42578125" style="21" bestFit="1" customWidth="1"/>
    <col min="1296" max="1296" width="16.42578125" style="21" bestFit="1" customWidth="1"/>
    <col min="1297" max="1297" width="13.42578125" style="21" bestFit="1" customWidth="1"/>
    <col min="1298" max="1299" width="14.42578125" style="21" bestFit="1" customWidth="1"/>
    <col min="1300" max="1540" width="9.140625" style="21"/>
    <col min="1541" max="1541" width="20.85546875" style="21" customWidth="1"/>
    <col min="1542" max="1542" width="9.140625" style="21"/>
    <col min="1543" max="1548" width="14.28515625" style="21" customWidth="1"/>
    <col min="1549" max="1549" width="9.140625" style="21"/>
    <col min="1550" max="1551" width="15.42578125" style="21" bestFit="1" customWidth="1"/>
    <col min="1552" max="1552" width="16.42578125" style="21" bestFit="1" customWidth="1"/>
    <col min="1553" max="1553" width="13.42578125" style="21" bestFit="1" customWidth="1"/>
    <col min="1554" max="1555" width="14.42578125" style="21" bestFit="1" customWidth="1"/>
    <col min="1556" max="1796" width="9.140625" style="21"/>
    <col min="1797" max="1797" width="20.85546875" style="21" customWidth="1"/>
    <col min="1798" max="1798" width="9.140625" style="21"/>
    <col min="1799" max="1804" width="14.28515625" style="21" customWidth="1"/>
    <col min="1805" max="1805" width="9.140625" style="21"/>
    <col min="1806" max="1807" width="15.42578125" style="21" bestFit="1" customWidth="1"/>
    <col min="1808" max="1808" width="16.42578125" style="21" bestFit="1" customWidth="1"/>
    <col min="1809" max="1809" width="13.42578125" style="21" bestFit="1" customWidth="1"/>
    <col min="1810" max="1811" width="14.42578125" style="21" bestFit="1" customWidth="1"/>
    <col min="1812" max="2052" width="9.140625" style="21"/>
    <col min="2053" max="2053" width="20.85546875" style="21" customWidth="1"/>
    <col min="2054" max="2054" width="9.140625" style="21"/>
    <col min="2055" max="2060" width="14.28515625" style="21" customWidth="1"/>
    <col min="2061" max="2061" width="9.140625" style="21"/>
    <col min="2062" max="2063" width="15.42578125" style="21" bestFit="1" customWidth="1"/>
    <col min="2064" max="2064" width="16.42578125" style="21" bestFit="1" customWidth="1"/>
    <col min="2065" max="2065" width="13.42578125" style="21" bestFit="1" customWidth="1"/>
    <col min="2066" max="2067" width="14.42578125" style="21" bestFit="1" customWidth="1"/>
    <col min="2068" max="2308" width="9.140625" style="21"/>
    <col min="2309" max="2309" width="20.85546875" style="21" customWidth="1"/>
    <col min="2310" max="2310" width="9.140625" style="21"/>
    <col min="2311" max="2316" width="14.28515625" style="21" customWidth="1"/>
    <col min="2317" max="2317" width="9.140625" style="21"/>
    <col min="2318" max="2319" width="15.42578125" style="21" bestFit="1" customWidth="1"/>
    <col min="2320" max="2320" width="16.42578125" style="21" bestFit="1" customWidth="1"/>
    <col min="2321" max="2321" width="13.42578125" style="21" bestFit="1" customWidth="1"/>
    <col min="2322" max="2323" width="14.42578125" style="21" bestFit="1" customWidth="1"/>
    <col min="2324" max="2564" width="9.140625" style="21"/>
    <col min="2565" max="2565" width="20.85546875" style="21" customWidth="1"/>
    <col min="2566" max="2566" width="9.140625" style="21"/>
    <col min="2567" max="2572" width="14.28515625" style="21" customWidth="1"/>
    <col min="2573" max="2573" width="9.140625" style="21"/>
    <col min="2574" max="2575" width="15.42578125" style="21" bestFit="1" customWidth="1"/>
    <col min="2576" max="2576" width="16.42578125" style="21" bestFit="1" customWidth="1"/>
    <col min="2577" max="2577" width="13.42578125" style="21" bestFit="1" customWidth="1"/>
    <col min="2578" max="2579" width="14.42578125" style="21" bestFit="1" customWidth="1"/>
    <col min="2580" max="2820" width="9.140625" style="21"/>
    <col min="2821" max="2821" width="20.85546875" style="21" customWidth="1"/>
    <col min="2822" max="2822" width="9.140625" style="21"/>
    <col min="2823" max="2828" width="14.28515625" style="21" customWidth="1"/>
    <col min="2829" max="2829" width="9.140625" style="21"/>
    <col min="2830" max="2831" width="15.42578125" style="21" bestFit="1" customWidth="1"/>
    <col min="2832" max="2832" width="16.42578125" style="21" bestFit="1" customWidth="1"/>
    <col min="2833" max="2833" width="13.42578125" style="21" bestFit="1" customWidth="1"/>
    <col min="2834" max="2835" width="14.42578125" style="21" bestFit="1" customWidth="1"/>
    <col min="2836" max="3076" width="9.140625" style="21"/>
    <col min="3077" max="3077" width="20.85546875" style="21" customWidth="1"/>
    <col min="3078" max="3078" width="9.140625" style="21"/>
    <col min="3079" max="3084" width="14.28515625" style="21" customWidth="1"/>
    <col min="3085" max="3085" width="9.140625" style="21"/>
    <col min="3086" max="3087" width="15.42578125" style="21" bestFit="1" customWidth="1"/>
    <col min="3088" max="3088" width="16.42578125" style="21" bestFit="1" customWidth="1"/>
    <col min="3089" max="3089" width="13.42578125" style="21" bestFit="1" customWidth="1"/>
    <col min="3090" max="3091" width="14.42578125" style="21" bestFit="1" customWidth="1"/>
    <col min="3092" max="3332" width="9.140625" style="21"/>
    <col min="3333" max="3333" width="20.85546875" style="21" customWidth="1"/>
    <col min="3334" max="3334" width="9.140625" style="21"/>
    <col min="3335" max="3340" width="14.28515625" style="21" customWidth="1"/>
    <col min="3341" max="3341" width="9.140625" style="21"/>
    <col min="3342" max="3343" width="15.42578125" style="21" bestFit="1" customWidth="1"/>
    <col min="3344" max="3344" width="16.42578125" style="21" bestFit="1" customWidth="1"/>
    <col min="3345" max="3345" width="13.42578125" style="21" bestFit="1" customWidth="1"/>
    <col min="3346" max="3347" width="14.42578125" style="21" bestFit="1" customWidth="1"/>
    <col min="3348" max="3588" width="9.140625" style="21"/>
    <col min="3589" max="3589" width="20.85546875" style="21" customWidth="1"/>
    <col min="3590" max="3590" width="9.140625" style="21"/>
    <col min="3591" max="3596" width="14.28515625" style="21" customWidth="1"/>
    <col min="3597" max="3597" width="9.140625" style="21"/>
    <col min="3598" max="3599" width="15.42578125" style="21" bestFit="1" customWidth="1"/>
    <col min="3600" max="3600" width="16.42578125" style="21" bestFit="1" customWidth="1"/>
    <col min="3601" max="3601" width="13.42578125" style="21" bestFit="1" customWidth="1"/>
    <col min="3602" max="3603" width="14.42578125" style="21" bestFit="1" customWidth="1"/>
    <col min="3604" max="3844" width="9.140625" style="21"/>
    <col min="3845" max="3845" width="20.85546875" style="21" customWidth="1"/>
    <col min="3846" max="3846" width="9.140625" style="21"/>
    <col min="3847" max="3852" width="14.28515625" style="21" customWidth="1"/>
    <col min="3853" max="3853" width="9.140625" style="21"/>
    <col min="3854" max="3855" width="15.42578125" style="21" bestFit="1" customWidth="1"/>
    <col min="3856" max="3856" width="16.42578125" style="21" bestFit="1" customWidth="1"/>
    <col min="3857" max="3857" width="13.42578125" style="21" bestFit="1" customWidth="1"/>
    <col min="3858" max="3859" width="14.42578125" style="21" bestFit="1" customWidth="1"/>
    <col min="3860" max="4100" width="9.140625" style="21"/>
    <col min="4101" max="4101" width="20.85546875" style="21" customWidth="1"/>
    <col min="4102" max="4102" width="9.140625" style="21"/>
    <col min="4103" max="4108" width="14.28515625" style="21" customWidth="1"/>
    <col min="4109" max="4109" width="9.140625" style="21"/>
    <col min="4110" max="4111" width="15.42578125" style="21" bestFit="1" customWidth="1"/>
    <col min="4112" max="4112" width="16.42578125" style="21" bestFit="1" customWidth="1"/>
    <col min="4113" max="4113" width="13.42578125" style="21" bestFit="1" customWidth="1"/>
    <col min="4114" max="4115" width="14.42578125" style="21" bestFit="1" customWidth="1"/>
    <col min="4116" max="4356" width="9.140625" style="21"/>
    <col min="4357" max="4357" width="20.85546875" style="21" customWidth="1"/>
    <col min="4358" max="4358" width="9.140625" style="21"/>
    <col min="4359" max="4364" width="14.28515625" style="21" customWidth="1"/>
    <col min="4365" max="4365" width="9.140625" style="21"/>
    <col min="4366" max="4367" width="15.42578125" style="21" bestFit="1" customWidth="1"/>
    <col min="4368" max="4368" width="16.42578125" style="21" bestFit="1" customWidth="1"/>
    <col min="4369" max="4369" width="13.42578125" style="21" bestFit="1" customWidth="1"/>
    <col min="4370" max="4371" width="14.42578125" style="21" bestFit="1" customWidth="1"/>
    <col min="4372" max="4612" width="9.140625" style="21"/>
    <col min="4613" max="4613" width="20.85546875" style="21" customWidth="1"/>
    <col min="4614" max="4614" width="9.140625" style="21"/>
    <col min="4615" max="4620" width="14.28515625" style="21" customWidth="1"/>
    <col min="4621" max="4621" width="9.140625" style="21"/>
    <col min="4622" max="4623" width="15.42578125" style="21" bestFit="1" customWidth="1"/>
    <col min="4624" max="4624" width="16.42578125" style="21" bestFit="1" customWidth="1"/>
    <col min="4625" max="4625" width="13.42578125" style="21" bestFit="1" customWidth="1"/>
    <col min="4626" max="4627" width="14.42578125" style="21" bestFit="1" customWidth="1"/>
    <col min="4628" max="4868" width="9.140625" style="21"/>
    <col min="4869" max="4869" width="20.85546875" style="21" customWidth="1"/>
    <col min="4870" max="4870" width="9.140625" style="21"/>
    <col min="4871" max="4876" width="14.28515625" style="21" customWidth="1"/>
    <col min="4877" max="4877" width="9.140625" style="21"/>
    <col min="4878" max="4879" width="15.42578125" style="21" bestFit="1" customWidth="1"/>
    <col min="4880" max="4880" width="16.42578125" style="21" bestFit="1" customWidth="1"/>
    <col min="4881" max="4881" width="13.42578125" style="21" bestFit="1" customWidth="1"/>
    <col min="4882" max="4883" width="14.42578125" style="21" bestFit="1" customWidth="1"/>
    <col min="4884" max="5124" width="9.140625" style="21"/>
    <col min="5125" max="5125" width="20.85546875" style="21" customWidth="1"/>
    <col min="5126" max="5126" width="9.140625" style="21"/>
    <col min="5127" max="5132" width="14.28515625" style="21" customWidth="1"/>
    <col min="5133" max="5133" width="9.140625" style="21"/>
    <col min="5134" max="5135" width="15.42578125" style="21" bestFit="1" customWidth="1"/>
    <col min="5136" max="5136" width="16.42578125" style="21" bestFit="1" customWidth="1"/>
    <col min="5137" max="5137" width="13.42578125" style="21" bestFit="1" customWidth="1"/>
    <col min="5138" max="5139" width="14.42578125" style="21" bestFit="1" customWidth="1"/>
    <col min="5140" max="5380" width="9.140625" style="21"/>
    <col min="5381" max="5381" width="20.85546875" style="21" customWidth="1"/>
    <col min="5382" max="5382" width="9.140625" style="21"/>
    <col min="5383" max="5388" width="14.28515625" style="21" customWidth="1"/>
    <col min="5389" max="5389" width="9.140625" style="21"/>
    <col min="5390" max="5391" width="15.42578125" style="21" bestFit="1" customWidth="1"/>
    <col min="5392" max="5392" width="16.42578125" style="21" bestFit="1" customWidth="1"/>
    <col min="5393" max="5393" width="13.42578125" style="21" bestFit="1" customWidth="1"/>
    <col min="5394" max="5395" width="14.42578125" style="21" bestFit="1" customWidth="1"/>
    <col min="5396" max="5636" width="9.140625" style="21"/>
    <col min="5637" max="5637" width="20.85546875" style="21" customWidth="1"/>
    <col min="5638" max="5638" width="9.140625" style="21"/>
    <col min="5639" max="5644" width="14.28515625" style="21" customWidth="1"/>
    <col min="5645" max="5645" width="9.140625" style="21"/>
    <col min="5646" max="5647" width="15.42578125" style="21" bestFit="1" customWidth="1"/>
    <col min="5648" max="5648" width="16.42578125" style="21" bestFit="1" customWidth="1"/>
    <col min="5649" max="5649" width="13.42578125" style="21" bestFit="1" customWidth="1"/>
    <col min="5650" max="5651" width="14.42578125" style="21" bestFit="1" customWidth="1"/>
    <col min="5652" max="5892" width="9.140625" style="21"/>
    <col min="5893" max="5893" width="20.85546875" style="21" customWidth="1"/>
    <col min="5894" max="5894" width="9.140625" style="21"/>
    <col min="5895" max="5900" width="14.28515625" style="21" customWidth="1"/>
    <col min="5901" max="5901" width="9.140625" style="21"/>
    <col min="5902" max="5903" width="15.42578125" style="21" bestFit="1" customWidth="1"/>
    <col min="5904" max="5904" width="16.42578125" style="21" bestFit="1" customWidth="1"/>
    <col min="5905" max="5905" width="13.42578125" style="21" bestFit="1" customWidth="1"/>
    <col min="5906" max="5907" width="14.42578125" style="21" bestFit="1" customWidth="1"/>
    <col min="5908" max="6148" width="9.140625" style="21"/>
    <col min="6149" max="6149" width="20.85546875" style="21" customWidth="1"/>
    <col min="6150" max="6150" width="9.140625" style="21"/>
    <col min="6151" max="6156" width="14.28515625" style="21" customWidth="1"/>
    <col min="6157" max="6157" width="9.140625" style="21"/>
    <col min="6158" max="6159" width="15.42578125" style="21" bestFit="1" customWidth="1"/>
    <col min="6160" max="6160" width="16.42578125" style="21" bestFit="1" customWidth="1"/>
    <col min="6161" max="6161" width="13.42578125" style="21" bestFit="1" customWidth="1"/>
    <col min="6162" max="6163" width="14.42578125" style="21" bestFit="1" customWidth="1"/>
    <col min="6164" max="6404" width="9.140625" style="21"/>
    <col min="6405" max="6405" width="20.85546875" style="21" customWidth="1"/>
    <col min="6406" max="6406" width="9.140625" style="21"/>
    <col min="6407" max="6412" width="14.28515625" style="21" customWidth="1"/>
    <col min="6413" max="6413" width="9.140625" style="21"/>
    <col min="6414" max="6415" width="15.42578125" style="21" bestFit="1" customWidth="1"/>
    <col min="6416" max="6416" width="16.42578125" style="21" bestFit="1" customWidth="1"/>
    <col min="6417" max="6417" width="13.42578125" style="21" bestFit="1" customWidth="1"/>
    <col min="6418" max="6419" width="14.42578125" style="21" bestFit="1" customWidth="1"/>
    <col min="6420" max="6660" width="9.140625" style="21"/>
    <col min="6661" max="6661" width="20.85546875" style="21" customWidth="1"/>
    <col min="6662" max="6662" width="9.140625" style="21"/>
    <col min="6663" max="6668" width="14.28515625" style="21" customWidth="1"/>
    <col min="6669" max="6669" width="9.140625" style="21"/>
    <col min="6670" max="6671" width="15.42578125" style="21" bestFit="1" customWidth="1"/>
    <col min="6672" max="6672" width="16.42578125" style="21" bestFit="1" customWidth="1"/>
    <col min="6673" max="6673" width="13.42578125" style="21" bestFit="1" customWidth="1"/>
    <col min="6674" max="6675" width="14.42578125" style="21" bestFit="1" customWidth="1"/>
    <col min="6676" max="6916" width="9.140625" style="21"/>
    <col min="6917" max="6917" width="20.85546875" style="21" customWidth="1"/>
    <col min="6918" max="6918" width="9.140625" style="21"/>
    <col min="6919" max="6924" width="14.28515625" style="21" customWidth="1"/>
    <col min="6925" max="6925" width="9.140625" style="21"/>
    <col min="6926" max="6927" width="15.42578125" style="21" bestFit="1" customWidth="1"/>
    <col min="6928" max="6928" width="16.42578125" style="21" bestFit="1" customWidth="1"/>
    <col min="6929" max="6929" width="13.42578125" style="21" bestFit="1" customWidth="1"/>
    <col min="6930" max="6931" width="14.42578125" style="21" bestFit="1" customWidth="1"/>
    <col min="6932" max="7172" width="9.140625" style="21"/>
    <col min="7173" max="7173" width="20.85546875" style="21" customWidth="1"/>
    <col min="7174" max="7174" width="9.140625" style="21"/>
    <col min="7175" max="7180" width="14.28515625" style="21" customWidth="1"/>
    <col min="7181" max="7181" width="9.140625" style="21"/>
    <col min="7182" max="7183" width="15.42578125" style="21" bestFit="1" customWidth="1"/>
    <col min="7184" max="7184" width="16.42578125" style="21" bestFit="1" customWidth="1"/>
    <col min="7185" max="7185" width="13.42578125" style="21" bestFit="1" customWidth="1"/>
    <col min="7186" max="7187" width="14.42578125" style="21" bestFit="1" customWidth="1"/>
    <col min="7188" max="7428" width="9.140625" style="21"/>
    <col min="7429" max="7429" width="20.85546875" style="21" customWidth="1"/>
    <col min="7430" max="7430" width="9.140625" style="21"/>
    <col min="7431" max="7436" width="14.28515625" style="21" customWidth="1"/>
    <col min="7437" max="7437" width="9.140625" style="21"/>
    <col min="7438" max="7439" width="15.42578125" style="21" bestFit="1" customWidth="1"/>
    <col min="7440" max="7440" width="16.42578125" style="21" bestFit="1" customWidth="1"/>
    <col min="7441" max="7441" width="13.42578125" style="21" bestFit="1" customWidth="1"/>
    <col min="7442" max="7443" width="14.42578125" style="21" bestFit="1" customWidth="1"/>
    <col min="7444" max="7684" width="9.140625" style="21"/>
    <col min="7685" max="7685" width="20.85546875" style="21" customWidth="1"/>
    <col min="7686" max="7686" width="9.140625" style="21"/>
    <col min="7687" max="7692" width="14.28515625" style="21" customWidth="1"/>
    <col min="7693" max="7693" width="9.140625" style="21"/>
    <col min="7694" max="7695" width="15.42578125" style="21" bestFit="1" customWidth="1"/>
    <col min="7696" max="7696" width="16.42578125" style="21" bestFit="1" customWidth="1"/>
    <col min="7697" max="7697" width="13.42578125" style="21" bestFit="1" customWidth="1"/>
    <col min="7698" max="7699" width="14.42578125" style="21" bestFit="1" customWidth="1"/>
    <col min="7700" max="7940" width="9.140625" style="21"/>
    <col min="7941" max="7941" width="20.85546875" style="21" customWidth="1"/>
    <col min="7942" max="7942" width="9.140625" style="21"/>
    <col min="7943" max="7948" width="14.28515625" style="21" customWidth="1"/>
    <col min="7949" max="7949" width="9.140625" style="21"/>
    <col min="7950" max="7951" width="15.42578125" style="21" bestFit="1" customWidth="1"/>
    <col min="7952" max="7952" width="16.42578125" style="21" bestFit="1" customWidth="1"/>
    <col min="7953" max="7953" width="13.42578125" style="21" bestFit="1" customWidth="1"/>
    <col min="7954" max="7955" width="14.42578125" style="21" bestFit="1" customWidth="1"/>
    <col min="7956" max="8196" width="9.140625" style="21"/>
    <col min="8197" max="8197" width="20.85546875" style="21" customWidth="1"/>
    <col min="8198" max="8198" width="9.140625" style="21"/>
    <col min="8199" max="8204" width="14.28515625" style="21" customWidth="1"/>
    <col min="8205" max="8205" width="9.140625" style="21"/>
    <col min="8206" max="8207" width="15.42578125" style="21" bestFit="1" customWidth="1"/>
    <col min="8208" max="8208" width="16.42578125" style="21" bestFit="1" customWidth="1"/>
    <col min="8209" max="8209" width="13.42578125" style="21" bestFit="1" customWidth="1"/>
    <col min="8210" max="8211" width="14.42578125" style="21" bestFit="1" customWidth="1"/>
    <col min="8212" max="8452" width="9.140625" style="21"/>
    <col min="8453" max="8453" width="20.85546875" style="21" customWidth="1"/>
    <col min="8454" max="8454" width="9.140625" style="21"/>
    <col min="8455" max="8460" width="14.28515625" style="21" customWidth="1"/>
    <col min="8461" max="8461" width="9.140625" style="21"/>
    <col min="8462" max="8463" width="15.42578125" style="21" bestFit="1" customWidth="1"/>
    <col min="8464" max="8464" width="16.42578125" style="21" bestFit="1" customWidth="1"/>
    <col min="8465" max="8465" width="13.42578125" style="21" bestFit="1" customWidth="1"/>
    <col min="8466" max="8467" width="14.42578125" style="21" bestFit="1" customWidth="1"/>
    <col min="8468" max="8708" width="9.140625" style="21"/>
    <col min="8709" max="8709" width="20.85546875" style="21" customWidth="1"/>
    <col min="8710" max="8710" width="9.140625" style="21"/>
    <col min="8711" max="8716" width="14.28515625" style="21" customWidth="1"/>
    <col min="8717" max="8717" width="9.140625" style="21"/>
    <col min="8718" max="8719" width="15.42578125" style="21" bestFit="1" customWidth="1"/>
    <col min="8720" max="8720" width="16.42578125" style="21" bestFit="1" customWidth="1"/>
    <col min="8721" max="8721" width="13.42578125" style="21" bestFit="1" customWidth="1"/>
    <col min="8722" max="8723" width="14.42578125" style="21" bestFit="1" customWidth="1"/>
    <col min="8724" max="8964" width="9.140625" style="21"/>
    <col min="8965" max="8965" width="20.85546875" style="21" customWidth="1"/>
    <col min="8966" max="8966" width="9.140625" style="21"/>
    <col min="8967" max="8972" width="14.28515625" style="21" customWidth="1"/>
    <col min="8973" max="8973" width="9.140625" style="21"/>
    <col min="8974" max="8975" width="15.42578125" style="21" bestFit="1" customWidth="1"/>
    <col min="8976" max="8976" width="16.42578125" style="21" bestFit="1" customWidth="1"/>
    <col min="8977" max="8977" width="13.42578125" style="21" bestFit="1" customWidth="1"/>
    <col min="8978" max="8979" width="14.42578125" style="21" bestFit="1" customWidth="1"/>
    <col min="8980" max="9220" width="9.140625" style="21"/>
    <col min="9221" max="9221" width="20.85546875" style="21" customWidth="1"/>
    <col min="9222" max="9222" width="9.140625" style="21"/>
    <col min="9223" max="9228" width="14.28515625" style="21" customWidth="1"/>
    <col min="9229" max="9229" width="9.140625" style="21"/>
    <col min="9230" max="9231" width="15.42578125" style="21" bestFit="1" customWidth="1"/>
    <col min="9232" max="9232" width="16.42578125" style="21" bestFit="1" customWidth="1"/>
    <col min="9233" max="9233" width="13.42578125" style="21" bestFit="1" customWidth="1"/>
    <col min="9234" max="9235" width="14.42578125" style="21" bestFit="1" customWidth="1"/>
    <col min="9236" max="9476" width="9.140625" style="21"/>
    <col min="9477" max="9477" width="20.85546875" style="21" customWidth="1"/>
    <col min="9478" max="9478" width="9.140625" style="21"/>
    <col min="9479" max="9484" width="14.28515625" style="21" customWidth="1"/>
    <col min="9485" max="9485" width="9.140625" style="21"/>
    <col min="9486" max="9487" width="15.42578125" style="21" bestFit="1" customWidth="1"/>
    <col min="9488" max="9488" width="16.42578125" style="21" bestFit="1" customWidth="1"/>
    <col min="9489" max="9489" width="13.42578125" style="21" bestFit="1" customWidth="1"/>
    <col min="9490" max="9491" width="14.42578125" style="21" bestFit="1" customWidth="1"/>
    <col min="9492" max="9732" width="9.140625" style="21"/>
    <col min="9733" max="9733" width="20.85546875" style="21" customWidth="1"/>
    <col min="9734" max="9734" width="9.140625" style="21"/>
    <col min="9735" max="9740" width="14.28515625" style="21" customWidth="1"/>
    <col min="9741" max="9741" width="9.140625" style="21"/>
    <col min="9742" max="9743" width="15.42578125" style="21" bestFit="1" customWidth="1"/>
    <col min="9744" max="9744" width="16.42578125" style="21" bestFit="1" customWidth="1"/>
    <col min="9745" max="9745" width="13.42578125" style="21" bestFit="1" customWidth="1"/>
    <col min="9746" max="9747" width="14.42578125" style="21" bestFit="1" customWidth="1"/>
    <col min="9748" max="9988" width="9.140625" style="21"/>
    <col min="9989" max="9989" width="20.85546875" style="21" customWidth="1"/>
    <col min="9990" max="9990" width="9.140625" style="21"/>
    <col min="9991" max="9996" width="14.28515625" style="21" customWidth="1"/>
    <col min="9997" max="9997" width="9.140625" style="21"/>
    <col min="9998" max="9999" width="15.42578125" style="21" bestFit="1" customWidth="1"/>
    <col min="10000" max="10000" width="16.42578125" style="21" bestFit="1" customWidth="1"/>
    <col min="10001" max="10001" width="13.42578125" style="21" bestFit="1" customWidth="1"/>
    <col min="10002" max="10003" width="14.42578125" style="21" bestFit="1" customWidth="1"/>
    <col min="10004" max="10244" width="9.140625" style="21"/>
    <col min="10245" max="10245" width="20.85546875" style="21" customWidth="1"/>
    <col min="10246" max="10246" width="9.140625" style="21"/>
    <col min="10247" max="10252" width="14.28515625" style="21" customWidth="1"/>
    <col min="10253" max="10253" width="9.140625" style="21"/>
    <col min="10254" max="10255" width="15.42578125" style="21" bestFit="1" customWidth="1"/>
    <col min="10256" max="10256" width="16.42578125" style="21" bestFit="1" customWidth="1"/>
    <col min="10257" max="10257" width="13.42578125" style="21" bestFit="1" customWidth="1"/>
    <col min="10258" max="10259" width="14.42578125" style="21" bestFit="1" customWidth="1"/>
    <col min="10260" max="10500" width="9.140625" style="21"/>
    <col min="10501" max="10501" width="20.85546875" style="21" customWidth="1"/>
    <col min="10502" max="10502" width="9.140625" style="21"/>
    <col min="10503" max="10508" width="14.28515625" style="21" customWidth="1"/>
    <col min="10509" max="10509" width="9.140625" style="21"/>
    <col min="10510" max="10511" width="15.42578125" style="21" bestFit="1" customWidth="1"/>
    <col min="10512" max="10512" width="16.42578125" style="21" bestFit="1" customWidth="1"/>
    <col min="10513" max="10513" width="13.42578125" style="21" bestFit="1" customWidth="1"/>
    <col min="10514" max="10515" width="14.42578125" style="21" bestFit="1" customWidth="1"/>
    <col min="10516" max="10756" width="9.140625" style="21"/>
    <col min="10757" max="10757" width="20.85546875" style="21" customWidth="1"/>
    <col min="10758" max="10758" width="9.140625" style="21"/>
    <col min="10759" max="10764" width="14.28515625" style="21" customWidth="1"/>
    <col min="10765" max="10765" width="9.140625" style="21"/>
    <col min="10766" max="10767" width="15.42578125" style="21" bestFit="1" customWidth="1"/>
    <col min="10768" max="10768" width="16.42578125" style="21" bestFit="1" customWidth="1"/>
    <col min="10769" max="10769" width="13.42578125" style="21" bestFit="1" customWidth="1"/>
    <col min="10770" max="10771" width="14.42578125" style="21" bestFit="1" customWidth="1"/>
    <col min="10772" max="11012" width="9.140625" style="21"/>
    <col min="11013" max="11013" width="20.85546875" style="21" customWidth="1"/>
    <col min="11014" max="11014" width="9.140625" style="21"/>
    <col min="11015" max="11020" width="14.28515625" style="21" customWidth="1"/>
    <col min="11021" max="11021" width="9.140625" style="21"/>
    <col min="11022" max="11023" width="15.42578125" style="21" bestFit="1" customWidth="1"/>
    <col min="11024" max="11024" width="16.42578125" style="21" bestFit="1" customWidth="1"/>
    <col min="11025" max="11025" width="13.42578125" style="21" bestFit="1" customWidth="1"/>
    <col min="11026" max="11027" width="14.42578125" style="21" bestFit="1" customWidth="1"/>
    <col min="11028" max="11268" width="9.140625" style="21"/>
    <col min="11269" max="11269" width="20.85546875" style="21" customWidth="1"/>
    <col min="11270" max="11270" width="9.140625" style="21"/>
    <col min="11271" max="11276" width="14.28515625" style="21" customWidth="1"/>
    <col min="11277" max="11277" width="9.140625" style="21"/>
    <col min="11278" max="11279" width="15.42578125" style="21" bestFit="1" customWidth="1"/>
    <col min="11280" max="11280" width="16.42578125" style="21" bestFit="1" customWidth="1"/>
    <col min="11281" max="11281" width="13.42578125" style="21" bestFit="1" customWidth="1"/>
    <col min="11282" max="11283" width="14.42578125" style="21" bestFit="1" customWidth="1"/>
    <col min="11284" max="11524" width="9.140625" style="21"/>
    <col min="11525" max="11525" width="20.85546875" style="21" customWidth="1"/>
    <col min="11526" max="11526" width="9.140625" style="21"/>
    <col min="11527" max="11532" width="14.28515625" style="21" customWidth="1"/>
    <col min="11533" max="11533" width="9.140625" style="21"/>
    <col min="11534" max="11535" width="15.42578125" style="21" bestFit="1" customWidth="1"/>
    <col min="11536" max="11536" width="16.42578125" style="21" bestFit="1" customWidth="1"/>
    <col min="11537" max="11537" width="13.42578125" style="21" bestFit="1" customWidth="1"/>
    <col min="11538" max="11539" width="14.42578125" style="21" bestFit="1" customWidth="1"/>
    <col min="11540" max="11780" width="9.140625" style="21"/>
    <col min="11781" max="11781" width="20.85546875" style="21" customWidth="1"/>
    <col min="11782" max="11782" width="9.140625" style="21"/>
    <col min="11783" max="11788" width="14.28515625" style="21" customWidth="1"/>
    <col min="11789" max="11789" width="9.140625" style="21"/>
    <col min="11790" max="11791" width="15.42578125" style="21" bestFit="1" customWidth="1"/>
    <col min="11792" max="11792" width="16.42578125" style="21" bestFit="1" customWidth="1"/>
    <col min="11793" max="11793" width="13.42578125" style="21" bestFit="1" customWidth="1"/>
    <col min="11794" max="11795" width="14.42578125" style="21" bestFit="1" customWidth="1"/>
    <col min="11796" max="12036" width="9.140625" style="21"/>
    <col min="12037" max="12037" width="20.85546875" style="21" customWidth="1"/>
    <col min="12038" max="12038" width="9.140625" style="21"/>
    <col min="12039" max="12044" width="14.28515625" style="21" customWidth="1"/>
    <col min="12045" max="12045" width="9.140625" style="21"/>
    <col min="12046" max="12047" width="15.42578125" style="21" bestFit="1" customWidth="1"/>
    <col min="12048" max="12048" width="16.42578125" style="21" bestFit="1" customWidth="1"/>
    <col min="12049" max="12049" width="13.42578125" style="21" bestFit="1" customWidth="1"/>
    <col min="12050" max="12051" width="14.42578125" style="21" bestFit="1" customWidth="1"/>
    <col min="12052" max="12292" width="9.140625" style="21"/>
    <col min="12293" max="12293" width="20.85546875" style="21" customWidth="1"/>
    <col min="12294" max="12294" width="9.140625" style="21"/>
    <col min="12295" max="12300" width="14.28515625" style="21" customWidth="1"/>
    <col min="12301" max="12301" width="9.140625" style="21"/>
    <col min="12302" max="12303" width="15.42578125" style="21" bestFit="1" customWidth="1"/>
    <col min="12304" max="12304" width="16.42578125" style="21" bestFit="1" customWidth="1"/>
    <col min="12305" max="12305" width="13.42578125" style="21" bestFit="1" customWidth="1"/>
    <col min="12306" max="12307" width="14.42578125" style="21" bestFit="1" customWidth="1"/>
    <col min="12308" max="12548" width="9.140625" style="21"/>
    <col min="12549" max="12549" width="20.85546875" style="21" customWidth="1"/>
    <col min="12550" max="12550" width="9.140625" style="21"/>
    <col min="12551" max="12556" width="14.28515625" style="21" customWidth="1"/>
    <col min="12557" max="12557" width="9.140625" style="21"/>
    <col min="12558" max="12559" width="15.42578125" style="21" bestFit="1" customWidth="1"/>
    <col min="12560" max="12560" width="16.42578125" style="21" bestFit="1" customWidth="1"/>
    <col min="12561" max="12561" width="13.42578125" style="21" bestFit="1" customWidth="1"/>
    <col min="12562" max="12563" width="14.42578125" style="21" bestFit="1" customWidth="1"/>
    <col min="12564" max="12804" width="9.140625" style="21"/>
    <col min="12805" max="12805" width="20.85546875" style="21" customWidth="1"/>
    <col min="12806" max="12806" width="9.140625" style="21"/>
    <col min="12807" max="12812" width="14.28515625" style="21" customWidth="1"/>
    <col min="12813" max="12813" width="9.140625" style="21"/>
    <col min="12814" max="12815" width="15.42578125" style="21" bestFit="1" customWidth="1"/>
    <col min="12816" max="12816" width="16.42578125" style="21" bestFit="1" customWidth="1"/>
    <col min="12817" max="12817" width="13.42578125" style="21" bestFit="1" customWidth="1"/>
    <col min="12818" max="12819" width="14.42578125" style="21" bestFit="1" customWidth="1"/>
    <col min="12820" max="13060" width="9.140625" style="21"/>
    <col min="13061" max="13061" width="20.85546875" style="21" customWidth="1"/>
    <col min="13062" max="13062" width="9.140625" style="21"/>
    <col min="13063" max="13068" width="14.28515625" style="21" customWidth="1"/>
    <col min="13069" max="13069" width="9.140625" style="21"/>
    <col min="13070" max="13071" width="15.42578125" style="21" bestFit="1" customWidth="1"/>
    <col min="13072" max="13072" width="16.42578125" style="21" bestFit="1" customWidth="1"/>
    <col min="13073" max="13073" width="13.42578125" style="21" bestFit="1" customWidth="1"/>
    <col min="13074" max="13075" width="14.42578125" style="21" bestFit="1" customWidth="1"/>
    <col min="13076" max="13316" width="9.140625" style="21"/>
    <col min="13317" max="13317" width="20.85546875" style="21" customWidth="1"/>
    <col min="13318" max="13318" width="9.140625" style="21"/>
    <col min="13319" max="13324" width="14.28515625" style="21" customWidth="1"/>
    <col min="13325" max="13325" width="9.140625" style="21"/>
    <col min="13326" max="13327" width="15.42578125" style="21" bestFit="1" customWidth="1"/>
    <col min="13328" max="13328" width="16.42578125" style="21" bestFit="1" customWidth="1"/>
    <col min="13329" max="13329" width="13.42578125" style="21" bestFit="1" customWidth="1"/>
    <col min="13330" max="13331" width="14.42578125" style="21" bestFit="1" customWidth="1"/>
    <col min="13332" max="13572" width="9.140625" style="21"/>
    <col min="13573" max="13573" width="20.85546875" style="21" customWidth="1"/>
    <col min="13574" max="13574" width="9.140625" style="21"/>
    <col min="13575" max="13580" width="14.28515625" style="21" customWidth="1"/>
    <col min="13581" max="13581" width="9.140625" style="21"/>
    <col min="13582" max="13583" width="15.42578125" style="21" bestFit="1" customWidth="1"/>
    <col min="13584" max="13584" width="16.42578125" style="21" bestFit="1" customWidth="1"/>
    <col min="13585" max="13585" width="13.42578125" style="21" bestFit="1" customWidth="1"/>
    <col min="13586" max="13587" width="14.42578125" style="21" bestFit="1" customWidth="1"/>
    <col min="13588" max="13828" width="9.140625" style="21"/>
    <col min="13829" max="13829" width="20.85546875" style="21" customWidth="1"/>
    <col min="13830" max="13830" width="9.140625" style="21"/>
    <col min="13831" max="13836" width="14.28515625" style="21" customWidth="1"/>
    <col min="13837" max="13837" width="9.140625" style="21"/>
    <col min="13838" max="13839" width="15.42578125" style="21" bestFit="1" customWidth="1"/>
    <col min="13840" max="13840" width="16.42578125" style="21" bestFit="1" customWidth="1"/>
    <col min="13841" max="13841" width="13.42578125" style="21" bestFit="1" customWidth="1"/>
    <col min="13842" max="13843" width="14.42578125" style="21" bestFit="1" customWidth="1"/>
    <col min="13844" max="14084" width="9.140625" style="21"/>
    <col min="14085" max="14085" width="20.85546875" style="21" customWidth="1"/>
    <col min="14086" max="14086" width="9.140625" style="21"/>
    <col min="14087" max="14092" width="14.28515625" style="21" customWidth="1"/>
    <col min="14093" max="14093" width="9.140625" style="21"/>
    <col min="14094" max="14095" width="15.42578125" style="21" bestFit="1" customWidth="1"/>
    <col min="14096" max="14096" width="16.42578125" style="21" bestFit="1" customWidth="1"/>
    <col min="14097" max="14097" width="13.42578125" style="21" bestFit="1" customWidth="1"/>
    <col min="14098" max="14099" width="14.42578125" style="21" bestFit="1" customWidth="1"/>
    <col min="14100" max="14340" width="9.140625" style="21"/>
    <col min="14341" max="14341" width="20.85546875" style="21" customWidth="1"/>
    <col min="14342" max="14342" width="9.140625" style="21"/>
    <col min="14343" max="14348" width="14.28515625" style="21" customWidth="1"/>
    <col min="14349" max="14349" width="9.140625" style="21"/>
    <col min="14350" max="14351" width="15.42578125" style="21" bestFit="1" customWidth="1"/>
    <col min="14352" max="14352" width="16.42578125" style="21" bestFit="1" customWidth="1"/>
    <col min="14353" max="14353" width="13.42578125" style="21" bestFit="1" customWidth="1"/>
    <col min="14354" max="14355" width="14.42578125" style="21" bestFit="1" customWidth="1"/>
    <col min="14356" max="14596" width="9.140625" style="21"/>
    <col min="14597" max="14597" width="20.85546875" style="21" customWidth="1"/>
    <col min="14598" max="14598" width="9.140625" style="21"/>
    <col min="14599" max="14604" width="14.28515625" style="21" customWidth="1"/>
    <col min="14605" max="14605" width="9.140625" style="21"/>
    <col min="14606" max="14607" width="15.42578125" style="21" bestFit="1" customWidth="1"/>
    <col min="14608" max="14608" width="16.42578125" style="21" bestFit="1" customWidth="1"/>
    <col min="14609" max="14609" width="13.42578125" style="21" bestFit="1" customWidth="1"/>
    <col min="14610" max="14611" width="14.42578125" style="21" bestFit="1" customWidth="1"/>
    <col min="14612" max="14852" width="9.140625" style="21"/>
    <col min="14853" max="14853" width="20.85546875" style="21" customWidth="1"/>
    <col min="14854" max="14854" width="9.140625" style="21"/>
    <col min="14855" max="14860" width="14.28515625" style="21" customWidth="1"/>
    <col min="14861" max="14861" width="9.140625" style="21"/>
    <col min="14862" max="14863" width="15.42578125" style="21" bestFit="1" customWidth="1"/>
    <col min="14864" max="14864" width="16.42578125" style="21" bestFit="1" customWidth="1"/>
    <col min="14865" max="14865" width="13.42578125" style="21" bestFit="1" customWidth="1"/>
    <col min="14866" max="14867" width="14.42578125" style="21" bestFit="1" customWidth="1"/>
    <col min="14868" max="15108" width="9.140625" style="21"/>
    <col min="15109" max="15109" width="20.85546875" style="21" customWidth="1"/>
    <col min="15110" max="15110" width="9.140625" style="21"/>
    <col min="15111" max="15116" width="14.28515625" style="21" customWidth="1"/>
    <col min="15117" max="15117" width="9.140625" style="21"/>
    <col min="15118" max="15119" width="15.42578125" style="21" bestFit="1" customWidth="1"/>
    <col min="15120" max="15120" width="16.42578125" style="21" bestFit="1" customWidth="1"/>
    <col min="15121" max="15121" width="13.42578125" style="21" bestFit="1" customWidth="1"/>
    <col min="15122" max="15123" width="14.42578125" style="21" bestFit="1" customWidth="1"/>
    <col min="15124" max="15364" width="9.140625" style="21"/>
    <col min="15365" max="15365" width="20.85546875" style="21" customWidth="1"/>
    <col min="15366" max="15366" width="9.140625" style="21"/>
    <col min="15367" max="15372" width="14.28515625" style="21" customWidth="1"/>
    <col min="15373" max="15373" width="9.140625" style="21"/>
    <col min="15374" max="15375" width="15.42578125" style="21" bestFit="1" customWidth="1"/>
    <col min="15376" max="15376" width="16.42578125" style="21" bestFit="1" customWidth="1"/>
    <col min="15377" max="15377" width="13.42578125" style="21" bestFit="1" customWidth="1"/>
    <col min="15378" max="15379" width="14.42578125" style="21" bestFit="1" customWidth="1"/>
    <col min="15380" max="15620" width="9.140625" style="21"/>
    <col min="15621" max="15621" width="20.85546875" style="21" customWidth="1"/>
    <col min="15622" max="15622" width="9.140625" style="21"/>
    <col min="15623" max="15628" width="14.28515625" style="21" customWidth="1"/>
    <col min="15629" max="15629" width="9.140625" style="21"/>
    <col min="15630" max="15631" width="15.42578125" style="21" bestFit="1" customWidth="1"/>
    <col min="15632" max="15632" width="16.42578125" style="21" bestFit="1" customWidth="1"/>
    <col min="15633" max="15633" width="13.42578125" style="21" bestFit="1" customWidth="1"/>
    <col min="15634" max="15635" width="14.42578125" style="21" bestFit="1" customWidth="1"/>
    <col min="15636" max="15876" width="9.140625" style="21"/>
    <col min="15877" max="15877" width="20.85546875" style="21" customWidth="1"/>
    <col min="15878" max="15878" width="9.140625" style="21"/>
    <col min="15879" max="15884" width="14.28515625" style="21" customWidth="1"/>
    <col min="15885" max="15885" width="9.140625" style="21"/>
    <col min="15886" max="15887" width="15.42578125" style="21" bestFit="1" customWidth="1"/>
    <col min="15888" max="15888" width="16.42578125" style="21" bestFit="1" customWidth="1"/>
    <col min="15889" max="15889" width="13.42578125" style="21" bestFit="1" customWidth="1"/>
    <col min="15890" max="15891" width="14.42578125" style="21" bestFit="1" customWidth="1"/>
    <col min="15892" max="16132" width="9.140625" style="21"/>
    <col min="16133" max="16133" width="20.85546875" style="21" customWidth="1"/>
    <col min="16134" max="16134" width="9.140625" style="21"/>
    <col min="16135" max="16140" width="14.28515625" style="21" customWidth="1"/>
    <col min="16141" max="16141" width="9.140625" style="21"/>
    <col min="16142" max="16143" width="15.42578125" style="21" bestFit="1" customWidth="1"/>
    <col min="16144" max="16144" width="16.42578125" style="21" bestFit="1" customWidth="1"/>
    <col min="16145" max="16145" width="13.42578125" style="21" bestFit="1" customWidth="1"/>
    <col min="16146" max="16147" width="14.42578125" style="21" bestFit="1" customWidth="1"/>
    <col min="16148" max="16384" width="9.140625" style="21"/>
  </cols>
  <sheetData>
    <row r="1" spans="1:26" x14ac:dyDescent="0.2">
      <c r="A1" s="321" t="s">
        <v>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77"/>
    </row>
    <row r="2" spans="1:26" x14ac:dyDescent="0.2">
      <c r="A2" s="323" t="s">
        <v>386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77"/>
    </row>
    <row r="3" spans="1:26" ht="17.25" customHeight="1" x14ac:dyDescent="0.2">
      <c r="A3" s="183"/>
      <c r="B3" s="184"/>
      <c r="C3" s="184"/>
      <c r="D3" s="184"/>
      <c r="E3" s="184"/>
      <c r="F3" s="326"/>
      <c r="G3" s="326"/>
      <c r="H3" s="185"/>
      <c r="I3" s="184"/>
      <c r="J3" s="184"/>
      <c r="K3" s="325" t="s">
        <v>51</v>
      </c>
      <c r="L3" s="325"/>
    </row>
    <row r="4" spans="1:26" x14ac:dyDescent="0.2">
      <c r="A4" s="319" t="s">
        <v>121</v>
      </c>
      <c r="B4" s="320"/>
      <c r="C4" s="320"/>
      <c r="D4" s="320"/>
      <c r="E4" s="320"/>
      <c r="F4" s="319" t="s">
        <v>122</v>
      </c>
      <c r="G4" s="319" t="s">
        <v>123</v>
      </c>
      <c r="H4" s="320"/>
      <c r="I4" s="320"/>
      <c r="J4" s="319" t="s">
        <v>124</v>
      </c>
      <c r="K4" s="320"/>
      <c r="L4" s="320"/>
    </row>
    <row r="5" spans="1:26" x14ac:dyDescent="0.2">
      <c r="A5" s="320"/>
      <c r="B5" s="320"/>
      <c r="C5" s="320"/>
      <c r="D5" s="320"/>
      <c r="E5" s="320"/>
      <c r="F5" s="320"/>
      <c r="G5" s="186" t="s">
        <v>125</v>
      </c>
      <c r="H5" s="186" t="s">
        <v>126</v>
      </c>
      <c r="I5" s="186" t="s">
        <v>127</v>
      </c>
      <c r="J5" s="186" t="s">
        <v>125</v>
      </c>
      <c r="K5" s="186" t="s">
        <v>126</v>
      </c>
      <c r="L5" s="187" t="s">
        <v>127</v>
      </c>
    </row>
    <row r="6" spans="1:26" x14ac:dyDescent="0.2">
      <c r="A6" s="319">
        <v>1</v>
      </c>
      <c r="B6" s="319"/>
      <c r="C6" s="319"/>
      <c r="D6" s="319"/>
      <c r="E6" s="319"/>
      <c r="F6" s="188">
        <v>2</v>
      </c>
      <c r="G6" s="188">
        <v>3</v>
      </c>
      <c r="H6" s="188">
        <v>4</v>
      </c>
      <c r="I6" s="188" t="s">
        <v>0</v>
      </c>
      <c r="J6" s="188">
        <v>6</v>
      </c>
      <c r="K6" s="188">
        <v>7</v>
      </c>
      <c r="L6" s="189" t="s">
        <v>1</v>
      </c>
    </row>
    <row r="7" spans="1:26" x14ac:dyDescent="0.2">
      <c r="A7" s="312" t="s">
        <v>120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4"/>
    </row>
    <row r="8" spans="1:26" x14ac:dyDescent="0.2">
      <c r="A8" s="315" t="s">
        <v>52</v>
      </c>
      <c r="B8" s="316"/>
      <c r="C8" s="316"/>
      <c r="D8" s="317"/>
      <c r="E8" s="318"/>
      <c r="F8" s="5">
        <v>1</v>
      </c>
      <c r="G8" s="149">
        <f>G9+G10</f>
        <v>0</v>
      </c>
      <c r="H8" s="150">
        <f>H9+H10</f>
        <v>0</v>
      </c>
      <c r="I8" s="164">
        <f>IF((G8+H8)=SUM(I9:I10),(G8+H8),FALSE)</f>
        <v>0</v>
      </c>
      <c r="J8" s="149"/>
      <c r="K8" s="150"/>
      <c r="L8" s="167">
        <f>IF((J8+K8)=SUM(L9:L10),(J8+K8),FALSE)</f>
        <v>0</v>
      </c>
      <c r="M8" s="190"/>
      <c r="N8" s="190"/>
      <c r="O8" s="190"/>
      <c r="P8" s="190"/>
      <c r="Q8" s="190"/>
      <c r="R8" s="190"/>
    </row>
    <row r="9" spans="1:26" x14ac:dyDescent="0.2">
      <c r="A9" s="327" t="s">
        <v>53</v>
      </c>
      <c r="B9" s="328"/>
      <c r="C9" s="328"/>
      <c r="D9" s="328"/>
      <c r="E9" s="329"/>
      <c r="F9" s="6">
        <v>2</v>
      </c>
      <c r="G9" s="151"/>
      <c r="H9" s="152"/>
      <c r="I9" s="153">
        <f>G9+H9</f>
        <v>0</v>
      </c>
      <c r="J9" s="151"/>
      <c r="K9" s="152"/>
      <c r="L9" s="160">
        <f>J9+K9</f>
        <v>0</v>
      </c>
      <c r="M9" s="191"/>
      <c r="N9" s="191"/>
      <c r="O9" s="190"/>
      <c r="P9" s="191"/>
      <c r="Q9" s="191"/>
      <c r="R9" s="190"/>
    </row>
    <row r="10" spans="1:26" x14ac:dyDescent="0.2">
      <c r="A10" s="327" t="s">
        <v>54</v>
      </c>
      <c r="B10" s="328"/>
      <c r="C10" s="328"/>
      <c r="D10" s="328"/>
      <c r="E10" s="329"/>
      <c r="F10" s="6">
        <v>3</v>
      </c>
      <c r="G10" s="151"/>
      <c r="H10" s="152"/>
      <c r="I10" s="153">
        <f>G10+H10</f>
        <v>0</v>
      </c>
      <c r="J10" s="151"/>
      <c r="K10" s="152"/>
      <c r="L10" s="160">
        <f>J10+K10</f>
        <v>0</v>
      </c>
      <c r="M10" s="191"/>
      <c r="N10" s="191"/>
      <c r="O10" s="190"/>
      <c r="P10" s="191"/>
      <c r="Q10" s="191"/>
      <c r="R10" s="190"/>
    </row>
    <row r="11" spans="1:26" x14ac:dyDescent="0.2">
      <c r="A11" s="330" t="s">
        <v>55</v>
      </c>
      <c r="B11" s="331"/>
      <c r="C11" s="331"/>
      <c r="D11" s="328"/>
      <c r="E11" s="329"/>
      <c r="F11" s="6">
        <v>4</v>
      </c>
      <c r="G11" s="165">
        <f>G12+G13</f>
        <v>0</v>
      </c>
      <c r="H11" s="166">
        <f>H12+H13</f>
        <v>27168185.499999985</v>
      </c>
      <c r="I11" s="153">
        <f>+G11+H11</f>
        <v>27168185.499999985</v>
      </c>
      <c r="J11" s="165">
        <f>+J12+J13</f>
        <v>0</v>
      </c>
      <c r="K11" s="166">
        <f>+K12+K13</f>
        <v>24832689.259999968</v>
      </c>
      <c r="L11" s="160">
        <f>+J11+K11</f>
        <v>24832689.259999968</v>
      </c>
      <c r="M11" s="190"/>
      <c r="N11" s="190"/>
      <c r="O11" s="190"/>
      <c r="P11" s="190"/>
      <c r="Q11" s="190"/>
      <c r="R11" s="190"/>
      <c r="S11" s="192"/>
      <c r="T11" s="192"/>
      <c r="U11" s="192"/>
      <c r="V11" s="192"/>
      <c r="W11" s="192"/>
      <c r="X11" s="192"/>
      <c r="Y11" s="192"/>
      <c r="Z11" s="192"/>
    </row>
    <row r="12" spans="1:26" x14ac:dyDescent="0.2">
      <c r="A12" s="327" t="s">
        <v>14</v>
      </c>
      <c r="B12" s="328"/>
      <c r="C12" s="328"/>
      <c r="D12" s="328"/>
      <c r="E12" s="329"/>
      <c r="F12" s="6">
        <v>5</v>
      </c>
      <c r="G12" s="151">
        <v>0</v>
      </c>
      <c r="H12" s="152">
        <v>0</v>
      </c>
      <c r="I12" s="153">
        <f t="shared" ref="I12:I75" si="0">+G12+H12</f>
        <v>0</v>
      </c>
      <c r="J12" s="151">
        <v>0</v>
      </c>
      <c r="K12" s="152">
        <v>0</v>
      </c>
      <c r="L12" s="160">
        <f t="shared" ref="L12:L57" si="1">+J12+K12</f>
        <v>0</v>
      </c>
      <c r="M12" s="191"/>
      <c r="N12" s="191"/>
      <c r="O12" s="190"/>
      <c r="P12" s="191"/>
      <c r="Q12" s="191"/>
      <c r="R12" s="190"/>
      <c r="S12" s="192"/>
      <c r="T12" s="192"/>
      <c r="U12" s="192"/>
      <c r="V12" s="192"/>
      <c r="W12" s="192"/>
      <c r="X12" s="192"/>
      <c r="Y12" s="192"/>
    </row>
    <row r="13" spans="1:26" x14ac:dyDescent="0.2">
      <c r="A13" s="327" t="s">
        <v>56</v>
      </c>
      <c r="B13" s="328"/>
      <c r="C13" s="328"/>
      <c r="D13" s="328"/>
      <c r="E13" s="329"/>
      <c r="F13" s="6">
        <v>6</v>
      </c>
      <c r="G13" s="151">
        <v>0</v>
      </c>
      <c r="H13" s="152">
        <v>27168185.499999985</v>
      </c>
      <c r="I13" s="153">
        <f t="shared" si="0"/>
        <v>27168185.499999985</v>
      </c>
      <c r="J13" s="151">
        <v>0</v>
      </c>
      <c r="K13" s="152">
        <v>24832689.259999968</v>
      </c>
      <c r="L13" s="160">
        <f t="shared" si="1"/>
        <v>24832689.259999968</v>
      </c>
      <c r="M13" s="191"/>
      <c r="N13" s="191"/>
      <c r="O13" s="190"/>
      <c r="P13" s="191"/>
      <c r="Q13" s="191"/>
      <c r="R13" s="190"/>
      <c r="S13" s="192"/>
      <c r="T13" s="192"/>
      <c r="U13" s="192"/>
      <c r="V13" s="192"/>
      <c r="W13" s="192"/>
      <c r="X13" s="192"/>
      <c r="Y13" s="192"/>
    </row>
    <row r="14" spans="1:26" x14ac:dyDescent="0.2">
      <c r="A14" s="330" t="s">
        <v>57</v>
      </c>
      <c r="B14" s="331"/>
      <c r="C14" s="331"/>
      <c r="D14" s="328"/>
      <c r="E14" s="329"/>
      <c r="F14" s="6">
        <v>7</v>
      </c>
      <c r="G14" s="165">
        <f>G15+G16+G17</f>
        <v>1678</v>
      </c>
      <c r="H14" s="166">
        <f>H15+H16+H17</f>
        <v>474800381.65999967</v>
      </c>
      <c r="I14" s="153">
        <f t="shared" si="0"/>
        <v>474802059.65999967</v>
      </c>
      <c r="J14" s="165">
        <f>+J15+J16+J17</f>
        <v>7947.9200000000019</v>
      </c>
      <c r="K14" s="166">
        <f>+K15+K16+K17</f>
        <v>467974777.17000002</v>
      </c>
      <c r="L14" s="160">
        <f t="shared" si="1"/>
        <v>467982725.09000003</v>
      </c>
      <c r="M14" s="190"/>
      <c r="N14" s="190"/>
      <c r="O14" s="190"/>
      <c r="P14" s="190"/>
      <c r="Q14" s="190"/>
      <c r="R14" s="190"/>
      <c r="S14" s="192"/>
      <c r="T14" s="192"/>
      <c r="U14" s="192"/>
      <c r="V14" s="192"/>
      <c r="W14" s="192"/>
      <c r="X14" s="192"/>
      <c r="Y14" s="192"/>
    </row>
    <row r="15" spans="1:26" x14ac:dyDescent="0.2">
      <c r="A15" s="327" t="s">
        <v>58</v>
      </c>
      <c r="B15" s="328"/>
      <c r="C15" s="328"/>
      <c r="D15" s="328"/>
      <c r="E15" s="329"/>
      <c r="F15" s="6">
        <v>8</v>
      </c>
      <c r="G15" s="151">
        <v>0</v>
      </c>
      <c r="H15" s="152">
        <v>435944519.56000012</v>
      </c>
      <c r="I15" s="153">
        <f t="shared" si="0"/>
        <v>435944519.56000012</v>
      </c>
      <c r="J15" s="151">
        <v>1805</v>
      </c>
      <c r="K15" s="152">
        <v>434821146.33000004</v>
      </c>
      <c r="L15" s="160">
        <f t="shared" si="1"/>
        <v>434822951.33000004</v>
      </c>
      <c r="M15" s="191"/>
      <c r="N15" s="191"/>
      <c r="O15" s="190"/>
      <c r="P15" s="191"/>
      <c r="Q15" s="191"/>
      <c r="R15" s="190"/>
      <c r="S15" s="192"/>
      <c r="T15" s="192"/>
      <c r="U15" s="192"/>
      <c r="V15" s="192"/>
      <c r="W15" s="192"/>
      <c r="X15" s="192"/>
      <c r="Y15" s="192"/>
    </row>
    <row r="16" spans="1:26" x14ac:dyDescent="0.2">
      <c r="A16" s="327" t="s">
        <v>59</v>
      </c>
      <c r="B16" s="328"/>
      <c r="C16" s="328"/>
      <c r="D16" s="328"/>
      <c r="E16" s="329"/>
      <c r="F16" s="6">
        <v>9</v>
      </c>
      <c r="G16" s="151">
        <v>1678</v>
      </c>
      <c r="H16" s="152">
        <v>29286741.540000014</v>
      </c>
      <c r="I16" s="153">
        <f t="shared" si="0"/>
        <v>29288419.540000014</v>
      </c>
      <c r="J16" s="151">
        <v>6142.9200000000019</v>
      </c>
      <c r="K16" s="152">
        <v>25040557.399999984</v>
      </c>
      <c r="L16" s="160">
        <f t="shared" si="1"/>
        <v>25046700.319999985</v>
      </c>
      <c r="M16" s="191"/>
      <c r="N16" s="191"/>
      <c r="O16" s="190"/>
      <c r="P16" s="191"/>
      <c r="Q16" s="191"/>
      <c r="R16" s="190"/>
      <c r="S16" s="192"/>
      <c r="T16" s="192"/>
      <c r="U16" s="192"/>
      <c r="V16" s="192"/>
      <c r="W16" s="192"/>
      <c r="X16" s="192"/>
      <c r="Y16" s="192"/>
    </row>
    <row r="17" spans="1:25" x14ac:dyDescent="0.2">
      <c r="A17" s="327" t="s">
        <v>60</v>
      </c>
      <c r="B17" s="328"/>
      <c r="C17" s="328"/>
      <c r="D17" s="328"/>
      <c r="E17" s="329"/>
      <c r="F17" s="6">
        <v>10</v>
      </c>
      <c r="G17" s="151">
        <v>0</v>
      </c>
      <c r="H17" s="152">
        <v>9569120.55999952</v>
      </c>
      <c r="I17" s="153">
        <f t="shared" si="0"/>
        <v>9569120.55999952</v>
      </c>
      <c r="J17" s="151">
        <v>0</v>
      </c>
      <c r="K17" s="152">
        <v>8113073.4399999985</v>
      </c>
      <c r="L17" s="160">
        <f t="shared" si="1"/>
        <v>8113073.4399999985</v>
      </c>
      <c r="M17" s="191"/>
      <c r="N17" s="191"/>
      <c r="O17" s="190"/>
      <c r="P17" s="191"/>
      <c r="Q17" s="191"/>
      <c r="R17" s="190"/>
      <c r="S17" s="192"/>
      <c r="T17" s="192"/>
      <c r="U17" s="192"/>
      <c r="V17" s="192"/>
      <c r="W17" s="192"/>
      <c r="X17" s="192"/>
      <c r="Y17" s="192"/>
    </row>
    <row r="18" spans="1:25" x14ac:dyDescent="0.2">
      <c r="A18" s="330" t="s">
        <v>61</v>
      </c>
      <c r="B18" s="331"/>
      <c r="C18" s="331"/>
      <c r="D18" s="328"/>
      <c r="E18" s="329"/>
      <c r="F18" s="6">
        <v>11</v>
      </c>
      <c r="G18" s="165">
        <f t="shared" ref="G18:L18" si="2">G19+G20+G24+G43</f>
        <v>2692294346.9800005</v>
      </c>
      <c r="H18" s="166">
        <f t="shared" si="2"/>
        <v>4833920055.0900002</v>
      </c>
      <c r="I18" s="153">
        <f t="shared" si="2"/>
        <v>7526214402.0700006</v>
      </c>
      <c r="J18" s="165">
        <f t="shared" si="2"/>
        <v>2750088205.1400003</v>
      </c>
      <c r="K18" s="166">
        <f t="shared" si="2"/>
        <v>4819007395.1499996</v>
      </c>
      <c r="L18" s="160">
        <f t="shared" si="2"/>
        <v>7569095600.29</v>
      </c>
      <c r="M18" s="190"/>
      <c r="N18" s="190"/>
      <c r="O18" s="190"/>
      <c r="P18" s="190"/>
      <c r="Q18" s="190"/>
      <c r="R18" s="190"/>
      <c r="S18" s="192"/>
      <c r="T18" s="192"/>
      <c r="U18" s="192"/>
      <c r="V18" s="192"/>
      <c r="W18" s="192"/>
      <c r="X18" s="192"/>
      <c r="Y18" s="192"/>
    </row>
    <row r="19" spans="1:25" ht="25.5" customHeight="1" x14ac:dyDescent="0.2">
      <c r="A19" s="330" t="s">
        <v>62</v>
      </c>
      <c r="B19" s="331"/>
      <c r="C19" s="331"/>
      <c r="D19" s="328"/>
      <c r="E19" s="329"/>
      <c r="F19" s="6">
        <v>12</v>
      </c>
      <c r="G19" s="151">
        <v>0</v>
      </c>
      <c r="H19" s="152">
        <v>414922600</v>
      </c>
      <c r="I19" s="153">
        <f t="shared" si="0"/>
        <v>414922600</v>
      </c>
      <c r="J19" s="151">
        <v>0</v>
      </c>
      <c r="K19" s="152">
        <v>338696900.15999997</v>
      </c>
      <c r="L19" s="160">
        <f t="shared" si="1"/>
        <v>338696900.15999997</v>
      </c>
      <c r="M19" s="191"/>
      <c r="N19" s="191"/>
      <c r="O19" s="190"/>
      <c r="P19" s="191"/>
      <c r="Q19" s="191"/>
      <c r="R19" s="190"/>
      <c r="S19" s="192"/>
      <c r="T19" s="192"/>
      <c r="U19" s="192"/>
      <c r="V19" s="192"/>
      <c r="W19" s="192"/>
      <c r="X19" s="192"/>
      <c r="Y19" s="192"/>
    </row>
    <row r="20" spans="1:25" ht="21" customHeight="1" x14ac:dyDescent="0.2">
      <c r="A20" s="330" t="s">
        <v>63</v>
      </c>
      <c r="B20" s="331"/>
      <c r="C20" s="331"/>
      <c r="D20" s="328"/>
      <c r="E20" s="329"/>
      <c r="F20" s="6">
        <v>13</v>
      </c>
      <c r="G20" s="165">
        <f>G21+G22+G23</f>
        <v>0</v>
      </c>
      <c r="H20" s="166">
        <f>H21+H22+H23</f>
        <v>315311466.00999999</v>
      </c>
      <c r="I20" s="153">
        <f t="shared" si="0"/>
        <v>315311466.00999999</v>
      </c>
      <c r="J20" s="165">
        <f>+J21+J22+J23</f>
        <v>0</v>
      </c>
      <c r="K20" s="166">
        <f>+K21+K22+K23</f>
        <v>260541571.88</v>
      </c>
      <c r="L20" s="160">
        <f t="shared" si="1"/>
        <v>260541571.88</v>
      </c>
      <c r="M20" s="190"/>
      <c r="N20" s="190"/>
      <c r="O20" s="190"/>
      <c r="P20" s="190"/>
      <c r="Q20" s="190"/>
      <c r="R20" s="190"/>
      <c r="S20" s="192"/>
      <c r="T20" s="192"/>
      <c r="U20" s="192"/>
      <c r="V20" s="192"/>
      <c r="W20" s="192"/>
      <c r="X20" s="192"/>
      <c r="Y20" s="192"/>
    </row>
    <row r="21" spans="1:25" x14ac:dyDescent="0.2">
      <c r="A21" s="327" t="s">
        <v>64</v>
      </c>
      <c r="B21" s="328"/>
      <c r="C21" s="328"/>
      <c r="D21" s="328"/>
      <c r="E21" s="329"/>
      <c r="F21" s="6">
        <v>14</v>
      </c>
      <c r="G21" s="151">
        <v>0</v>
      </c>
      <c r="H21" s="152">
        <v>281623173.19</v>
      </c>
      <c r="I21" s="153">
        <f t="shared" si="0"/>
        <v>281623173.19</v>
      </c>
      <c r="J21" s="151">
        <v>0</v>
      </c>
      <c r="K21" s="152">
        <v>226853279.06</v>
      </c>
      <c r="L21" s="160">
        <f t="shared" si="1"/>
        <v>226853279.06</v>
      </c>
      <c r="M21" s="191"/>
      <c r="N21" s="191"/>
      <c r="O21" s="190"/>
      <c r="P21" s="191"/>
      <c r="Q21" s="191"/>
      <c r="R21" s="190"/>
      <c r="S21" s="192"/>
      <c r="T21" s="192"/>
      <c r="U21" s="192"/>
      <c r="V21" s="192"/>
      <c r="W21" s="192"/>
      <c r="X21" s="192"/>
      <c r="Y21" s="192"/>
    </row>
    <row r="22" spans="1:25" x14ac:dyDescent="0.2">
      <c r="A22" s="327" t="s">
        <v>65</v>
      </c>
      <c r="B22" s="328"/>
      <c r="C22" s="328"/>
      <c r="D22" s="328"/>
      <c r="E22" s="329"/>
      <c r="F22" s="6">
        <v>15</v>
      </c>
      <c r="G22" s="151">
        <v>0</v>
      </c>
      <c r="H22" s="152">
        <v>5688292.8200000003</v>
      </c>
      <c r="I22" s="153">
        <f t="shared" si="0"/>
        <v>5688292.8200000003</v>
      </c>
      <c r="J22" s="151">
        <v>0</v>
      </c>
      <c r="K22" s="152">
        <v>5688292.8200000003</v>
      </c>
      <c r="L22" s="160">
        <f t="shared" si="1"/>
        <v>5688292.8200000003</v>
      </c>
      <c r="M22" s="191"/>
      <c r="N22" s="191"/>
      <c r="O22" s="190"/>
      <c r="P22" s="191"/>
      <c r="Q22" s="191"/>
      <c r="R22" s="190"/>
      <c r="S22" s="192"/>
      <c r="T22" s="192"/>
      <c r="U22" s="192"/>
      <c r="V22" s="192"/>
      <c r="W22" s="192"/>
      <c r="X22" s="192"/>
      <c r="Y22" s="192"/>
    </row>
    <row r="23" spans="1:25" x14ac:dyDescent="0.2">
      <c r="A23" s="327" t="s">
        <v>66</v>
      </c>
      <c r="B23" s="328"/>
      <c r="C23" s="328"/>
      <c r="D23" s="328"/>
      <c r="E23" s="329"/>
      <c r="F23" s="6">
        <v>16</v>
      </c>
      <c r="G23" s="151">
        <v>0</v>
      </c>
      <c r="H23" s="152">
        <v>28000000</v>
      </c>
      <c r="I23" s="153">
        <f t="shared" si="0"/>
        <v>28000000</v>
      </c>
      <c r="J23" s="151">
        <v>0</v>
      </c>
      <c r="K23" s="152">
        <v>28000000</v>
      </c>
      <c r="L23" s="160">
        <f t="shared" si="1"/>
        <v>28000000</v>
      </c>
      <c r="M23" s="191"/>
      <c r="N23" s="191"/>
      <c r="O23" s="190"/>
      <c r="P23" s="191"/>
      <c r="Q23" s="191"/>
      <c r="R23" s="190"/>
      <c r="S23" s="192"/>
      <c r="T23" s="192"/>
      <c r="U23" s="192"/>
      <c r="V23" s="192"/>
      <c r="W23" s="192"/>
      <c r="X23" s="192"/>
      <c r="Y23" s="192"/>
    </row>
    <row r="24" spans="1:25" x14ac:dyDescent="0.2">
      <c r="A24" s="330" t="s">
        <v>67</v>
      </c>
      <c r="B24" s="331"/>
      <c r="C24" s="331"/>
      <c r="D24" s="328"/>
      <c r="E24" s="329"/>
      <c r="F24" s="6">
        <v>17</v>
      </c>
      <c r="G24" s="165">
        <f>G25+G28+G33+G39</f>
        <v>2692294346.9800005</v>
      </c>
      <c r="H24" s="166">
        <f>H25+H28+H33+H39</f>
        <v>4103685989.0799999</v>
      </c>
      <c r="I24" s="153">
        <f t="shared" si="0"/>
        <v>6795980336.0600004</v>
      </c>
      <c r="J24" s="165">
        <f>+J25+J28+J33+J39</f>
        <v>2750088205.1400003</v>
      </c>
      <c r="K24" s="166">
        <f>+K25+K28+K33+K39</f>
        <v>4219768923.1100001</v>
      </c>
      <c r="L24" s="160">
        <f t="shared" si="1"/>
        <v>6969857128.25</v>
      </c>
      <c r="M24" s="190"/>
      <c r="N24" s="190"/>
      <c r="O24" s="190"/>
      <c r="P24" s="190"/>
      <c r="Q24" s="190"/>
      <c r="R24" s="190"/>
      <c r="S24" s="192"/>
      <c r="T24" s="192"/>
      <c r="U24" s="192"/>
      <c r="V24" s="192"/>
      <c r="W24" s="192"/>
      <c r="X24" s="192"/>
      <c r="Y24" s="192"/>
    </row>
    <row r="25" spans="1:25" x14ac:dyDescent="0.2">
      <c r="A25" s="327" t="s">
        <v>68</v>
      </c>
      <c r="B25" s="328"/>
      <c r="C25" s="328"/>
      <c r="D25" s="328"/>
      <c r="E25" s="329"/>
      <c r="F25" s="6">
        <v>18</v>
      </c>
      <c r="G25" s="165">
        <f>G26+G27</f>
        <v>1238341475.46</v>
      </c>
      <c r="H25" s="166">
        <f>H26+H27</f>
        <v>834672420.52999997</v>
      </c>
      <c r="I25" s="153">
        <f t="shared" si="0"/>
        <v>2073013895.99</v>
      </c>
      <c r="J25" s="165">
        <f>+SUM(J26:J27)</f>
        <v>1266263271.1900001</v>
      </c>
      <c r="K25" s="166">
        <f>+SUM(K26:K27)</f>
        <v>667055937.87</v>
      </c>
      <c r="L25" s="160">
        <f t="shared" si="1"/>
        <v>1933319209.0599999</v>
      </c>
      <c r="M25" s="190"/>
      <c r="N25" s="190"/>
      <c r="O25" s="190"/>
      <c r="P25" s="190"/>
      <c r="Q25" s="190"/>
      <c r="R25" s="190"/>
      <c r="S25" s="192"/>
      <c r="T25" s="192"/>
      <c r="U25" s="192"/>
      <c r="V25" s="192"/>
      <c r="W25" s="192"/>
      <c r="X25" s="192"/>
      <c r="Y25" s="192"/>
    </row>
    <row r="26" spans="1:25" ht="22.5" customHeight="1" x14ac:dyDescent="0.2">
      <c r="A26" s="327" t="s">
        <v>69</v>
      </c>
      <c r="B26" s="328"/>
      <c r="C26" s="328"/>
      <c r="D26" s="328"/>
      <c r="E26" s="329"/>
      <c r="F26" s="6">
        <v>19</v>
      </c>
      <c r="G26" s="151">
        <v>1238341475.46</v>
      </c>
      <c r="H26" s="152">
        <v>834672420.52999997</v>
      </c>
      <c r="I26" s="153">
        <f t="shared" si="0"/>
        <v>2073013895.99</v>
      </c>
      <c r="J26" s="151">
        <v>1266263271.1900001</v>
      </c>
      <c r="K26" s="152">
        <v>667055937.87</v>
      </c>
      <c r="L26" s="160">
        <f t="shared" si="1"/>
        <v>1933319209.0599999</v>
      </c>
      <c r="M26" s="191"/>
      <c r="N26" s="191"/>
      <c r="O26" s="190"/>
      <c r="P26" s="191"/>
      <c r="Q26" s="191"/>
      <c r="R26" s="190"/>
      <c r="S26" s="192"/>
      <c r="T26" s="192"/>
      <c r="U26" s="192"/>
      <c r="V26" s="192"/>
      <c r="W26" s="192"/>
      <c r="X26" s="192"/>
      <c r="Y26" s="192"/>
    </row>
    <row r="27" spans="1:25" x14ac:dyDescent="0.2">
      <c r="A27" s="327" t="s">
        <v>70</v>
      </c>
      <c r="B27" s="328"/>
      <c r="C27" s="328"/>
      <c r="D27" s="328"/>
      <c r="E27" s="329"/>
      <c r="F27" s="6">
        <v>20</v>
      </c>
      <c r="G27" s="151">
        <v>0</v>
      </c>
      <c r="H27" s="152">
        <v>0</v>
      </c>
      <c r="I27" s="153">
        <f t="shared" si="0"/>
        <v>0</v>
      </c>
      <c r="J27" s="151">
        <v>0</v>
      </c>
      <c r="K27" s="152">
        <v>0</v>
      </c>
      <c r="L27" s="160">
        <f t="shared" si="1"/>
        <v>0</v>
      </c>
      <c r="M27" s="191"/>
      <c r="N27" s="191"/>
      <c r="O27" s="190"/>
      <c r="P27" s="191"/>
      <c r="Q27" s="191"/>
      <c r="R27" s="190"/>
      <c r="S27" s="192"/>
      <c r="T27" s="192"/>
      <c r="U27" s="192"/>
      <c r="V27" s="192"/>
      <c r="W27" s="192"/>
      <c r="X27" s="192"/>
      <c r="Y27" s="192"/>
    </row>
    <row r="28" spans="1:25" x14ac:dyDescent="0.2">
      <c r="A28" s="327" t="s">
        <v>71</v>
      </c>
      <c r="B28" s="328"/>
      <c r="C28" s="328"/>
      <c r="D28" s="328"/>
      <c r="E28" s="329"/>
      <c r="F28" s="6">
        <v>21</v>
      </c>
      <c r="G28" s="165">
        <f>SUM(G29:G32)</f>
        <v>1196064206.4800003</v>
      </c>
      <c r="H28" s="166">
        <f>SUM(H29:H32)</f>
        <v>2119741543.23</v>
      </c>
      <c r="I28" s="153">
        <f t="shared" si="0"/>
        <v>3315805749.71</v>
      </c>
      <c r="J28" s="165">
        <f>+J29+J30+J31+J32</f>
        <v>1329425170.46</v>
      </c>
      <c r="K28" s="166">
        <f>+K29+K30+K31+K32</f>
        <v>2419871194.8800001</v>
      </c>
      <c r="L28" s="160">
        <f t="shared" si="1"/>
        <v>3749296365.3400002</v>
      </c>
      <c r="M28" s="190"/>
      <c r="N28" s="190"/>
      <c r="O28" s="190"/>
      <c r="P28" s="190"/>
      <c r="Q28" s="190"/>
      <c r="R28" s="190"/>
      <c r="S28" s="192"/>
      <c r="T28" s="192"/>
      <c r="U28" s="192"/>
      <c r="V28" s="192"/>
      <c r="W28" s="192"/>
      <c r="X28" s="192"/>
      <c r="Y28" s="192"/>
    </row>
    <row r="29" spans="1:25" x14ac:dyDescent="0.2">
      <c r="A29" s="327" t="s">
        <v>72</v>
      </c>
      <c r="B29" s="328"/>
      <c r="C29" s="328"/>
      <c r="D29" s="328"/>
      <c r="E29" s="329"/>
      <c r="F29" s="6">
        <v>22</v>
      </c>
      <c r="G29" s="151">
        <v>16398198.770000001</v>
      </c>
      <c r="H29" s="152">
        <v>419006914.23000002</v>
      </c>
      <c r="I29" s="153">
        <f t="shared" si="0"/>
        <v>435405113</v>
      </c>
      <c r="J29" s="151">
        <v>11245455.969999999</v>
      </c>
      <c r="K29" s="152">
        <v>397855134.95999992</v>
      </c>
      <c r="L29" s="160">
        <f t="shared" si="1"/>
        <v>409100590.92999995</v>
      </c>
      <c r="M29" s="191"/>
      <c r="N29" s="191"/>
      <c r="O29" s="190"/>
      <c r="P29" s="191"/>
      <c r="Q29" s="191"/>
      <c r="R29" s="190"/>
      <c r="S29" s="192"/>
      <c r="T29" s="192"/>
      <c r="U29" s="192"/>
      <c r="V29" s="192"/>
      <c r="W29" s="192"/>
      <c r="X29" s="192"/>
      <c r="Y29" s="192"/>
    </row>
    <row r="30" spans="1:25" ht="24" customHeight="1" x14ac:dyDescent="0.2">
      <c r="A30" s="327" t="s">
        <v>73</v>
      </c>
      <c r="B30" s="328"/>
      <c r="C30" s="328"/>
      <c r="D30" s="328"/>
      <c r="E30" s="329"/>
      <c r="F30" s="6">
        <v>23</v>
      </c>
      <c r="G30" s="151">
        <v>1179666007.7100003</v>
      </c>
      <c r="H30" s="152">
        <v>1663300562.4300001</v>
      </c>
      <c r="I30" s="153">
        <f t="shared" si="0"/>
        <v>2842966570.1400003</v>
      </c>
      <c r="J30" s="151">
        <v>1318179714.49</v>
      </c>
      <c r="K30" s="152">
        <v>1985176583.6199999</v>
      </c>
      <c r="L30" s="160">
        <f t="shared" si="1"/>
        <v>3303356298.1099997</v>
      </c>
      <c r="M30" s="191"/>
      <c r="N30" s="191"/>
      <c r="O30" s="190"/>
      <c r="P30" s="191"/>
      <c r="Q30" s="191"/>
      <c r="R30" s="190"/>
      <c r="S30" s="192"/>
      <c r="T30" s="192"/>
      <c r="U30" s="192"/>
      <c r="V30" s="192"/>
      <c r="W30" s="192"/>
      <c r="X30" s="192"/>
      <c r="Y30" s="192"/>
    </row>
    <row r="31" spans="1:25" x14ac:dyDescent="0.2">
      <c r="A31" s="327" t="s">
        <v>74</v>
      </c>
      <c r="B31" s="328"/>
      <c r="C31" s="328"/>
      <c r="D31" s="328"/>
      <c r="E31" s="329"/>
      <c r="F31" s="6">
        <v>24</v>
      </c>
      <c r="G31" s="151">
        <v>0</v>
      </c>
      <c r="H31" s="152">
        <v>37434066.570000008</v>
      </c>
      <c r="I31" s="153">
        <f t="shared" si="0"/>
        <v>37434066.570000008</v>
      </c>
      <c r="J31" s="151">
        <v>0</v>
      </c>
      <c r="K31" s="152">
        <v>36839476.299999997</v>
      </c>
      <c r="L31" s="160">
        <f t="shared" si="1"/>
        <v>36839476.299999997</v>
      </c>
      <c r="M31" s="191"/>
      <c r="N31" s="191"/>
      <c r="O31" s="190"/>
      <c r="P31" s="191"/>
      <c r="Q31" s="191"/>
      <c r="R31" s="190"/>
      <c r="S31" s="192"/>
      <c r="T31" s="192"/>
      <c r="U31" s="192"/>
      <c r="V31" s="192"/>
      <c r="W31" s="192"/>
      <c r="X31" s="192"/>
      <c r="Y31" s="192"/>
    </row>
    <row r="32" spans="1:25" x14ac:dyDescent="0.2">
      <c r="A32" s="327" t="s">
        <v>75</v>
      </c>
      <c r="B32" s="328"/>
      <c r="C32" s="328"/>
      <c r="D32" s="328"/>
      <c r="E32" s="329"/>
      <c r="F32" s="6">
        <v>25</v>
      </c>
      <c r="G32" s="151">
        <v>0</v>
      </c>
      <c r="H32" s="152">
        <v>0</v>
      </c>
      <c r="I32" s="153">
        <f t="shared" si="0"/>
        <v>0</v>
      </c>
      <c r="J32" s="151">
        <v>0</v>
      </c>
      <c r="K32" s="152">
        <v>0</v>
      </c>
      <c r="L32" s="160">
        <f t="shared" si="1"/>
        <v>0</v>
      </c>
      <c r="M32" s="191"/>
      <c r="N32" s="191"/>
      <c r="O32" s="190"/>
      <c r="P32" s="191"/>
      <c r="Q32" s="191"/>
      <c r="R32" s="190"/>
      <c r="S32" s="192"/>
      <c r="T32" s="192"/>
      <c r="U32" s="192"/>
      <c r="V32" s="192"/>
      <c r="W32" s="192"/>
      <c r="X32" s="192"/>
      <c r="Y32" s="192"/>
    </row>
    <row r="33" spans="1:25" x14ac:dyDescent="0.2">
      <c r="A33" s="327" t="s">
        <v>76</v>
      </c>
      <c r="B33" s="328"/>
      <c r="C33" s="328"/>
      <c r="D33" s="328"/>
      <c r="E33" s="329"/>
      <c r="F33" s="6">
        <v>26</v>
      </c>
      <c r="G33" s="165">
        <f>SUM(G34:G38)</f>
        <v>0</v>
      </c>
      <c r="H33" s="166">
        <f>SUM(H34:H38)</f>
        <v>81594547.019999996</v>
      </c>
      <c r="I33" s="153">
        <f t="shared" si="0"/>
        <v>81594547.019999996</v>
      </c>
      <c r="J33" s="165">
        <f>+J34+J35+J36+J37+J38</f>
        <v>262989.5</v>
      </c>
      <c r="K33" s="166">
        <f>+K34+K35+K36+K37+K38</f>
        <v>15558989.710000001</v>
      </c>
      <c r="L33" s="160">
        <f t="shared" si="1"/>
        <v>15821979.210000001</v>
      </c>
      <c r="M33" s="190"/>
      <c r="N33" s="190"/>
      <c r="O33" s="190"/>
      <c r="P33" s="190"/>
      <c r="Q33" s="190"/>
      <c r="R33" s="190"/>
      <c r="S33" s="192"/>
      <c r="T33" s="192"/>
      <c r="U33" s="192"/>
      <c r="V33" s="192"/>
      <c r="W33" s="192"/>
      <c r="X33" s="192"/>
      <c r="Y33" s="192"/>
    </row>
    <row r="34" spans="1:25" x14ac:dyDescent="0.2">
      <c r="A34" s="327" t="s">
        <v>77</v>
      </c>
      <c r="B34" s="328"/>
      <c r="C34" s="328"/>
      <c r="D34" s="328"/>
      <c r="E34" s="329"/>
      <c r="F34" s="6">
        <v>27</v>
      </c>
      <c r="G34" s="151">
        <v>0</v>
      </c>
      <c r="H34" s="152">
        <v>14385081.699999999</v>
      </c>
      <c r="I34" s="153">
        <f t="shared" si="0"/>
        <v>14385081.699999999</v>
      </c>
      <c r="J34" s="151">
        <v>0</v>
      </c>
      <c r="K34" s="152">
        <v>14970674.210000001</v>
      </c>
      <c r="L34" s="160">
        <f t="shared" si="1"/>
        <v>14970674.210000001</v>
      </c>
      <c r="M34" s="191"/>
      <c r="N34" s="191"/>
      <c r="O34" s="190"/>
      <c r="P34" s="191"/>
      <c r="Q34" s="191"/>
      <c r="R34" s="190"/>
      <c r="S34" s="192"/>
      <c r="T34" s="192"/>
      <c r="U34" s="192"/>
      <c r="V34" s="192"/>
      <c r="W34" s="192"/>
      <c r="X34" s="192"/>
      <c r="Y34" s="192"/>
    </row>
    <row r="35" spans="1:25" ht="24" customHeight="1" x14ac:dyDescent="0.2">
      <c r="A35" s="327" t="s">
        <v>78</v>
      </c>
      <c r="B35" s="328"/>
      <c r="C35" s="328"/>
      <c r="D35" s="328"/>
      <c r="E35" s="329"/>
      <c r="F35" s="6">
        <v>28</v>
      </c>
      <c r="G35" s="151">
        <v>0</v>
      </c>
      <c r="H35" s="152">
        <v>0</v>
      </c>
      <c r="I35" s="153">
        <f t="shared" si="0"/>
        <v>0</v>
      </c>
      <c r="J35" s="151">
        <v>0</v>
      </c>
      <c r="K35" s="152">
        <v>0</v>
      </c>
      <c r="L35" s="160">
        <f t="shared" si="1"/>
        <v>0</v>
      </c>
      <c r="M35" s="191"/>
      <c r="N35" s="191"/>
      <c r="O35" s="190"/>
      <c r="P35" s="191"/>
      <c r="Q35" s="191"/>
      <c r="R35" s="190"/>
      <c r="S35" s="192"/>
      <c r="T35" s="192"/>
      <c r="U35" s="192"/>
      <c r="V35" s="192"/>
      <c r="W35" s="192"/>
      <c r="X35" s="192"/>
      <c r="Y35" s="192"/>
    </row>
    <row r="36" spans="1:25" x14ac:dyDescent="0.2">
      <c r="A36" s="327" t="s">
        <v>79</v>
      </c>
      <c r="B36" s="328"/>
      <c r="C36" s="328"/>
      <c r="D36" s="328"/>
      <c r="E36" s="329"/>
      <c r="F36" s="6">
        <v>29</v>
      </c>
      <c r="G36" s="151">
        <v>0</v>
      </c>
      <c r="H36" s="152">
        <v>1692204.5</v>
      </c>
      <c r="I36" s="153">
        <f t="shared" si="0"/>
        <v>1692204.5</v>
      </c>
      <c r="J36" s="151">
        <v>262989.5</v>
      </c>
      <c r="K36" s="152">
        <v>588315.5</v>
      </c>
      <c r="L36" s="160">
        <f t="shared" si="1"/>
        <v>851305</v>
      </c>
      <c r="M36" s="191"/>
      <c r="N36" s="191"/>
      <c r="O36" s="190"/>
      <c r="P36" s="191"/>
      <c r="Q36" s="191"/>
      <c r="R36" s="190"/>
      <c r="S36" s="192"/>
      <c r="T36" s="192"/>
      <c r="U36" s="192"/>
      <c r="V36" s="192"/>
      <c r="W36" s="192"/>
      <c r="X36" s="192"/>
      <c r="Y36" s="192"/>
    </row>
    <row r="37" spans="1:25" x14ac:dyDescent="0.2">
      <c r="A37" s="327" t="s">
        <v>80</v>
      </c>
      <c r="B37" s="328"/>
      <c r="C37" s="328"/>
      <c r="D37" s="328"/>
      <c r="E37" s="329"/>
      <c r="F37" s="6">
        <v>30</v>
      </c>
      <c r="G37" s="151">
        <v>0</v>
      </c>
      <c r="H37" s="152">
        <v>65517260.82</v>
      </c>
      <c r="I37" s="153">
        <f t="shared" si="0"/>
        <v>65517260.82</v>
      </c>
      <c r="J37" s="151">
        <v>0</v>
      </c>
      <c r="K37" s="152">
        <v>0</v>
      </c>
      <c r="L37" s="160">
        <f t="shared" si="1"/>
        <v>0</v>
      </c>
      <c r="M37" s="191"/>
      <c r="N37" s="191"/>
      <c r="O37" s="190"/>
      <c r="P37" s="191"/>
      <c r="Q37" s="191"/>
      <c r="R37" s="190"/>
      <c r="S37" s="192"/>
      <c r="T37" s="192"/>
      <c r="U37" s="192"/>
      <c r="V37" s="192"/>
      <c r="W37" s="192"/>
      <c r="X37" s="192"/>
      <c r="Y37" s="192"/>
    </row>
    <row r="38" spans="1:25" x14ac:dyDescent="0.2">
      <c r="A38" s="327" t="s">
        <v>81</v>
      </c>
      <c r="B38" s="328"/>
      <c r="C38" s="328"/>
      <c r="D38" s="328"/>
      <c r="E38" s="329"/>
      <c r="F38" s="6">
        <v>31</v>
      </c>
      <c r="G38" s="151">
        <v>0</v>
      </c>
      <c r="H38" s="152">
        <v>0</v>
      </c>
      <c r="I38" s="153">
        <f t="shared" si="0"/>
        <v>0</v>
      </c>
      <c r="J38" s="151">
        <v>0</v>
      </c>
      <c r="K38" s="152">
        <v>0</v>
      </c>
      <c r="L38" s="160">
        <f t="shared" si="1"/>
        <v>0</v>
      </c>
      <c r="M38" s="191"/>
      <c r="N38" s="191"/>
      <c r="O38" s="190"/>
      <c r="P38" s="191"/>
      <c r="Q38" s="191"/>
      <c r="R38" s="190"/>
      <c r="S38" s="192"/>
      <c r="T38" s="192"/>
      <c r="U38" s="192"/>
      <c r="V38" s="192"/>
      <c r="W38" s="192"/>
      <c r="X38" s="192"/>
      <c r="Y38" s="192"/>
    </row>
    <row r="39" spans="1:25" x14ac:dyDescent="0.2">
      <c r="A39" s="327" t="s">
        <v>82</v>
      </c>
      <c r="B39" s="328"/>
      <c r="C39" s="328"/>
      <c r="D39" s="328"/>
      <c r="E39" s="329"/>
      <c r="F39" s="6">
        <v>32</v>
      </c>
      <c r="G39" s="165">
        <f>G40+G41+G42</f>
        <v>257888665.03999999</v>
      </c>
      <c r="H39" s="166">
        <f>H40+H41+H42</f>
        <v>1067677478.3</v>
      </c>
      <c r="I39" s="153">
        <f t="shared" si="0"/>
        <v>1325566143.3399999</v>
      </c>
      <c r="J39" s="165">
        <f>+J40+J41+J42</f>
        <v>154136773.99000001</v>
      </c>
      <c r="K39" s="166">
        <f>+K40+K41+K42</f>
        <v>1117282800.6500001</v>
      </c>
      <c r="L39" s="160">
        <f t="shared" si="1"/>
        <v>1271419574.6400001</v>
      </c>
      <c r="M39" s="190"/>
      <c r="N39" s="190"/>
      <c r="O39" s="190"/>
      <c r="P39" s="190"/>
      <c r="Q39" s="190"/>
      <c r="R39" s="190"/>
      <c r="S39" s="192"/>
      <c r="T39" s="192"/>
      <c r="U39" s="192"/>
      <c r="V39" s="192"/>
      <c r="W39" s="192"/>
      <c r="X39" s="192"/>
      <c r="Y39" s="192"/>
    </row>
    <row r="40" spans="1:25" x14ac:dyDescent="0.2">
      <c r="A40" s="327" t="s">
        <v>83</v>
      </c>
      <c r="B40" s="328"/>
      <c r="C40" s="328"/>
      <c r="D40" s="328"/>
      <c r="E40" s="329"/>
      <c r="F40" s="6">
        <v>33</v>
      </c>
      <c r="G40" s="151">
        <v>230849826.47999999</v>
      </c>
      <c r="H40" s="152">
        <v>582558988.48000002</v>
      </c>
      <c r="I40" s="153">
        <f t="shared" si="0"/>
        <v>813408814.96000004</v>
      </c>
      <c r="J40" s="151">
        <v>91676343.840000004</v>
      </c>
      <c r="K40" s="152">
        <v>629196641.09000003</v>
      </c>
      <c r="L40" s="160">
        <f t="shared" si="1"/>
        <v>720872984.93000007</v>
      </c>
      <c r="M40" s="191"/>
      <c r="N40" s="191"/>
      <c r="O40" s="190"/>
      <c r="P40" s="191"/>
      <c r="Q40" s="191"/>
      <c r="R40" s="190"/>
      <c r="S40" s="192"/>
      <c r="T40" s="192"/>
      <c r="U40" s="192"/>
      <c r="V40" s="192"/>
      <c r="W40" s="192"/>
      <c r="X40" s="192"/>
      <c r="Y40" s="192"/>
    </row>
    <row r="41" spans="1:25" x14ac:dyDescent="0.2">
      <c r="A41" s="327" t="s">
        <v>84</v>
      </c>
      <c r="B41" s="328"/>
      <c r="C41" s="328"/>
      <c r="D41" s="328"/>
      <c r="E41" s="329"/>
      <c r="F41" s="6">
        <v>34</v>
      </c>
      <c r="G41" s="151">
        <v>27038838.560000002</v>
      </c>
      <c r="H41" s="152">
        <v>485118489.81999999</v>
      </c>
      <c r="I41" s="153">
        <f t="shared" si="0"/>
        <v>512157328.38</v>
      </c>
      <c r="J41" s="151">
        <v>62460430.149999999</v>
      </c>
      <c r="K41" s="152">
        <v>488086159.56</v>
      </c>
      <c r="L41" s="160">
        <f t="shared" si="1"/>
        <v>550546589.71000004</v>
      </c>
      <c r="M41" s="191"/>
      <c r="N41" s="191"/>
      <c r="O41" s="190"/>
      <c r="P41" s="191"/>
      <c r="Q41" s="191"/>
      <c r="R41" s="190"/>
      <c r="S41" s="192"/>
      <c r="T41" s="192"/>
      <c r="U41" s="192"/>
      <c r="V41" s="192"/>
      <c r="W41" s="192"/>
      <c r="X41" s="192"/>
      <c r="Y41" s="192"/>
    </row>
    <row r="42" spans="1:25" x14ac:dyDescent="0.2">
      <c r="A42" s="327" t="s">
        <v>85</v>
      </c>
      <c r="B42" s="328"/>
      <c r="C42" s="328"/>
      <c r="D42" s="328"/>
      <c r="E42" s="329"/>
      <c r="F42" s="6">
        <v>35</v>
      </c>
      <c r="G42" s="151">
        <v>0</v>
      </c>
      <c r="H42" s="152">
        <v>0</v>
      </c>
      <c r="I42" s="153">
        <f t="shared" si="0"/>
        <v>0</v>
      </c>
      <c r="J42" s="151">
        <v>0</v>
      </c>
      <c r="K42" s="152">
        <v>0</v>
      </c>
      <c r="L42" s="160">
        <f t="shared" si="1"/>
        <v>0</v>
      </c>
      <c r="M42" s="191"/>
      <c r="N42" s="191"/>
      <c r="O42" s="190"/>
      <c r="P42" s="191"/>
      <c r="Q42" s="191"/>
      <c r="R42" s="190"/>
      <c r="S42" s="192"/>
      <c r="T42" s="192"/>
      <c r="U42" s="192"/>
      <c r="V42" s="192"/>
      <c r="W42" s="192"/>
      <c r="X42" s="192"/>
      <c r="Y42" s="192"/>
    </row>
    <row r="43" spans="1:25" ht="24" customHeight="1" x14ac:dyDescent="0.2">
      <c r="A43" s="330" t="s">
        <v>86</v>
      </c>
      <c r="B43" s="331"/>
      <c r="C43" s="331"/>
      <c r="D43" s="328"/>
      <c r="E43" s="329"/>
      <c r="F43" s="6">
        <v>36</v>
      </c>
      <c r="G43" s="151">
        <v>0</v>
      </c>
      <c r="H43" s="152">
        <v>0</v>
      </c>
      <c r="I43" s="153">
        <f t="shared" si="0"/>
        <v>0</v>
      </c>
      <c r="J43" s="151">
        <v>0</v>
      </c>
      <c r="K43" s="152">
        <v>0</v>
      </c>
      <c r="L43" s="160">
        <f t="shared" si="1"/>
        <v>0</v>
      </c>
      <c r="M43" s="191"/>
      <c r="N43" s="191"/>
      <c r="O43" s="190"/>
      <c r="P43" s="191"/>
      <c r="Q43" s="191"/>
      <c r="R43" s="190"/>
      <c r="S43" s="192"/>
      <c r="T43" s="192"/>
      <c r="U43" s="192"/>
      <c r="V43" s="192"/>
      <c r="W43" s="192"/>
      <c r="X43" s="192"/>
      <c r="Y43" s="192"/>
    </row>
    <row r="44" spans="1:25" ht="24" customHeight="1" x14ac:dyDescent="0.2">
      <c r="A44" s="330" t="s">
        <v>87</v>
      </c>
      <c r="B44" s="331"/>
      <c r="C44" s="331"/>
      <c r="D44" s="328"/>
      <c r="E44" s="329"/>
      <c r="F44" s="6">
        <v>37</v>
      </c>
      <c r="G44" s="151">
        <v>335664097.69</v>
      </c>
      <c r="H44" s="152">
        <v>0</v>
      </c>
      <c r="I44" s="153">
        <f t="shared" si="0"/>
        <v>335664097.69</v>
      </c>
      <c r="J44" s="151">
        <v>433367108.86000001</v>
      </c>
      <c r="K44" s="152">
        <v>0</v>
      </c>
      <c r="L44" s="160">
        <f t="shared" si="1"/>
        <v>433367108.86000001</v>
      </c>
      <c r="M44" s="191"/>
      <c r="N44" s="191"/>
      <c r="O44" s="190"/>
      <c r="P44" s="191"/>
      <c r="Q44" s="191"/>
      <c r="R44" s="190"/>
      <c r="S44" s="192"/>
      <c r="T44" s="192"/>
      <c r="U44" s="192"/>
      <c r="V44" s="192"/>
      <c r="W44" s="192"/>
      <c r="X44" s="192"/>
      <c r="Y44" s="192"/>
    </row>
    <row r="45" spans="1:25" x14ac:dyDescent="0.2">
      <c r="A45" s="330" t="s">
        <v>370</v>
      </c>
      <c r="B45" s="331"/>
      <c r="C45" s="331"/>
      <c r="D45" s="328"/>
      <c r="E45" s="329"/>
      <c r="F45" s="6">
        <v>38</v>
      </c>
      <c r="G45" s="165">
        <f>SUM(G46:G52)</f>
        <v>941.46000000000276</v>
      </c>
      <c r="H45" s="166">
        <f>SUM(H46:H52)</f>
        <v>211957398.82999995</v>
      </c>
      <c r="I45" s="153">
        <f t="shared" si="0"/>
        <v>211958340.28999996</v>
      </c>
      <c r="J45" s="165">
        <f>+J46+J47+J48+J49+J50+J51+J52</f>
        <v>12403.860000000002</v>
      </c>
      <c r="K45" s="166">
        <f>+K46+K47+K48+K49+K50+K51+K52</f>
        <v>246731714.40999997</v>
      </c>
      <c r="L45" s="160">
        <f t="shared" si="1"/>
        <v>246744118.26999998</v>
      </c>
      <c r="M45" s="190"/>
      <c r="N45" s="190"/>
      <c r="O45" s="190"/>
      <c r="P45" s="190"/>
      <c r="Q45" s="190"/>
      <c r="R45" s="190"/>
      <c r="S45" s="192"/>
      <c r="T45" s="192"/>
      <c r="U45" s="192"/>
      <c r="V45" s="192"/>
      <c r="W45" s="192"/>
      <c r="X45" s="192"/>
      <c r="Y45" s="192"/>
    </row>
    <row r="46" spans="1:25" x14ac:dyDescent="0.2">
      <c r="A46" s="327" t="s">
        <v>88</v>
      </c>
      <c r="B46" s="328"/>
      <c r="C46" s="328"/>
      <c r="D46" s="328"/>
      <c r="E46" s="329"/>
      <c r="F46" s="6">
        <v>39</v>
      </c>
      <c r="G46" s="151">
        <v>941.45999999999913</v>
      </c>
      <c r="H46" s="152">
        <v>28307977.080000006</v>
      </c>
      <c r="I46" s="153">
        <f t="shared" si="0"/>
        <v>28308918.540000007</v>
      </c>
      <c r="J46" s="151">
        <v>12403.859999999999</v>
      </c>
      <c r="K46" s="152">
        <v>76528034.650000006</v>
      </c>
      <c r="L46" s="160">
        <f t="shared" si="1"/>
        <v>76540438.510000005</v>
      </c>
      <c r="M46" s="191"/>
      <c r="N46" s="191"/>
      <c r="O46" s="190"/>
      <c r="P46" s="191"/>
      <c r="Q46" s="191"/>
      <c r="R46" s="190"/>
      <c r="S46" s="192"/>
      <c r="T46" s="192"/>
      <c r="U46" s="192"/>
      <c r="V46" s="192"/>
      <c r="W46" s="192"/>
      <c r="X46" s="192"/>
      <c r="Y46" s="192"/>
    </row>
    <row r="47" spans="1:25" x14ac:dyDescent="0.2">
      <c r="A47" s="327" t="s">
        <v>89</v>
      </c>
      <c r="B47" s="328"/>
      <c r="C47" s="328"/>
      <c r="D47" s="328"/>
      <c r="E47" s="329"/>
      <c r="F47" s="6">
        <v>40</v>
      </c>
      <c r="G47" s="151">
        <v>3.637978807091713E-12</v>
      </c>
      <c r="H47" s="152">
        <v>0</v>
      </c>
      <c r="I47" s="153">
        <f t="shared" si="0"/>
        <v>3.637978807091713E-12</v>
      </c>
      <c r="J47" s="151">
        <v>3.637978807091713E-12</v>
      </c>
      <c r="K47" s="152">
        <v>0</v>
      </c>
      <c r="L47" s="160">
        <f t="shared" si="1"/>
        <v>3.637978807091713E-12</v>
      </c>
      <c r="M47" s="191"/>
      <c r="N47" s="191"/>
      <c r="O47" s="190"/>
      <c r="P47" s="191"/>
      <c r="Q47" s="191"/>
      <c r="R47" s="190"/>
      <c r="S47" s="192"/>
      <c r="T47" s="192"/>
      <c r="U47" s="192"/>
      <c r="V47" s="192"/>
      <c r="W47" s="192"/>
      <c r="X47" s="192"/>
      <c r="Y47" s="192"/>
    </row>
    <row r="48" spans="1:25" ht="12.75" customHeight="1" x14ac:dyDescent="0.2">
      <c r="A48" s="327" t="s">
        <v>90</v>
      </c>
      <c r="B48" s="328"/>
      <c r="C48" s="328"/>
      <c r="D48" s="328"/>
      <c r="E48" s="329"/>
      <c r="F48" s="6">
        <v>41</v>
      </c>
      <c r="G48" s="151">
        <v>0</v>
      </c>
      <c r="H48" s="152">
        <v>183649421.74999994</v>
      </c>
      <c r="I48" s="153">
        <f t="shared" si="0"/>
        <v>183649421.74999994</v>
      </c>
      <c r="J48" s="151">
        <v>0</v>
      </c>
      <c r="K48" s="152">
        <v>170203679.75999996</v>
      </c>
      <c r="L48" s="160">
        <f t="shared" si="1"/>
        <v>170203679.75999996</v>
      </c>
      <c r="M48" s="191"/>
      <c r="N48" s="191"/>
      <c r="O48" s="190"/>
      <c r="P48" s="191"/>
      <c r="Q48" s="191"/>
      <c r="R48" s="190"/>
      <c r="S48" s="192"/>
      <c r="T48" s="192"/>
      <c r="U48" s="192"/>
      <c r="V48" s="192"/>
      <c r="W48" s="192"/>
      <c r="X48" s="192"/>
      <c r="Y48" s="192"/>
    </row>
    <row r="49" spans="1:25" ht="21" customHeight="1" x14ac:dyDescent="0.2">
      <c r="A49" s="327" t="s">
        <v>91</v>
      </c>
      <c r="B49" s="328"/>
      <c r="C49" s="328"/>
      <c r="D49" s="328"/>
      <c r="E49" s="329"/>
      <c r="F49" s="6">
        <v>42</v>
      </c>
      <c r="G49" s="151">
        <v>0</v>
      </c>
      <c r="H49" s="152">
        <v>0</v>
      </c>
      <c r="I49" s="153">
        <f t="shared" si="0"/>
        <v>0</v>
      </c>
      <c r="J49" s="151">
        <v>0</v>
      </c>
      <c r="K49" s="152">
        <v>0</v>
      </c>
      <c r="L49" s="160">
        <f t="shared" si="1"/>
        <v>0</v>
      </c>
      <c r="M49" s="191"/>
      <c r="N49" s="191"/>
      <c r="O49" s="190"/>
      <c r="P49" s="191"/>
      <c r="Q49" s="191"/>
      <c r="R49" s="190"/>
      <c r="S49" s="192"/>
      <c r="T49" s="192"/>
      <c r="U49" s="192"/>
      <c r="V49" s="192"/>
      <c r="W49" s="192"/>
      <c r="X49" s="192"/>
      <c r="Y49" s="192"/>
    </row>
    <row r="50" spans="1:25" ht="12.75" customHeight="1" x14ac:dyDescent="0.2">
      <c r="A50" s="327" t="s">
        <v>92</v>
      </c>
      <c r="B50" s="328"/>
      <c r="C50" s="328"/>
      <c r="D50" s="328"/>
      <c r="E50" s="329"/>
      <c r="F50" s="6">
        <v>43</v>
      </c>
      <c r="G50" s="151">
        <v>0</v>
      </c>
      <c r="H50" s="152">
        <v>0</v>
      </c>
      <c r="I50" s="153">
        <f t="shared" si="0"/>
        <v>0</v>
      </c>
      <c r="J50" s="151">
        <v>0</v>
      </c>
      <c r="K50" s="152">
        <v>0</v>
      </c>
      <c r="L50" s="160">
        <f t="shared" si="1"/>
        <v>0</v>
      </c>
      <c r="M50" s="191"/>
      <c r="N50" s="191"/>
      <c r="O50" s="190"/>
      <c r="P50" s="191"/>
      <c r="Q50" s="191"/>
      <c r="R50" s="190"/>
      <c r="S50" s="192"/>
      <c r="T50" s="192"/>
      <c r="U50" s="192"/>
      <c r="V50" s="192"/>
      <c r="W50" s="192"/>
      <c r="X50" s="192"/>
      <c r="Y50" s="192"/>
    </row>
    <row r="51" spans="1:25" ht="12.75" customHeight="1" x14ac:dyDescent="0.2">
      <c r="A51" s="327" t="s">
        <v>93</v>
      </c>
      <c r="B51" s="328"/>
      <c r="C51" s="328"/>
      <c r="D51" s="328"/>
      <c r="E51" s="329"/>
      <c r="F51" s="6">
        <v>44</v>
      </c>
      <c r="G51" s="151">
        <v>0</v>
      </c>
      <c r="H51" s="152">
        <v>0</v>
      </c>
      <c r="I51" s="153">
        <f t="shared" si="0"/>
        <v>0</v>
      </c>
      <c r="J51" s="151">
        <v>0</v>
      </c>
      <c r="K51" s="152">
        <v>0</v>
      </c>
      <c r="L51" s="160">
        <f t="shared" si="1"/>
        <v>0</v>
      </c>
      <c r="M51" s="191"/>
      <c r="N51" s="191"/>
      <c r="O51" s="190"/>
      <c r="P51" s="191"/>
      <c r="Q51" s="191"/>
      <c r="R51" s="190"/>
      <c r="S51" s="192"/>
      <c r="T51" s="192"/>
      <c r="U51" s="192"/>
      <c r="V51" s="192"/>
      <c r="W51" s="192"/>
      <c r="X51" s="192"/>
      <c r="Y51" s="192"/>
    </row>
    <row r="52" spans="1:25" ht="21.75" customHeight="1" x14ac:dyDescent="0.2">
      <c r="A52" s="327" t="s">
        <v>94</v>
      </c>
      <c r="B52" s="328"/>
      <c r="C52" s="328"/>
      <c r="D52" s="328"/>
      <c r="E52" s="329"/>
      <c r="F52" s="6">
        <v>45</v>
      </c>
      <c r="G52" s="151">
        <v>0</v>
      </c>
      <c r="H52" s="152">
        <v>0</v>
      </c>
      <c r="I52" s="153">
        <f t="shared" si="0"/>
        <v>0</v>
      </c>
      <c r="J52" s="151">
        <v>0</v>
      </c>
      <c r="K52" s="152">
        <v>0</v>
      </c>
      <c r="L52" s="160">
        <f t="shared" si="1"/>
        <v>0</v>
      </c>
      <c r="M52" s="191"/>
      <c r="N52" s="191"/>
      <c r="O52" s="190"/>
      <c r="P52" s="191"/>
      <c r="Q52" s="191"/>
      <c r="R52" s="190"/>
      <c r="S52" s="192"/>
      <c r="T52" s="192"/>
      <c r="U52" s="192"/>
      <c r="V52" s="192"/>
      <c r="W52" s="192"/>
      <c r="X52" s="192"/>
      <c r="Y52" s="192"/>
    </row>
    <row r="53" spans="1:25" ht="12.75" customHeight="1" x14ac:dyDescent="0.2">
      <c r="A53" s="330" t="s">
        <v>95</v>
      </c>
      <c r="B53" s="331"/>
      <c r="C53" s="331"/>
      <c r="D53" s="328"/>
      <c r="E53" s="329"/>
      <c r="F53" s="6">
        <v>46</v>
      </c>
      <c r="G53" s="165">
        <f>G54+G55</f>
        <v>511319.44</v>
      </c>
      <c r="H53" s="166">
        <f>H54+H55</f>
        <v>101824377.3</v>
      </c>
      <c r="I53" s="153">
        <f t="shared" si="0"/>
        <v>102335696.73999999</v>
      </c>
      <c r="J53" s="165">
        <f>+J54+J55</f>
        <v>511319.44</v>
      </c>
      <c r="K53" s="166">
        <f>+K54+K55</f>
        <v>114946139.89</v>
      </c>
      <c r="L53" s="160">
        <f t="shared" si="1"/>
        <v>115457459.33</v>
      </c>
      <c r="M53" s="190"/>
      <c r="N53" s="190"/>
      <c r="O53" s="190"/>
      <c r="P53" s="190"/>
      <c r="Q53" s="190"/>
      <c r="R53" s="190"/>
      <c r="S53" s="192"/>
      <c r="T53" s="192"/>
      <c r="U53" s="192"/>
      <c r="V53" s="192"/>
      <c r="W53" s="192"/>
      <c r="X53" s="192"/>
      <c r="Y53" s="192"/>
    </row>
    <row r="54" spans="1:25" ht="12.75" customHeight="1" x14ac:dyDescent="0.2">
      <c r="A54" s="327" t="s">
        <v>96</v>
      </c>
      <c r="B54" s="328"/>
      <c r="C54" s="328"/>
      <c r="D54" s="328"/>
      <c r="E54" s="329"/>
      <c r="F54" s="6">
        <v>47</v>
      </c>
      <c r="G54" s="151">
        <v>511319.44</v>
      </c>
      <c r="H54" s="152">
        <v>101283617.17</v>
      </c>
      <c r="I54" s="153">
        <f t="shared" si="0"/>
        <v>101794936.61</v>
      </c>
      <c r="J54" s="151">
        <v>511319.44</v>
      </c>
      <c r="K54" s="152">
        <v>101283617.17</v>
      </c>
      <c r="L54" s="160">
        <f t="shared" si="1"/>
        <v>101794936.61</v>
      </c>
      <c r="M54" s="191"/>
      <c r="N54" s="191"/>
      <c r="O54" s="190"/>
      <c r="P54" s="191"/>
      <c r="Q54" s="191"/>
      <c r="R54" s="190"/>
      <c r="S54" s="192"/>
      <c r="T54" s="192"/>
      <c r="U54" s="192"/>
      <c r="V54" s="192"/>
      <c r="W54" s="192"/>
      <c r="X54" s="192"/>
      <c r="Y54" s="192"/>
    </row>
    <row r="55" spans="1:25" ht="12.75" customHeight="1" x14ac:dyDescent="0.2">
      <c r="A55" s="327" t="s">
        <v>97</v>
      </c>
      <c r="B55" s="328"/>
      <c r="C55" s="328"/>
      <c r="D55" s="328"/>
      <c r="E55" s="329"/>
      <c r="F55" s="6">
        <v>48</v>
      </c>
      <c r="G55" s="151">
        <v>0</v>
      </c>
      <c r="H55" s="152">
        <v>540760.13</v>
      </c>
      <c r="I55" s="153">
        <f t="shared" si="0"/>
        <v>540760.13</v>
      </c>
      <c r="J55" s="151">
        <v>0</v>
      </c>
      <c r="K55" s="152">
        <v>13662522.720000001</v>
      </c>
      <c r="L55" s="160">
        <f t="shared" si="1"/>
        <v>13662522.720000001</v>
      </c>
      <c r="M55" s="191"/>
      <c r="N55" s="191"/>
      <c r="O55" s="190"/>
      <c r="P55" s="191"/>
      <c r="Q55" s="191"/>
      <c r="R55" s="190"/>
      <c r="S55" s="192"/>
      <c r="T55" s="192"/>
      <c r="U55" s="192"/>
      <c r="V55" s="192"/>
      <c r="W55" s="192"/>
      <c r="X55" s="192"/>
      <c r="Y55" s="192"/>
    </row>
    <row r="56" spans="1:25" ht="12.75" customHeight="1" x14ac:dyDescent="0.2">
      <c r="A56" s="330" t="s">
        <v>98</v>
      </c>
      <c r="B56" s="331"/>
      <c r="C56" s="331"/>
      <c r="D56" s="328"/>
      <c r="E56" s="329"/>
      <c r="F56" s="6">
        <v>49</v>
      </c>
      <c r="G56" s="165">
        <f>G57+G60+G61</f>
        <v>4027187.2299999995</v>
      </c>
      <c r="H56" s="166">
        <f>H57+H60+H61</f>
        <v>831092572.19000006</v>
      </c>
      <c r="I56" s="153">
        <f t="shared" si="0"/>
        <v>835119759.42000008</v>
      </c>
      <c r="J56" s="165">
        <f>+J57+J60+J61</f>
        <v>1034362.1299999999</v>
      </c>
      <c r="K56" s="166">
        <f>+K57+K60+K61</f>
        <v>1098919448.4400001</v>
      </c>
      <c r="L56" s="160">
        <f t="shared" si="1"/>
        <v>1099953810.5700002</v>
      </c>
      <c r="M56" s="190"/>
      <c r="N56" s="190"/>
      <c r="O56" s="190"/>
      <c r="P56" s="190"/>
      <c r="Q56" s="190"/>
      <c r="R56" s="190"/>
      <c r="S56" s="192"/>
      <c r="T56" s="192"/>
      <c r="U56" s="192"/>
      <c r="V56" s="192"/>
      <c r="W56" s="192"/>
      <c r="X56" s="192"/>
      <c r="Y56" s="192"/>
    </row>
    <row r="57" spans="1:25" ht="12.75" customHeight="1" x14ac:dyDescent="0.2">
      <c r="A57" s="330" t="s">
        <v>99</v>
      </c>
      <c r="B57" s="331"/>
      <c r="C57" s="331"/>
      <c r="D57" s="328"/>
      <c r="E57" s="329"/>
      <c r="F57" s="6">
        <v>50</v>
      </c>
      <c r="G57" s="165">
        <f>G58+G59</f>
        <v>466173.89999999997</v>
      </c>
      <c r="H57" s="166">
        <f>H58+H59</f>
        <v>490113094.16999996</v>
      </c>
      <c r="I57" s="153">
        <f t="shared" si="0"/>
        <v>490579268.06999993</v>
      </c>
      <c r="J57" s="165">
        <f>+SUM(J58:J59)</f>
        <v>205478.39</v>
      </c>
      <c r="K57" s="166">
        <f>+SUM(K58:K59)</f>
        <v>628660291.04999995</v>
      </c>
      <c r="L57" s="160">
        <f t="shared" si="1"/>
        <v>628865769.43999994</v>
      </c>
      <c r="M57" s="190"/>
      <c r="N57" s="190"/>
      <c r="O57" s="190"/>
      <c r="P57" s="190"/>
      <c r="Q57" s="190"/>
      <c r="R57" s="190"/>
      <c r="S57" s="192"/>
      <c r="T57" s="192"/>
      <c r="U57" s="192"/>
      <c r="V57" s="192"/>
      <c r="W57" s="192"/>
      <c r="X57" s="192"/>
      <c r="Y57" s="192"/>
    </row>
    <row r="58" spans="1:25" ht="12.75" customHeight="1" x14ac:dyDescent="0.2">
      <c r="A58" s="327" t="s">
        <v>100</v>
      </c>
      <c r="B58" s="328"/>
      <c r="C58" s="328"/>
      <c r="D58" s="328"/>
      <c r="E58" s="329"/>
      <c r="F58" s="6">
        <v>51</v>
      </c>
      <c r="G58" s="151">
        <v>0</v>
      </c>
      <c r="H58" s="152">
        <v>487979187.76999998</v>
      </c>
      <c r="I58" s="153">
        <f>+G58+H58</f>
        <v>487979187.76999998</v>
      </c>
      <c r="J58" s="151">
        <v>0</v>
      </c>
      <c r="K58" s="152">
        <v>625472968.39999998</v>
      </c>
      <c r="L58" s="160">
        <f>+J58+K58</f>
        <v>625472968.39999998</v>
      </c>
      <c r="M58" s="191"/>
      <c r="N58" s="191"/>
      <c r="O58" s="190"/>
      <c r="P58" s="191"/>
      <c r="Q58" s="191"/>
      <c r="R58" s="190"/>
      <c r="S58" s="192"/>
      <c r="T58" s="192"/>
      <c r="U58" s="192"/>
      <c r="V58" s="192"/>
      <c r="W58" s="192"/>
      <c r="X58" s="192"/>
      <c r="Y58" s="192"/>
    </row>
    <row r="59" spans="1:25" ht="12.75" customHeight="1" x14ac:dyDescent="0.2">
      <c r="A59" s="327" t="s">
        <v>101</v>
      </c>
      <c r="B59" s="328"/>
      <c r="C59" s="328"/>
      <c r="D59" s="328"/>
      <c r="E59" s="329"/>
      <c r="F59" s="6">
        <v>52</v>
      </c>
      <c r="G59" s="151">
        <v>466173.89999999997</v>
      </c>
      <c r="H59" s="152">
        <v>2133906.4</v>
      </c>
      <c r="I59" s="153">
        <f>+G59+H59</f>
        <v>2600080.2999999998</v>
      </c>
      <c r="J59" s="151">
        <v>205478.39</v>
      </c>
      <c r="K59" s="152">
        <v>3187322.65</v>
      </c>
      <c r="L59" s="160">
        <f>+J59+K59</f>
        <v>3392801.04</v>
      </c>
      <c r="M59" s="191"/>
      <c r="N59" s="191"/>
      <c r="O59" s="190"/>
      <c r="P59" s="191"/>
      <c r="Q59" s="191"/>
      <c r="R59" s="190"/>
      <c r="S59" s="192"/>
      <c r="T59" s="192"/>
      <c r="U59" s="192"/>
      <c r="V59" s="192"/>
      <c r="W59" s="192"/>
      <c r="X59" s="192"/>
      <c r="Y59" s="192"/>
    </row>
    <row r="60" spans="1:25" ht="12.75" customHeight="1" x14ac:dyDescent="0.2">
      <c r="A60" s="330" t="s">
        <v>102</v>
      </c>
      <c r="B60" s="331"/>
      <c r="C60" s="331"/>
      <c r="D60" s="328"/>
      <c r="E60" s="329"/>
      <c r="F60" s="6">
        <v>53</v>
      </c>
      <c r="G60" s="151">
        <v>0</v>
      </c>
      <c r="H60" s="152">
        <v>29773155.840000004</v>
      </c>
      <c r="I60" s="153">
        <f>+G60+H60</f>
        <v>29773155.840000004</v>
      </c>
      <c r="J60" s="151">
        <v>0</v>
      </c>
      <c r="K60" s="152">
        <v>23539470.229999997</v>
      </c>
      <c r="L60" s="160">
        <f>+J60+K60</f>
        <v>23539470.229999997</v>
      </c>
      <c r="M60" s="191"/>
      <c r="N60" s="191"/>
      <c r="O60" s="190"/>
      <c r="P60" s="191"/>
      <c r="Q60" s="191"/>
      <c r="R60" s="190"/>
      <c r="S60" s="192"/>
      <c r="T60" s="192"/>
      <c r="U60" s="192"/>
      <c r="V60" s="192"/>
      <c r="W60" s="192"/>
      <c r="X60" s="192"/>
      <c r="Y60" s="192"/>
    </row>
    <row r="61" spans="1:25" ht="12.75" customHeight="1" x14ac:dyDescent="0.2">
      <c r="A61" s="330" t="s">
        <v>103</v>
      </c>
      <c r="B61" s="331"/>
      <c r="C61" s="331"/>
      <c r="D61" s="328"/>
      <c r="E61" s="329"/>
      <c r="F61" s="6">
        <v>54</v>
      </c>
      <c r="G61" s="165">
        <f>G62+G63+G64</f>
        <v>3561013.3299999996</v>
      </c>
      <c r="H61" s="166">
        <f>H62+H63+H64</f>
        <v>311206322.18000007</v>
      </c>
      <c r="I61" s="153">
        <f t="shared" si="0"/>
        <v>314767335.51000005</v>
      </c>
      <c r="J61" s="165">
        <f>+J62+J63+J64</f>
        <v>828883.73999999987</v>
      </c>
      <c r="K61" s="166">
        <f>+K62+K63+K64</f>
        <v>446719687.16000003</v>
      </c>
      <c r="L61" s="160">
        <f t="shared" ref="L61:L75" si="3">+J61+K61</f>
        <v>447548570.90000004</v>
      </c>
      <c r="M61" s="190"/>
      <c r="N61" s="190"/>
      <c r="O61" s="190"/>
      <c r="P61" s="190"/>
      <c r="Q61" s="190"/>
      <c r="R61" s="190"/>
      <c r="S61" s="192"/>
      <c r="T61" s="192"/>
      <c r="U61" s="192"/>
      <c r="V61" s="192"/>
      <c r="W61" s="192"/>
      <c r="X61" s="192"/>
      <c r="Y61" s="192"/>
    </row>
    <row r="62" spans="1:25" ht="12.75" customHeight="1" x14ac:dyDescent="0.2">
      <c r="A62" s="327" t="s">
        <v>104</v>
      </c>
      <c r="B62" s="328"/>
      <c r="C62" s="328"/>
      <c r="D62" s="328"/>
      <c r="E62" s="329"/>
      <c r="F62" s="6">
        <v>55</v>
      </c>
      <c r="G62" s="151">
        <v>0</v>
      </c>
      <c r="H62" s="152">
        <v>250034879.20000008</v>
      </c>
      <c r="I62" s="153">
        <f t="shared" si="0"/>
        <v>250034879.20000008</v>
      </c>
      <c r="J62" s="151">
        <v>0</v>
      </c>
      <c r="K62" s="152">
        <v>243824215.72000003</v>
      </c>
      <c r="L62" s="160">
        <f t="shared" si="3"/>
        <v>243824215.72000003</v>
      </c>
      <c r="M62" s="191"/>
      <c r="N62" s="191"/>
      <c r="O62" s="190"/>
      <c r="P62" s="191"/>
      <c r="Q62" s="191"/>
      <c r="R62" s="190"/>
      <c r="S62" s="192"/>
      <c r="T62" s="192"/>
      <c r="U62" s="192"/>
      <c r="V62" s="192"/>
      <c r="W62" s="192"/>
      <c r="X62" s="192"/>
      <c r="Y62" s="192"/>
    </row>
    <row r="63" spans="1:25" ht="12.75" customHeight="1" x14ac:dyDescent="0.2">
      <c r="A63" s="327" t="s">
        <v>105</v>
      </c>
      <c r="B63" s="328"/>
      <c r="C63" s="328"/>
      <c r="D63" s="328"/>
      <c r="E63" s="329"/>
      <c r="F63" s="6">
        <v>56</v>
      </c>
      <c r="G63" s="151">
        <v>686244.56</v>
      </c>
      <c r="H63" s="152">
        <v>4755792.28</v>
      </c>
      <c r="I63" s="153">
        <f t="shared" si="0"/>
        <v>5442036.8399999999</v>
      </c>
      <c r="J63" s="151">
        <v>330602.81000000006</v>
      </c>
      <c r="K63" s="152">
        <v>5896698.5599999987</v>
      </c>
      <c r="L63" s="160">
        <f t="shared" si="3"/>
        <v>6227301.3699999992</v>
      </c>
      <c r="M63" s="191"/>
      <c r="N63" s="191"/>
      <c r="O63" s="190"/>
      <c r="P63" s="191"/>
      <c r="Q63" s="191"/>
      <c r="R63" s="190"/>
      <c r="S63" s="192"/>
      <c r="T63" s="192"/>
      <c r="U63" s="192"/>
      <c r="V63" s="192"/>
      <c r="W63" s="192"/>
      <c r="X63" s="192"/>
      <c r="Y63" s="192"/>
    </row>
    <row r="64" spans="1:25" ht="12.75" customHeight="1" x14ac:dyDescent="0.2">
      <c r="A64" s="327" t="s">
        <v>106</v>
      </c>
      <c r="B64" s="328"/>
      <c r="C64" s="328"/>
      <c r="D64" s="328"/>
      <c r="E64" s="329"/>
      <c r="F64" s="6">
        <v>57</v>
      </c>
      <c r="G64" s="151">
        <v>2874768.7699999996</v>
      </c>
      <c r="H64" s="152">
        <v>56415650.700000003</v>
      </c>
      <c r="I64" s="153">
        <f t="shared" si="0"/>
        <v>59290419.469999999</v>
      </c>
      <c r="J64" s="151">
        <v>498280.92999999982</v>
      </c>
      <c r="K64" s="152">
        <v>196998772.88</v>
      </c>
      <c r="L64" s="160">
        <f t="shared" si="3"/>
        <v>197497053.81</v>
      </c>
      <c r="M64" s="191"/>
      <c r="N64" s="191"/>
      <c r="O64" s="190"/>
      <c r="P64" s="191"/>
      <c r="Q64" s="191"/>
      <c r="R64" s="190"/>
      <c r="S64" s="192"/>
      <c r="T64" s="192"/>
      <c r="U64" s="192"/>
      <c r="V64" s="192"/>
      <c r="W64" s="192"/>
      <c r="X64" s="192"/>
      <c r="Y64" s="192"/>
    </row>
    <row r="65" spans="1:25" ht="12.75" customHeight="1" x14ac:dyDescent="0.2">
      <c r="A65" s="330" t="s">
        <v>107</v>
      </c>
      <c r="B65" s="331"/>
      <c r="C65" s="331"/>
      <c r="D65" s="328"/>
      <c r="E65" s="329"/>
      <c r="F65" s="6">
        <v>58</v>
      </c>
      <c r="G65" s="165">
        <f>G66+G70+G71</f>
        <v>9131111.9400000013</v>
      </c>
      <c r="H65" s="166">
        <f>H66+H70+H71</f>
        <v>39349547.909999996</v>
      </c>
      <c r="I65" s="153">
        <f t="shared" si="0"/>
        <v>48480659.849999994</v>
      </c>
      <c r="J65" s="165">
        <f>+J66+J70+J71</f>
        <v>34188606.5</v>
      </c>
      <c r="K65" s="166">
        <f>+K66+K70+K71</f>
        <v>210658923.55000004</v>
      </c>
      <c r="L65" s="160">
        <f t="shared" si="3"/>
        <v>244847530.05000004</v>
      </c>
      <c r="M65" s="190"/>
      <c r="N65" s="190"/>
      <c r="O65" s="190"/>
      <c r="P65" s="190"/>
      <c r="Q65" s="190"/>
      <c r="R65" s="190"/>
      <c r="S65" s="192"/>
      <c r="T65" s="192"/>
      <c r="U65" s="192"/>
      <c r="V65" s="192"/>
      <c r="W65" s="192"/>
      <c r="X65" s="192"/>
      <c r="Y65" s="192"/>
    </row>
    <row r="66" spans="1:25" ht="12.75" customHeight="1" x14ac:dyDescent="0.2">
      <c r="A66" s="330" t="s">
        <v>108</v>
      </c>
      <c r="B66" s="331"/>
      <c r="C66" s="331"/>
      <c r="D66" s="328"/>
      <c r="E66" s="329"/>
      <c r="F66" s="6">
        <v>59</v>
      </c>
      <c r="G66" s="165">
        <f>G67+G68+G69</f>
        <v>9131111.9400000013</v>
      </c>
      <c r="H66" s="166">
        <f>H67+H68+H69</f>
        <v>39243123.75</v>
      </c>
      <c r="I66" s="153">
        <f t="shared" si="0"/>
        <v>48374235.689999998</v>
      </c>
      <c r="J66" s="165">
        <f>+J67+J68+J69</f>
        <v>34188606.5</v>
      </c>
      <c r="K66" s="166">
        <f>+K67+K68+K69</f>
        <v>210650758.40000004</v>
      </c>
      <c r="L66" s="160">
        <f t="shared" si="3"/>
        <v>244839364.90000004</v>
      </c>
      <c r="M66" s="190"/>
      <c r="N66" s="190"/>
      <c r="O66" s="190"/>
      <c r="P66" s="190"/>
      <c r="Q66" s="190"/>
      <c r="R66" s="190"/>
      <c r="S66" s="192"/>
      <c r="T66" s="192"/>
      <c r="U66" s="192"/>
      <c r="V66" s="192"/>
      <c r="W66" s="192"/>
      <c r="X66" s="192"/>
      <c r="Y66" s="192"/>
    </row>
    <row r="67" spans="1:25" ht="12.75" customHeight="1" x14ac:dyDescent="0.2">
      <c r="A67" s="327" t="s">
        <v>109</v>
      </c>
      <c r="B67" s="328"/>
      <c r="C67" s="328"/>
      <c r="D67" s="328"/>
      <c r="E67" s="329"/>
      <c r="F67" s="6">
        <v>60</v>
      </c>
      <c r="G67" s="151">
        <v>4.6566128730773926E-10</v>
      </c>
      <c r="H67" s="152">
        <v>39173082.880000003</v>
      </c>
      <c r="I67" s="153">
        <f t="shared" si="0"/>
        <v>39173082.880000003</v>
      </c>
      <c r="J67" s="151">
        <v>3.7252902984619141E-9</v>
      </c>
      <c r="K67" s="152">
        <v>210650758.40000004</v>
      </c>
      <c r="L67" s="160">
        <f t="shared" si="3"/>
        <v>210650758.40000004</v>
      </c>
      <c r="M67" s="191"/>
      <c r="N67" s="191"/>
      <c r="O67" s="190"/>
      <c r="P67" s="191"/>
      <c r="Q67" s="191"/>
      <c r="R67" s="190"/>
      <c r="S67" s="192"/>
      <c r="T67" s="192"/>
      <c r="U67" s="192"/>
      <c r="V67" s="192"/>
      <c r="W67" s="192"/>
      <c r="X67" s="192"/>
      <c r="Y67" s="192"/>
    </row>
    <row r="68" spans="1:25" ht="12.75" customHeight="1" x14ac:dyDescent="0.2">
      <c r="A68" s="327" t="s">
        <v>110</v>
      </c>
      <c r="B68" s="328"/>
      <c r="C68" s="328"/>
      <c r="D68" s="328"/>
      <c r="E68" s="329"/>
      <c r="F68" s="6">
        <v>61</v>
      </c>
      <c r="G68" s="151">
        <v>9131111.9400000013</v>
      </c>
      <c r="H68" s="152">
        <v>0</v>
      </c>
      <c r="I68" s="153">
        <f t="shared" si="0"/>
        <v>9131111.9400000013</v>
      </c>
      <c r="J68" s="151">
        <v>34188606.5</v>
      </c>
      <c r="K68" s="152">
        <v>0</v>
      </c>
      <c r="L68" s="160">
        <f t="shared" si="3"/>
        <v>34188606.5</v>
      </c>
      <c r="M68" s="191"/>
      <c r="N68" s="191"/>
      <c r="O68" s="190"/>
      <c r="P68" s="191"/>
      <c r="Q68" s="191"/>
      <c r="R68" s="190"/>
      <c r="S68" s="192"/>
      <c r="T68" s="192"/>
      <c r="U68" s="192"/>
      <c r="V68" s="192"/>
      <c r="W68" s="192"/>
      <c r="X68" s="192"/>
      <c r="Y68" s="192"/>
    </row>
    <row r="69" spans="1:25" ht="12.75" customHeight="1" x14ac:dyDescent="0.2">
      <c r="A69" s="327" t="s">
        <v>111</v>
      </c>
      <c r="B69" s="328"/>
      <c r="C69" s="328"/>
      <c r="D69" s="328"/>
      <c r="E69" s="329"/>
      <c r="F69" s="6">
        <v>62</v>
      </c>
      <c r="G69" s="151">
        <v>0</v>
      </c>
      <c r="H69" s="152">
        <v>70040.87</v>
      </c>
      <c r="I69" s="153">
        <f t="shared" si="0"/>
        <v>70040.87</v>
      </c>
      <c r="J69" s="151">
        <v>0</v>
      </c>
      <c r="K69" s="152">
        <v>0</v>
      </c>
      <c r="L69" s="160">
        <f t="shared" si="3"/>
        <v>0</v>
      </c>
      <c r="M69" s="191"/>
      <c r="N69" s="191"/>
      <c r="O69" s="190"/>
      <c r="P69" s="191"/>
      <c r="Q69" s="191"/>
      <c r="R69" s="190"/>
      <c r="S69" s="192"/>
      <c r="T69" s="192"/>
      <c r="U69" s="192"/>
      <c r="V69" s="192"/>
      <c r="W69" s="192"/>
      <c r="X69" s="192"/>
      <c r="Y69" s="192"/>
    </row>
    <row r="70" spans="1:25" ht="12.75" customHeight="1" x14ac:dyDescent="0.2">
      <c r="A70" s="330" t="s">
        <v>112</v>
      </c>
      <c r="B70" s="331"/>
      <c r="C70" s="331"/>
      <c r="D70" s="328"/>
      <c r="E70" s="329"/>
      <c r="F70" s="6">
        <v>63</v>
      </c>
      <c r="G70" s="151">
        <v>0</v>
      </c>
      <c r="H70" s="152">
        <v>0</v>
      </c>
      <c r="I70" s="153">
        <f t="shared" si="0"/>
        <v>0</v>
      </c>
      <c r="J70" s="151">
        <v>0</v>
      </c>
      <c r="K70" s="152">
        <v>0</v>
      </c>
      <c r="L70" s="160">
        <f t="shared" si="3"/>
        <v>0</v>
      </c>
      <c r="M70" s="191"/>
      <c r="N70" s="191"/>
      <c r="O70" s="190"/>
      <c r="P70" s="191"/>
      <c r="Q70" s="191"/>
      <c r="R70" s="190"/>
      <c r="S70" s="192"/>
      <c r="T70" s="192"/>
      <c r="U70" s="192"/>
      <c r="V70" s="192"/>
      <c r="W70" s="192"/>
      <c r="X70" s="192"/>
      <c r="Y70" s="192"/>
    </row>
    <row r="71" spans="1:25" ht="12.75" customHeight="1" x14ac:dyDescent="0.2">
      <c r="A71" s="330" t="s">
        <v>113</v>
      </c>
      <c r="B71" s="331"/>
      <c r="C71" s="331"/>
      <c r="D71" s="328"/>
      <c r="E71" s="329"/>
      <c r="F71" s="6">
        <v>64</v>
      </c>
      <c r="G71" s="151">
        <v>0</v>
      </c>
      <c r="H71" s="152">
        <v>106424.16</v>
      </c>
      <c r="I71" s="153">
        <f t="shared" si="0"/>
        <v>106424.16</v>
      </c>
      <c r="J71" s="151">
        <v>0</v>
      </c>
      <c r="K71" s="152">
        <v>8165.1500000000005</v>
      </c>
      <c r="L71" s="160">
        <f t="shared" si="3"/>
        <v>8165.1500000000005</v>
      </c>
      <c r="M71" s="191"/>
      <c r="N71" s="191"/>
      <c r="O71" s="190"/>
      <c r="P71" s="191"/>
      <c r="Q71" s="191"/>
      <c r="R71" s="190"/>
      <c r="S71" s="192"/>
      <c r="T71" s="192"/>
      <c r="U71" s="192"/>
      <c r="V71" s="192"/>
      <c r="W71" s="192"/>
      <c r="X71" s="192"/>
      <c r="Y71" s="192"/>
    </row>
    <row r="72" spans="1:25" ht="24.75" customHeight="1" x14ac:dyDescent="0.2">
      <c r="A72" s="330" t="s">
        <v>114</v>
      </c>
      <c r="B72" s="331"/>
      <c r="C72" s="331"/>
      <c r="D72" s="328"/>
      <c r="E72" s="329"/>
      <c r="F72" s="6">
        <v>65</v>
      </c>
      <c r="G72" s="165">
        <f>G73+G74+G75</f>
        <v>-5.8207660913467407E-11</v>
      </c>
      <c r="H72" s="166">
        <f>H73+H74+H75</f>
        <v>183388383.95000002</v>
      </c>
      <c r="I72" s="153">
        <f t="shared" si="0"/>
        <v>183388383.95000002</v>
      </c>
      <c r="J72" s="165">
        <f>+J73+J74+J75</f>
        <v>0</v>
      </c>
      <c r="K72" s="166">
        <f>+K73+K74+K75</f>
        <v>280303189.19</v>
      </c>
      <c r="L72" s="160">
        <f t="shared" si="3"/>
        <v>280303189.19</v>
      </c>
      <c r="M72" s="190"/>
      <c r="N72" s="190"/>
      <c r="O72" s="190"/>
      <c r="P72" s="190"/>
      <c r="Q72" s="190"/>
      <c r="R72" s="190"/>
      <c r="S72" s="192"/>
      <c r="T72" s="192"/>
      <c r="U72" s="192"/>
      <c r="V72" s="192"/>
      <c r="W72" s="192"/>
      <c r="X72" s="192"/>
      <c r="Y72" s="192"/>
    </row>
    <row r="73" spans="1:25" ht="12.75" customHeight="1" x14ac:dyDescent="0.2">
      <c r="A73" s="327" t="s">
        <v>115</v>
      </c>
      <c r="B73" s="328"/>
      <c r="C73" s="328"/>
      <c r="D73" s="328"/>
      <c r="E73" s="329"/>
      <c r="F73" s="6">
        <v>66</v>
      </c>
      <c r="G73" s="151">
        <v>0</v>
      </c>
      <c r="H73" s="152">
        <v>0</v>
      </c>
      <c r="I73" s="153">
        <f t="shared" si="0"/>
        <v>0</v>
      </c>
      <c r="J73" s="151">
        <v>0</v>
      </c>
      <c r="K73" s="152">
        <v>0</v>
      </c>
      <c r="L73" s="160">
        <f t="shared" si="3"/>
        <v>0</v>
      </c>
      <c r="M73" s="191"/>
      <c r="N73" s="191"/>
      <c r="O73" s="190"/>
      <c r="P73" s="191"/>
      <c r="Q73" s="191"/>
      <c r="R73" s="190"/>
      <c r="S73" s="192"/>
      <c r="T73" s="192"/>
      <c r="U73" s="192"/>
      <c r="V73" s="192"/>
      <c r="W73" s="192"/>
      <c r="X73" s="192"/>
      <c r="Y73" s="192"/>
    </row>
    <row r="74" spans="1:25" ht="12.75" customHeight="1" x14ac:dyDescent="0.2">
      <c r="A74" s="327" t="s">
        <v>116</v>
      </c>
      <c r="B74" s="328"/>
      <c r="C74" s="328"/>
      <c r="D74" s="328"/>
      <c r="E74" s="329"/>
      <c r="F74" s="6">
        <v>67</v>
      </c>
      <c r="G74" s="151">
        <v>0</v>
      </c>
      <c r="H74" s="152">
        <v>173911934.56999999</v>
      </c>
      <c r="I74" s="153">
        <f t="shared" si="0"/>
        <v>173911934.56999999</v>
      </c>
      <c r="J74" s="151">
        <v>0</v>
      </c>
      <c r="K74" s="152">
        <v>270489830.45999998</v>
      </c>
      <c r="L74" s="160">
        <f t="shared" si="3"/>
        <v>270489830.45999998</v>
      </c>
      <c r="M74" s="191"/>
      <c r="N74" s="191"/>
      <c r="O74" s="190"/>
      <c r="P74" s="191"/>
      <c r="Q74" s="191"/>
      <c r="R74" s="190"/>
      <c r="S74" s="192"/>
      <c r="T74" s="192"/>
      <c r="U74" s="192"/>
      <c r="V74" s="192"/>
      <c r="W74" s="192"/>
      <c r="X74" s="192"/>
      <c r="Y74" s="192"/>
    </row>
    <row r="75" spans="1:25" ht="12.75" customHeight="1" x14ac:dyDescent="0.2">
      <c r="A75" s="327" t="s">
        <v>117</v>
      </c>
      <c r="B75" s="328"/>
      <c r="C75" s="328"/>
      <c r="D75" s="328"/>
      <c r="E75" s="329"/>
      <c r="F75" s="6">
        <v>68</v>
      </c>
      <c r="G75" s="151">
        <v>-5.8207660913467407E-11</v>
      </c>
      <c r="H75" s="152">
        <v>9476449.380000012</v>
      </c>
      <c r="I75" s="153">
        <f t="shared" si="0"/>
        <v>9476449.380000012</v>
      </c>
      <c r="J75" s="151">
        <v>0</v>
      </c>
      <c r="K75" s="152">
        <v>9813358.7300000004</v>
      </c>
      <c r="L75" s="160">
        <f t="shared" si="3"/>
        <v>9813358.7300000004</v>
      </c>
      <c r="M75" s="191"/>
      <c r="N75" s="191"/>
      <c r="O75" s="190"/>
      <c r="P75" s="191"/>
      <c r="Q75" s="191"/>
      <c r="R75" s="190"/>
      <c r="S75" s="192"/>
      <c r="T75" s="192"/>
      <c r="U75" s="192"/>
      <c r="V75" s="192"/>
      <c r="W75" s="192"/>
      <c r="X75" s="192"/>
      <c r="Y75" s="192"/>
    </row>
    <row r="76" spans="1:25" ht="12.75" customHeight="1" x14ac:dyDescent="0.2">
      <c r="A76" s="330" t="s">
        <v>118</v>
      </c>
      <c r="B76" s="331"/>
      <c r="C76" s="331"/>
      <c r="D76" s="328"/>
      <c r="E76" s="329"/>
      <c r="F76" s="6">
        <v>69</v>
      </c>
      <c r="G76" s="165">
        <f>G8+G11+G14+G18+G44+G45+G53+G56+G65+G72</f>
        <v>3041630682.7400007</v>
      </c>
      <c r="H76" s="166">
        <f>H8+H11+H14+H18+H44+H45+H53+H56+H65+H72</f>
        <v>6703500902.4299994</v>
      </c>
      <c r="I76" s="153">
        <f>+G76+H76</f>
        <v>9745131585.1700001</v>
      </c>
      <c r="J76" s="165">
        <f>+J8+J11+J14+J18+J44+J45+J53+J56+J65+J72</f>
        <v>3219209953.8500009</v>
      </c>
      <c r="K76" s="166">
        <f>+K8+K11+K14+K18+K44+K45+K53+K56+K65+K72</f>
        <v>7263374277.0599995</v>
      </c>
      <c r="L76" s="160">
        <f>+J76+K76</f>
        <v>10482584230.91</v>
      </c>
      <c r="M76" s="190"/>
      <c r="N76" s="190"/>
      <c r="O76" s="190"/>
      <c r="P76" s="190"/>
      <c r="Q76" s="190"/>
      <c r="R76" s="190"/>
      <c r="S76" s="192"/>
      <c r="T76" s="192"/>
      <c r="U76" s="192"/>
      <c r="V76" s="192"/>
      <c r="W76" s="192"/>
      <c r="X76" s="192"/>
      <c r="Y76" s="192"/>
    </row>
    <row r="77" spans="1:25" ht="12.75" customHeight="1" x14ac:dyDescent="0.2">
      <c r="A77" s="332" t="s">
        <v>119</v>
      </c>
      <c r="B77" s="333"/>
      <c r="C77" s="333"/>
      <c r="D77" s="334"/>
      <c r="E77" s="335"/>
      <c r="F77" s="7">
        <v>70</v>
      </c>
      <c r="G77" s="154">
        <v>90282226.709999993</v>
      </c>
      <c r="H77" s="155">
        <v>2030812803.4300001</v>
      </c>
      <c r="I77" s="156">
        <f>+G77+H77</f>
        <v>2121095030.1400001</v>
      </c>
      <c r="J77" s="154">
        <v>64087324.479999997</v>
      </c>
      <c r="K77" s="155">
        <v>1699757034.8099999</v>
      </c>
      <c r="L77" s="193">
        <f>+J77+K77</f>
        <v>1763844359.29</v>
      </c>
      <c r="M77" s="191"/>
      <c r="N77" s="191"/>
      <c r="O77" s="190"/>
      <c r="P77" s="191"/>
      <c r="Q77" s="191"/>
      <c r="R77" s="190"/>
      <c r="S77" s="192"/>
      <c r="T77" s="192"/>
      <c r="U77" s="192"/>
      <c r="V77" s="192"/>
      <c r="W77" s="192"/>
      <c r="X77" s="192"/>
      <c r="Y77" s="192"/>
    </row>
    <row r="78" spans="1:25" x14ac:dyDescent="0.2">
      <c r="A78" s="194" t="s">
        <v>182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243"/>
      <c r="N78" s="196"/>
      <c r="O78" s="196"/>
      <c r="P78" s="196"/>
      <c r="S78" s="192"/>
      <c r="T78" s="192"/>
      <c r="U78" s="192"/>
      <c r="V78" s="192"/>
      <c r="W78" s="192"/>
      <c r="X78" s="192"/>
    </row>
    <row r="79" spans="1:25" ht="12.75" customHeight="1" x14ac:dyDescent="0.2">
      <c r="A79" s="315" t="s">
        <v>128</v>
      </c>
      <c r="B79" s="316"/>
      <c r="C79" s="316"/>
      <c r="D79" s="317"/>
      <c r="E79" s="318"/>
      <c r="F79" s="5">
        <v>71</v>
      </c>
      <c r="G79" s="149">
        <f>G80+G84+G85+G89+G93+G96</f>
        <v>293205091.28626007</v>
      </c>
      <c r="H79" s="150">
        <f>H80+H84+H85+H89+H93+H96</f>
        <v>2288926234.4579773</v>
      </c>
      <c r="I79" s="164">
        <f t="shared" ref="I79:I128" si="4">+G79+H79</f>
        <v>2582131325.7442374</v>
      </c>
      <c r="J79" s="149">
        <f>J80+J84+J85+J89+J93+J96</f>
        <v>311539996.37399989</v>
      </c>
      <c r="K79" s="150">
        <f>K80+K84+K85+K89+K93+K96</f>
        <v>2565083027.6018004</v>
      </c>
      <c r="L79" s="167">
        <f t="shared" ref="L79:L128" si="5">+J79+K79</f>
        <v>2876623023.9758005</v>
      </c>
      <c r="M79" s="190"/>
      <c r="N79" s="190"/>
      <c r="O79" s="190"/>
      <c r="P79" s="190"/>
      <c r="Q79" s="190"/>
      <c r="R79" s="190"/>
      <c r="S79" s="192"/>
      <c r="T79" s="192"/>
      <c r="U79" s="192"/>
      <c r="V79" s="192"/>
      <c r="W79" s="192"/>
      <c r="X79" s="192"/>
    </row>
    <row r="80" spans="1:25" ht="12.75" customHeight="1" x14ac:dyDescent="0.2">
      <c r="A80" s="330" t="s">
        <v>129</v>
      </c>
      <c r="B80" s="331"/>
      <c r="C80" s="331"/>
      <c r="D80" s="328"/>
      <c r="E80" s="329"/>
      <c r="F80" s="6">
        <v>72</v>
      </c>
      <c r="G80" s="165">
        <f>G81+G82+G83</f>
        <v>44288720</v>
      </c>
      <c r="H80" s="166">
        <f>H81+H82+H83</f>
        <v>557287080</v>
      </c>
      <c r="I80" s="153">
        <f t="shared" si="4"/>
        <v>601575800</v>
      </c>
      <c r="J80" s="165">
        <f>+SUM(J81:J83)</f>
        <v>44288720</v>
      </c>
      <c r="K80" s="166">
        <f>+SUM(K81:K83)</f>
        <v>557287080</v>
      </c>
      <c r="L80" s="160">
        <f t="shared" si="5"/>
        <v>601575800</v>
      </c>
      <c r="M80" s="190"/>
      <c r="N80" s="190"/>
      <c r="O80" s="190"/>
      <c r="P80" s="190"/>
      <c r="Q80" s="190"/>
      <c r="R80" s="190"/>
      <c r="S80" s="192"/>
      <c r="T80" s="192"/>
      <c r="U80" s="192"/>
      <c r="V80" s="192"/>
      <c r="W80" s="192"/>
      <c r="X80" s="192"/>
    </row>
    <row r="81" spans="1:24" ht="12.75" customHeight="1" x14ac:dyDescent="0.2">
      <c r="A81" s="327" t="s">
        <v>130</v>
      </c>
      <c r="B81" s="328"/>
      <c r="C81" s="328"/>
      <c r="D81" s="328"/>
      <c r="E81" s="329"/>
      <c r="F81" s="6">
        <v>73</v>
      </c>
      <c r="G81" s="151">
        <v>44288720</v>
      </c>
      <c r="H81" s="152">
        <v>545037080</v>
      </c>
      <c r="I81" s="153">
        <f>+G81+H81</f>
        <v>589325800</v>
      </c>
      <c r="J81" s="151">
        <v>44288720</v>
      </c>
      <c r="K81" s="152">
        <v>545037080</v>
      </c>
      <c r="L81" s="160">
        <f t="shared" si="5"/>
        <v>589325800</v>
      </c>
      <c r="M81" s="191"/>
      <c r="N81" s="191"/>
      <c r="O81" s="190"/>
      <c r="P81" s="191"/>
      <c r="Q81" s="191"/>
      <c r="R81" s="190"/>
      <c r="S81" s="192"/>
      <c r="T81" s="192"/>
      <c r="U81" s="192"/>
      <c r="V81" s="192"/>
      <c r="W81" s="192"/>
      <c r="X81" s="192"/>
    </row>
    <row r="82" spans="1:24" ht="12.75" customHeight="1" x14ac:dyDescent="0.2">
      <c r="A82" s="327" t="s">
        <v>131</v>
      </c>
      <c r="B82" s="328"/>
      <c r="C82" s="328"/>
      <c r="D82" s="328"/>
      <c r="E82" s="329"/>
      <c r="F82" s="6">
        <v>74</v>
      </c>
      <c r="G82" s="151">
        <v>0</v>
      </c>
      <c r="H82" s="152">
        <v>12250000</v>
      </c>
      <c r="I82" s="153">
        <f>+G82+H82</f>
        <v>12250000</v>
      </c>
      <c r="J82" s="151">
        <v>0</v>
      </c>
      <c r="K82" s="152">
        <v>12250000</v>
      </c>
      <c r="L82" s="160">
        <f t="shared" si="5"/>
        <v>12250000</v>
      </c>
      <c r="M82" s="191"/>
      <c r="N82" s="191"/>
      <c r="O82" s="190"/>
      <c r="P82" s="191"/>
      <c r="Q82" s="191"/>
      <c r="R82" s="190"/>
      <c r="S82" s="192"/>
      <c r="T82" s="192"/>
      <c r="U82" s="192"/>
      <c r="V82" s="192"/>
      <c r="W82" s="192"/>
      <c r="X82" s="192"/>
    </row>
    <row r="83" spans="1:24" ht="12.75" customHeight="1" x14ac:dyDescent="0.2">
      <c r="A83" s="327" t="s">
        <v>132</v>
      </c>
      <c r="B83" s="328"/>
      <c r="C83" s="328"/>
      <c r="D83" s="328"/>
      <c r="E83" s="329"/>
      <c r="F83" s="6">
        <v>75</v>
      </c>
      <c r="G83" s="151">
        <v>0</v>
      </c>
      <c r="H83" s="152">
        <v>0</v>
      </c>
      <c r="I83" s="153">
        <f>+G83+H83</f>
        <v>0</v>
      </c>
      <c r="J83" s="151">
        <v>0</v>
      </c>
      <c r="K83" s="152">
        <v>0</v>
      </c>
      <c r="L83" s="160">
        <f t="shared" si="5"/>
        <v>0</v>
      </c>
      <c r="M83" s="191"/>
      <c r="N83" s="191"/>
      <c r="O83" s="190"/>
      <c r="P83" s="191"/>
      <c r="Q83" s="191"/>
      <c r="R83" s="190"/>
      <c r="S83" s="192"/>
      <c r="T83" s="192"/>
      <c r="U83" s="192"/>
      <c r="V83" s="192"/>
      <c r="W83" s="192"/>
      <c r="X83" s="192"/>
    </row>
    <row r="84" spans="1:24" ht="12.75" customHeight="1" x14ac:dyDescent="0.2">
      <c r="A84" s="330" t="s">
        <v>133</v>
      </c>
      <c r="B84" s="331"/>
      <c r="C84" s="331"/>
      <c r="D84" s="328"/>
      <c r="E84" s="329"/>
      <c r="F84" s="6">
        <v>76</v>
      </c>
      <c r="G84" s="151">
        <v>0</v>
      </c>
      <c r="H84" s="152">
        <v>681482525.25</v>
      </c>
      <c r="I84" s="153">
        <f>+G84+H84</f>
        <v>681482525.25</v>
      </c>
      <c r="J84" s="151">
        <v>0</v>
      </c>
      <c r="K84" s="152">
        <v>681482525.25</v>
      </c>
      <c r="L84" s="160">
        <f t="shared" si="5"/>
        <v>681482525.25</v>
      </c>
      <c r="M84" s="191"/>
      <c r="N84" s="191"/>
      <c r="O84" s="190"/>
      <c r="P84" s="191"/>
      <c r="Q84" s="191"/>
      <c r="R84" s="190"/>
      <c r="S84" s="192"/>
      <c r="T84" s="192"/>
      <c r="U84" s="192"/>
      <c r="V84" s="192"/>
      <c r="W84" s="192"/>
      <c r="X84" s="192"/>
    </row>
    <row r="85" spans="1:24" ht="12.75" customHeight="1" x14ac:dyDescent="0.2">
      <c r="A85" s="330" t="s">
        <v>134</v>
      </c>
      <c r="B85" s="331"/>
      <c r="C85" s="331"/>
      <c r="D85" s="328"/>
      <c r="E85" s="329"/>
      <c r="F85" s="6">
        <v>77</v>
      </c>
      <c r="G85" s="165">
        <f>G86+G87+G88</f>
        <v>82286918.049999982</v>
      </c>
      <c r="H85" s="166">
        <f>H86+H87+H88</f>
        <v>251938612.01999998</v>
      </c>
      <c r="I85" s="153">
        <f t="shared" si="4"/>
        <v>334225530.06999993</v>
      </c>
      <c r="J85" s="165">
        <f>J86+J87+J88</f>
        <v>73642292.550000012</v>
      </c>
      <c r="K85" s="166">
        <f>K86+K87+K88</f>
        <v>231675261.60999998</v>
      </c>
      <c r="L85" s="160">
        <f>L86+L87+L88</f>
        <v>305317554.15999997</v>
      </c>
      <c r="M85" s="190"/>
      <c r="N85" s="190"/>
      <c r="O85" s="190"/>
      <c r="P85" s="190"/>
      <c r="Q85" s="190"/>
      <c r="R85" s="190"/>
      <c r="S85" s="192"/>
      <c r="T85" s="192"/>
      <c r="U85" s="192"/>
      <c r="V85" s="192"/>
      <c r="W85" s="192"/>
      <c r="X85" s="192"/>
    </row>
    <row r="86" spans="1:24" ht="12.75" customHeight="1" x14ac:dyDescent="0.2">
      <c r="A86" s="327" t="s">
        <v>135</v>
      </c>
      <c r="B86" s="328"/>
      <c r="C86" s="328"/>
      <c r="D86" s="328"/>
      <c r="E86" s="329"/>
      <c r="F86" s="6">
        <v>78</v>
      </c>
      <c r="G86" s="151">
        <v>0</v>
      </c>
      <c r="H86" s="152">
        <v>53747700.589999996</v>
      </c>
      <c r="I86" s="153">
        <f t="shared" si="4"/>
        <v>53747700.589999996</v>
      </c>
      <c r="J86" s="151">
        <v>0</v>
      </c>
      <c r="K86" s="152">
        <v>53118561.969999999</v>
      </c>
      <c r="L86" s="160">
        <f t="shared" si="5"/>
        <v>53118561.969999999</v>
      </c>
      <c r="M86" s="191"/>
      <c r="N86" s="191"/>
      <c r="O86" s="190"/>
      <c r="P86" s="191"/>
      <c r="Q86" s="191"/>
      <c r="R86" s="190"/>
      <c r="S86" s="192"/>
      <c r="T86" s="192"/>
      <c r="U86" s="192"/>
      <c r="V86" s="192"/>
      <c r="W86" s="192"/>
      <c r="X86" s="192"/>
    </row>
    <row r="87" spans="1:24" ht="12.75" customHeight="1" x14ac:dyDescent="0.2">
      <c r="A87" s="327" t="s">
        <v>136</v>
      </c>
      <c r="B87" s="328"/>
      <c r="C87" s="328"/>
      <c r="D87" s="328"/>
      <c r="E87" s="329"/>
      <c r="F87" s="6">
        <v>79</v>
      </c>
      <c r="G87" s="151">
        <v>82286918.049999982</v>
      </c>
      <c r="H87" s="152">
        <v>198190911.42999998</v>
      </c>
      <c r="I87" s="153">
        <f t="shared" si="4"/>
        <v>280477829.47999996</v>
      </c>
      <c r="J87" s="151">
        <v>73642292.550000012</v>
      </c>
      <c r="K87" s="152">
        <v>178556699.63999999</v>
      </c>
      <c r="L87" s="160">
        <f t="shared" si="5"/>
        <v>252198992.19</v>
      </c>
      <c r="M87" s="191"/>
      <c r="N87" s="191"/>
      <c r="O87" s="190"/>
      <c r="P87" s="191"/>
      <c r="Q87" s="191"/>
      <c r="R87" s="190"/>
      <c r="S87" s="192"/>
      <c r="T87" s="192"/>
      <c r="U87" s="192"/>
      <c r="V87" s="192"/>
      <c r="W87" s="192"/>
      <c r="X87" s="192"/>
    </row>
    <row r="88" spans="1:24" ht="12.75" customHeight="1" x14ac:dyDescent="0.2">
      <c r="A88" s="327" t="s">
        <v>137</v>
      </c>
      <c r="B88" s="328"/>
      <c r="C88" s="328"/>
      <c r="D88" s="328"/>
      <c r="E88" s="329"/>
      <c r="F88" s="6">
        <v>80</v>
      </c>
      <c r="G88" s="151">
        <v>0</v>
      </c>
      <c r="H88" s="152">
        <v>0</v>
      </c>
      <c r="I88" s="153">
        <f t="shared" si="4"/>
        <v>0</v>
      </c>
      <c r="J88" s="151">
        <v>0</v>
      </c>
      <c r="K88" s="152">
        <v>0</v>
      </c>
      <c r="L88" s="160">
        <f t="shared" si="5"/>
        <v>0</v>
      </c>
      <c r="M88" s="191"/>
      <c r="N88" s="191"/>
      <c r="O88" s="190"/>
      <c r="P88" s="191"/>
      <c r="Q88" s="191"/>
      <c r="R88" s="190"/>
      <c r="S88" s="192"/>
      <c r="T88" s="192"/>
      <c r="U88" s="192"/>
      <c r="V88" s="192"/>
      <c r="W88" s="192"/>
      <c r="X88" s="192"/>
    </row>
    <row r="89" spans="1:24" ht="12.75" customHeight="1" x14ac:dyDescent="0.2">
      <c r="A89" s="330" t="s">
        <v>138</v>
      </c>
      <c r="B89" s="331"/>
      <c r="C89" s="331"/>
      <c r="D89" s="328"/>
      <c r="E89" s="329"/>
      <c r="F89" s="6">
        <v>81</v>
      </c>
      <c r="G89" s="165">
        <f>G90+G91+G92</f>
        <v>84708411.579999998</v>
      </c>
      <c r="H89" s="166">
        <f>H90+H91+H92</f>
        <v>315741825.75999999</v>
      </c>
      <c r="I89" s="153">
        <f t="shared" si="4"/>
        <v>400450237.33999997</v>
      </c>
      <c r="J89" s="165">
        <f>+J90+J91+J92</f>
        <v>85295937.189999998</v>
      </c>
      <c r="K89" s="166">
        <f>+K90+K91+K92</f>
        <v>316742638.75</v>
      </c>
      <c r="L89" s="160">
        <f t="shared" si="5"/>
        <v>402038575.94</v>
      </c>
      <c r="M89" s="190"/>
      <c r="N89" s="190"/>
      <c r="O89" s="190"/>
      <c r="P89" s="190"/>
      <c r="Q89" s="190"/>
      <c r="R89" s="190"/>
      <c r="S89" s="192"/>
      <c r="T89" s="192"/>
      <c r="U89" s="192"/>
      <c r="V89" s="192"/>
      <c r="W89" s="192"/>
      <c r="X89" s="192"/>
    </row>
    <row r="90" spans="1:24" ht="12.75" customHeight="1" x14ac:dyDescent="0.2">
      <c r="A90" s="327" t="s">
        <v>139</v>
      </c>
      <c r="B90" s="328"/>
      <c r="C90" s="328"/>
      <c r="D90" s="328"/>
      <c r="E90" s="329"/>
      <c r="F90" s="6">
        <v>82</v>
      </c>
      <c r="G90" s="151">
        <v>1626910.39</v>
      </c>
      <c r="H90" s="152">
        <v>26863541.010000002</v>
      </c>
      <c r="I90" s="153">
        <f t="shared" si="4"/>
        <v>28490451.400000002</v>
      </c>
      <c r="J90" s="151">
        <v>2214436</v>
      </c>
      <c r="K90" s="152">
        <v>27864354</v>
      </c>
      <c r="L90" s="160">
        <f t="shared" si="5"/>
        <v>30078790</v>
      </c>
      <c r="M90" s="191"/>
      <c r="N90" s="191"/>
      <c r="O90" s="190"/>
      <c r="P90" s="191"/>
      <c r="Q90" s="191"/>
      <c r="R90" s="190"/>
      <c r="S90" s="192"/>
      <c r="T90" s="192"/>
      <c r="U90" s="192"/>
      <c r="V90" s="192"/>
      <c r="W90" s="192"/>
      <c r="X90" s="192"/>
    </row>
    <row r="91" spans="1:24" ht="12.75" customHeight="1" x14ac:dyDescent="0.2">
      <c r="A91" s="327" t="s">
        <v>140</v>
      </c>
      <c r="B91" s="328"/>
      <c r="C91" s="328"/>
      <c r="D91" s="328"/>
      <c r="E91" s="329"/>
      <c r="F91" s="6">
        <v>83</v>
      </c>
      <c r="G91" s="151">
        <v>7581501.1900000004</v>
      </c>
      <c r="H91" s="152">
        <v>139638995.30000001</v>
      </c>
      <c r="I91" s="153">
        <f t="shared" si="4"/>
        <v>147220496.49000001</v>
      </c>
      <c r="J91" s="151">
        <v>7581501.1900000004</v>
      </c>
      <c r="K91" s="152">
        <v>139638995.30000001</v>
      </c>
      <c r="L91" s="160">
        <f t="shared" si="5"/>
        <v>147220496.49000001</v>
      </c>
      <c r="M91" s="191"/>
      <c r="N91" s="191"/>
      <c r="O91" s="190"/>
      <c r="P91" s="191"/>
      <c r="Q91" s="191"/>
      <c r="R91" s="190"/>
      <c r="S91" s="192"/>
      <c r="T91" s="192"/>
      <c r="U91" s="192"/>
      <c r="V91" s="192"/>
      <c r="W91" s="192"/>
      <c r="X91" s="192"/>
    </row>
    <row r="92" spans="1:24" ht="12.75" customHeight="1" x14ac:dyDescent="0.2">
      <c r="A92" s="327" t="s">
        <v>141</v>
      </c>
      <c r="B92" s="328"/>
      <c r="C92" s="328"/>
      <c r="D92" s="328"/>
      <c r="E92" s="329"/>
      <c r="F92" s="6">
        <v>84</v>
      </c>
      <c r="G92" s="151">
        <v>75500000</v>
      </c>
      <c r="H92" s="152">
        <v>149239289.44999999</v>
      </c>
      <c r="I92" s="153">
        <f t="shared" si="4"/>
        <v>224739289.44999999</v>
      </c>
      <c r="J92" s="151">
        <v>75500000</v>
      </c>
      <c r="K92" s="152">
        <v>149239289.44999999</v>
      </c>
      <c r="L92" s="160">
        <f t="shared" si="5"/>
        <v>224739289.44999999</v>
      </c>
      <c r="M92" s="191"/>
      <c r="N92" s="191"/>
      <c r="O92" s="190"/>
      <c r="P92" s="191"/>
      <c r="Q92" s="191"/>
      <c r="R92" s="190"/>
      <c r="S92" s="192"/>
      <c r="T92" s="192"/>
      <c r="U92" s="192"/>
      <c r="V92" s="192"/>
      <c r="W92" s="192"/>
      <c r="X92" s="192"/>
    </row>
    <row r="93" spans="1:24" ht="12.75" customHeight="1" x14ac:dyDescent="0.2">
      <c r="A93" s="330" t="s">
        <v>142</v>
      </c>
      <c r="B93" s="331"/>
      <c r="C93" s="331"/>
      <c r="D93" s="328"/>
      <c r="E93" s="329"/>
      <c r="F93" s="6">
        <v>85</v>
      </c>
      <c r="G93" s="165">
        <f>G94+G95</f>
        <v>32497632.809999999</v>
      </c>
      <c r="H93" s="166">
        <f>H94+H95</f>
        <v>380956656</v>
      </c>
      <c r="I93" s="153">
        <f t="shared" si="4"/>
        <v>413454288.81</v>
      </c>
      <c r="J93" s="165">
        <f>+J94+J95</f>
        <v>81333516.049999997</v>
      </c>
      <c r="K93" s="166">
        <f>+K94+K95</f>
        <v>512789732.24000001</v>
      </c>
      <c r="L93" s="160">
        <f t="shared" si="5"/>
        <v>594123248.28999996</v>
      </c>
      <c r="M93" s="190"/>
      <c r="N93" s="190"/>
      <c r="O93" s="190"/>
      <c r="P93" s="190"/>
      <c r="Q93" s="190"/>
      <c r="R93" s="190"/>
      <c r="S93" s="192"/>
      <c r="T93" s="192"/>
      <c r="U93" s="192"/>
      <c r="V93" s="192"/>
      <c r="W93" s="192"/>
      <c r="X93" s="192"/>
    </row>
    <row r="94" spans="1:24" ht="12.75" customHeight="1" x14ac:dyDescent="0.2">
      <c r="A94" s="327" t="s">
        <v>143</v>
      </c>
      <c r="B94" s="328"/>
      <c r="C94" s="328"/>
      <c r="D94" s="328"/>
      <c r="E94" s="329"/>
      <c r="F94" s="6">
        <v>86</v>
      </c>
      <c r="G94" s="151">
        <v>32497632.809999999</v>
      </c>
      <c r="H94" s="152">
        <v>380956656</v>
      </c>
      <c r="I94" s="153">
        <f t="shared" si="4"/>
        <v>413454288.81</v>
      </c>
      <c r="J94" s="151">
        <v>81333516.049999997</v>
      </c>
      <c r="K94" s="152">
        <v>512789732.24000001</v>
      </c>
      <c r="L94" s="160">
        <f t="shared" si="5"/>
        <v>594123248.28999996</v>
      </c>
      <c r="M94" s="191"/>
      <c r="N94" s="191"/>
      <c r="O94" s="190"/>
      <c r="P94" s="191"/>
      <c r="Q94" s="191"/>
      <c r="R94" s="190"/>
      <c r="S94" s="192"/>
      <c r="T94" s="192"/>
      <c r="U94" s="192"/>
      <c r="V94" s="192"/>
      <c r="W94" s="192"/>
      <c r="X94" s="192"/>
    </row>
    <row r="95" spans="1:24" ht="12.75" customHeight="1" x14ac:dyDescent="0.2">
      <c r="A95" s="327" t="s">
        <v>144</v>
      </c>
      <c r="B95" s="328"/>
      <c r="C95" s="328"/>
      <c r="D95" s="328"/>
      <c r="E95" s="329"/>
      <c r="F95" s="6">
        <v>87</v>
      </c>
      <c r="G95" s="151">
        <v>0</v>
      </c>
      <c r="H95" s="152">
        <v>0</v>
      </c>
      <c r="I95" s="153">
        <f t="shared" si="4"/>
        <v>0</v>
      </c>
      <c r="J95" s="151">
        <v>0</v>
      </c>
      <c r="K95" s="152">
        <v>0</v>
      </c>
      <c r="L95" s="160">
        <f t="shared" si="5"/>
        <v>0</v>
      </c>
      <c r="M95" s="191"/>
      <c r="N95" s="191"/>
      <c r="O95" s="190"/>
      <c r="P95" s="191"/>
      <c r="Q95" s="191"/>
      <c r="R95" s="190"/>
      <c r="S95" s="192"/>
      <c r="T95" s="192"/>
      <c r="U95" s="192"/>
      <c r="V95" s="192"/>
      <c r="W95" s="192"/>
      <c r="X95" s="192"/>
    </row>
    <row r="96" spans="1:24" ht="12.75" customHeight="1" x14ac:dyDescent="0.2">
      <c r="A96" s="330" t="s">
        <v>145</v>
      </c>
      <c r="B96" s="331"/>
      <c r="C96" s="331"/>
      <c r="D96" s="328"/>
      <c r="E96" s="329"/>
      <c r="F96" s="6">
        <v>88</v>
      </c>
      <c r="G96" s="165">
        <f>G97+G98</f>
        <v>49423408.846260056</v>
      </c>
      <c r="H96" s="166">
        <f>H97+H98</f>
        <v>101519535.42797738</v>
      </c>
      <c r="I96" s="153">
        <f t="shared" si="4"/>
        <v>150942944.27423745</v>
      </c>
      <c r="J96" s="165">
        <f>+J97+J98</f>
        <v>26979530.583999887</v>
      </c>
      <c r="K96" s="166">
        <f>+K97+K98</f>
        <v>265105789.7518006</v>
      </c>
      <c r="L96" s="160">
        <f t="shared" si="5"/>
        <v>292085320.33580047</v>
      </c>
      <c r="M96" s="190"/>
      <c r="N96" s="190"/>
      <c r="O96" s="190"/>
      <c r="P96" s="190"/>
      <c r="Q96" s="190"/>
      <c r="R96" s="190"/>
      <c r="S96" s="192"/>
      <c r="T96" s="192"/>
      <c r="U96" s="192"/>
      <c r="V96" s="192"/>
      <c r="W96" s="192"/>
      <c r="X96" s="192"/>
    </row>
    <row r="97" spans="1:24" ht="12.75" customHeight="1" x14ac:dyDescent="0.2">
      <c r="A97" s="327" t="s">
        <v>146</v>
      </c>
      <c r="B97" s="328"/>
      <c r="C97" s="328"/>
      <c r="D97" s="328"/>
      <c r="E97" s="329"/>
      <c r="F97" s="6">
        <v>89</v>
      </c>
      <c r="G97" s="151">
        <v>49423408.846260056</v>
      </c>
      <c r="H97" s="152">
        <v>101519535.42797738</v>
      </c>
      <c r="I97" s="153">
        <f t="shared" si="4"/>
        <v>150942944.27423745</v>
      </c>
      <c r="J97" s="151">
        <v>26979530.583999887</v>
      </c>
      <c r="K97" s="152">
        <v>265105789.7518006</v>
      </c>
      <c r="L97" s="160">
        <f t="shared" si="5"/>
        <v>292085320.33580047</v>
      </c>
      <c r="M97" s="191"/>
      <c r="N97" s="191"/>
      <c r="O97" s="190"/>
      <c r="P97" s="191"/>
      <c r="Q97" s="191"/>
      <c r="R97" s="190"/>
      <c r="S97" s="192"/>
      <c r="T97" s="192"/>
      <c r="U97" s="192"/>
      <c r="V97" s="192"/>
      <c r="W97" s="192"/>
      <c r="X97" s="192"/>
    </row>
    <row r="98" spans="1:24" ht="12.75" customHeight="1" x14ac:dyDescent="0.2">
      <c r="A98" s="327" t="s">
        <v>147</v>
      </c>
      <c r="B98" s="328"/>
      <c r="C98" s="328"/>
      <c r="D98" s="328"/>
      <c r="E98" s="329"/>
      <c r="F98" s="6">
        <v>90</v>
      </c>
      <c r="G98" s="151">
        <v>0</v>
      </c>
      <c r="H98" s="152">
        <v>0</v>
      </c>
      <c r="I98" s="153">
        <f t="shared" si="4"/>
        <v>0</v>
      </c>
      <c r="J98" s="151">
        <v>0</v>
      </c>
      <c r="K98" s="152">
        <v>0</v>
      </c>
      <c r="L98" s="160">
        <f t="shared" si="5"/>
        <v>0</v>
      </c>
      <c r="M98" s="191"/>
      <c r="N98" s="191"/>
      <c r="O98" s="190"/>
      <c r="P98" s="191"/>
      <c r="Q98" s="191"/>
      <c r="R98" s="190"/>
      <c r="S98" s="192"/>
      <c r="T98" s="192"/>
      <c r="U98" s="192"/>
      <c r="V98" s="192"/>
      <c r="W98" s="192"/>
      <c r="X98" s="192"/>
    </row>
    <row r="99" spans="1:24" ht="12.75" customHeight="1" x14ac:dyDescent="0.2">
      <c r="A99" s="330" t="s">
        <v>148</v>
      </c>
      <c r="B99" s="331"/>
      <c r="C99" s="331"/>
      <c r="D99" s="328"/>
      <c r="E99" s="329"/>
      <c r="F99" s="6">
        <v>91</v>
      </c>
      <c r="G99" s="151">
        <v>0</v>
      </c>
      <c r="H99" s="152">
        <v>0</v>
      </c>
      <c r="I99" s="153">
        <f t="shared" si="4"/>
        <v>0</v>
      </c>
      <c r="J99" s="151">
        <v>0</v>
      </c>
      <c r="K99" s="152">
        <v>0</v>
      </c>
      <c r="L99" s="160">
        <f t="shared" si="5"/>
        <v>0</v>
      </c>
      <c r="M99" s="191"/>
      <c r="N99" s="191"/>
      <c r="O99" s="190"/>
      <c r="P99" s="191"/>
      <c r="Q99" s="191"/>
      <c r="R99" s="190"/>
      <c r="S99" s="192"/>
      <c r="T99" s="192"/>
      <c r="U99" s="192"/>
      <c r="V99" s="192"/>
      <c r="W99" s="192"/>
      <c r="X99" s="192"/>
    </row>
    <row r="100" spans="1:24" ht="12.75" customHeight="1" x14ac:dyDescent="0.2">
      <c r="A100" s="330" t="s">
        <v>149</v>
      </c>
      <c r="B100" s="331"/>
      <c r="C100" s="331"/>
      <c r="D100" s="328"/>
      <c r="E100" s="329"/>
      <c r="F100" s="6">
        <v>92</v>
      </c>
      <c r="G100" s="165">
        <f>SUM(G101:G106)</f>
        <v>2362150376.0700002</v>
      </c>
      <c r="H100" s="166">
        <f>SUM(H101:H106)</f>
        <v>3686201309.6100006</v>
      </c>
      <c r="I100" s="153">
        <f t="shared" si="4"/>
        <v>6048351685.6800003</v>
      </c>
      <c r="J100" s="165">
        <f>+J101+J102+J103+J104+J105+J106</f>
        <v>2422567903.0300007</v>
      </c>
      <c r="K100" s="166">
        <f>+K101+K102+K103+K104+K105+K106</f>
        <v>3960671586.1999998</v>
      </c>
      <c r="L100" s="160">
        <f t="shared" si="5"/>
        <v>6383239489.2300005</v>
      </c>
      <c r="M100" s="190"/>
      <c r="N100" s="190"/>
      <c r="O100" s="190"/>
      <c r="P100" s="190"/>
      <c r="Q100" s="190"/>
      <c r="R100" s="190"/>
      <c r="S100" s="192"/>
      <c r="T100" s="192"/>
      <c r="U100" s="192"/>
      <c r="V100" s="192"/>
      <c r="W100" s="192"/>
      <c r="X100" s="192"/>
    </row>
    <row r="101" spans="1:24" ht="12.75" customHeight="1" x14ac:dyDescent="0.2">
      <c r="A101" s="327" t="s">
        <v>150</v>
      </c>
      <c r="B101" s="328"/>
      <c r="C101" s="328"/>
      <c r="D101" s="328"/>
      <c r="E101" s="329"/>
      <c r="F101" s="6">
        <v>93</v>
      </c>
      <c r="G101" s="151">
        <v>4383691.03</v>
      </c>
      <c r="H101" s="152">
        <v>1055177086.3</v>
      </c>
      <c r="I101" s="153">
        <f t="shared" si="4"/>
        <v>1059560777.3299999</v>
      </c>
      <c r="J101" s="151">
        <v>4127147.4400000004</v>
      </c>
      <c r="K101" s="152">
        <v>1308587597.0800002</v>
      </c>
      <c r="L101" s="160">
        <f t="shared" si="5"/>
        <v>1312714744.5200002</v>
      </c>
      <c r="M101" s="191"/>
      <c r="N101" s="191"/>
      <c r="O101" s="190"/>
      <c r="P101" s="191"/>
      <c r="Q101" s="191"/>
      <c r="R101" s="190"/>
      <c r="S101" s="192"/>
      <c r="T101" s="192"/>
      <c r="U101" s="192"/>
      <c r="V101" s="192"/>
      <c r="W101" s="192"/>
      <c r="X101" s="192"/>
    </row>
    <row r="102" spans="1:24" ht="12.75" customHeight="1" x14ac:dyDescent="0.2">
      <c r="A102" s="327" t="s">
        <v>151</v>
      </c>
      <c r="B102" s="328"/>
      <c r="C102" s="328"/>
      <c r="D102" s="328"/>
      <c r="E102" s="329"/>
      <c r="F102" s="6">
        <v>94</v>
      </c>
      <c r="G102" s="151">
        <v>2318423034.6100001</v>
      </c>
      <c r="H102" s="152">
        <v>0</v>
      </c>
      <c r="I102" s="153">
        <f t="shared" si="4"/>
        <v>2318423034.6100001</v>
      </c>
      <c r="J102" s="151">
        <v>2361804984.1900005</v>
      </c>
      <c r="K102" s="152">
        <v>34208756.07</v>
      </c>
      <c r="L102" s="160">
        <f t="shared" si="5"/>
        <v>2396013740.2600007</v>
      </c>
      <c r="M102" s="191"/>
      <c r="N102" s="191"/>
      <c r="O102" s="190"/>
      <c r="P102" s="191"/>
      <c r="Q102" s="191"/>
      <c r="R102" s="190"/>
      <c r="S102" s="192"/>
      <c r="T102" s="192"/>
      <c r="U102" s="192"/>
      <c r="V102" s="192"/>
      <c r="W102" s="192"/>
      <c r="X102" s="192"/>
    </row>
    <row r="103" spans="1:24" ht="12.75" customHeight="1" x14ac:dyDescent="0.2">
      <c r="A103" s="327" t="s">
        <v>152</v>
      </c>
      <c r="B103" s="328"/>
      <c r="C103" s="328"/>
      <c r="D103" s="328"/>
      <c r="E103" s="329"/>
      <c r="F103" s="6">
        <v>95</v>
      </c>
      <c r="G103" s="151">
        <v>38651480.68</v>
      </c>
      <c r="H103" s="152">
        <v>2586443042.3100004</v>
      </c>
      <c r="I103" s="153">
        <f t="shared" si="4"/>
        <v>2625094522.9900002</v>
      </c>
      <c r="J103" s="151">
        <v>56635771.399999991</v>
      </c>
      <c r="K103" s="152">
        <v>2577198005.0499997</v>
      </c>
      <c r="L103" s="160">
        <f t="shared" si="5"/>
        <v>2633833776.4499998</v>
      </c>
      <c r="M103" s="191"/>
      <c r="N103" s="191"/>
      <c r="O103" s="190"/>
      <c r="P103" s="191"/>
      <c r="Q103" s="191"/>
      <c r="R103" s="190"/>
      <c r="S103" s="192"/>
      <c r="T103" s="192"/>
      <c r="U103" s="192"/>
      <c r="V103" s="192"/>
      <c r="W103" s="192"/>
      <c r="X103" s="192"/>
    </row>
    <row r="104" spans="1:24" ht="19.5" customHeight="1" x14ac:dyDescent="0.2">
      <c r="A104" s="327" t="s">
        <v>153</v>
      </c>
      <c r="B104" s="328"/>
      <c r="C104" s="328"/>
      <c r="D104" s="328"/>
      <c r="E104" s="329"/>
      <c r="F104" s="6">
        <v>96</v>
      </c>
      <c r="G104" s="151">
        <v>0</v>
      </c>
      <c r="H104" s="152">
        <v>5132300</v>
      </c>
      <c r="I104" s="153">
        <f t="shared" si="4"/>
        <v>5132300</v>
      </c>
      <c r="J104" s="151">
        <v>0</v>
      </c>
      <c r="K104" s="152">
        <v>6500200</v>
      </c>
      <c r="L104" s="160">
        <f t="shared" si="5"/>
        <v>6500200</v>
      </c>
      <c r="M104" s="191"/>
      <c r="N104" s="191"/>
      <c r="O104" s="190"/>
      <c r="P104" s="191"/>
      <c r="Q104" s="191"/>
      <c r="R104" s="190"/>
      <c r="S104" s="192"/>
      <c r="T104" s="192"/>
      <c r="U104" s="192"/>
      <c r="V104" s="192"/>
      <c r="W104" s="192"/>
      <c r="X104" s="192"/>
    </row>
    <row r="105" spans="1:24" ht="12.75" customHeight="1" x14ac:dyDescent="0.2">
      <c r="A105" s="327" t="s">
        <v>154</v>
      </c>
      <c r="B105" s="328"/>
      <c r="C105" s="328"/>
      <c r="D105" s="328"/>
      <c r="E105" s="329"/>
      <c r="F105" s="6">
        <v>97</v>
      </c>
      <c r="G105" s="151">
        <v>0</v>
      </c>
      <c r="H105" s="152">
        <v>7055533</v>
      </c>
      <c r="I105" s="153">
        <f t="shared" si="4"/>
        <v>7055533</v>
      </c>
      <c r="J105" s="151">
        <v>0</v>
      </c>
      <c r="K105" s="152">
        <v>7055533</v>
      </c>
      <c r="L105" s="160">
        <f t="shared" si="5"/>
        <v>7055533</v>
      </c>
      <c r="M105" s="191"/>
      <c r="N105" s="191"/>
      <c r="O105" s="190"/>
      <c r="P105" s="191"/>
      <c r="Q105" s="191"/>
      <c r="R105" s="190"/>
      <c r="S105" s="192"/>
      <c r="T105" s="192"/>
      <c r="U105" s="192"/>
      <c r="V105" s="192"/>
      <c r="W105" s="192"/>
      <c r="X105" s="192"/>
    </row>
    <row r="106" spans="1:24" ht="12.75" customHeight="1" x14ac:dyDescent="0.2">
      <c r="A106" s="327" t="s">
        <v>155</v>
      </c>
      <c r="B106" s="328"/>
      <c r="C106" s="328"/>
      <c r="D106" s="328"/>
      <c r="E106" s="329"/>
      <c r="F106" s="6">
        <v>98</v>
      </c>
      <c r="G106" s="151">
        <v>692169.75</v>
      </c>
      <c r="H106" s="152">
        <v>32393348</v>
      </c>
      <c r="I106" s="153">
        <f t="shared" si="4"/>
        <v>33085517.75</v>
      </c>
      <c r="J106" s="151">
        <v>0</v>
      </c>
      <c r="K106" s="152">
        <v>27121495</v>
      </c>
      <c r="L106" s="160">
        <f t="shared" si="5"/>
        <v>27121495</v>
      </c>
      <c r="M106" s="191"/>
      <c r="N106" s="191"/>
      <c r="O106" s="190"/>
      <c r="P106" s="191"/>
      <c r="Q106" s="191"/>
      <c r="R106" s="190"/>
      <c r="S106" s="192"/>
      <c r="T106" s="192"/>
      <c r="U106" s="192"/>
      <c r="V106" s="192"/>
      <c r="W106" s="192"/>
      <c r="X106" s="192"/>
    </row>
    <row r="107" spans="1:24" ht="33" customHeight="1" x14ac:dyDescent="0.2">
      <c r="A107" s="330" t="s">
        <v>156</v>
      </c>
      <c r="B107" s="331"/>
      <c r="C107" s="331"/>
      <c r="D107" s="328"/>
      <c r="E107" s="329"/>
      <c r="F107" s="6">
        <v>99</v>
      </c>
      <c r="G107" s="151">
        <v>335664097.69</v>
      </c>
      <c r="H107" s="152">
        <v>0</v>
      </c>
      <c r="I107" s="153">
        <f t="shared" si="4"/>
        <v>335664097.69</v>
      </c>
      <c r="J107" s="151">
        <v>433367108.86000001</v>
      </c>
      <c r="K107" s="152">
        <v>0</v>
      </c>
      <c r="L107" s="160">
        <f t="shared" si="5"/>
        <v>433367108.86000001</v>
      </c>
      <c r="M107" s="191"/>
      <c r="N107" s="191"/>
      <c r="O107" s="190"/>
      <c r="P107" s="191"/>
      <c r="Q107" s="191"/>
      <c r="R107" s="190"/>
      <c r="S107" s="192"/>
      <c r="T107" s="192"/>
      <c r="U107" s="192"/>
      <c r="V107" s="192"/>
      <c r="W107" s="192"/>
      <c r="X107" s="192"/>
    </row>
    <row r="108" spans="1:24" ht="12.75" customHeight="1" x14ac:dyDescent="0.2">
      <c r="A108" s="330" t="s">
        <v>157</v>
      </c>
      <c r="B108" s="331"/>
      <c r="C108" s="331"/>
      <c r="D108" s="328"/>
      <c r="E108" s="329"/>
      <c r="F108" s="6">
        <v>100</v>
      </c>
      <c r="G108" s="165">
        <f>G109+G110</f>
        <v>5357558.1900000004</v>
      </c>
      <c r="H108" s="166">
        <f>H109+H110</f>
        <v>100477313.75999999</v>
      </c>
      <c r="I108" s="153">
        <f t="shared" si="4"/>
        <v>105834871.94999999</v>
      </c>
      <c r="J108" s="165">
        <f>+J109+J110</f>
        <v>5252478.46</v>
      </c>
      <c r="K108" s="166">
        <f>+K109+K110</f>
        <v>99972035.359999999</v>
      </c>
      <c r="L108" s="160">
        <f t="shared" si="5"/>
        <v>105224513.81999999</v>
      </c>
      <c r="M108" s="190"/>
      <c r="N108" s="190"/>
      <c r="O108" s="190"/>
      <c r="P108" s="190"/>
      <c r="Q108" s="190"/>
      <c r="R108" s="190"/>
      <c r="S108" s="192"/>
      <c r="T108" s="192"/>
      <c r="U108" s="192"/>
      <c r="V108" s="192"/>
      <c r="W108" s="192"/>
      <c r="X108" s="192"/>
    </row>
    <row r="109" spans="1:24" ht="12.75" customHeight="1" x14ac:dyDescent="0.2">
      <c r="A109" s="327" t="s">
        <v>158</v>
      </c>
      <c r="B109" s="328"/>
      <c r="C109" s="328"/>
      <c r="D109" s="328"/>
      <c r="E109" s="329"/>
      <c r="F109" s="6">
        <v>101</v>
      </c>
      <c r="G109" s="151">
        <v>5357558.1900000004</v>
      </c>
      <c r="H109" s="152">
        <v>95961565.019999996</v>
      </c>
      <c r="I109" s="153">
        <f t="shared" si="4"/>
        <v>101319123.20999999</v>
      </c>
      <c r="J109" s="151">
        <v>4527929.45</v>
      </c>
      <c r="K109" s="152">
        <v>95456286.620000005</v>
      </c>
      <c r="L109" s="160">
        <f t="shared" si="5"/>
        <v>99984216.070000008</v>
      </c>
      <c r="M109" s="191"/>
      <c r="N109" s="191"/>
      <c r="O109" s="190"/>
      <c r="P109" s="191"/>
      <c r="Q109" s="191"/>
      <c r="R109" s="190"/>
      <c r="S109" s="192"/>
      <c r="T109" s="192"/>
      <c r="U109" s="192"/>
      <c r="V109" s="192"/>
      <c r="W109" s="192"/>
      <c r="X109" s="192"/>
    </row>
    <row r="110" spans="1:24" ht="12.75" customHeight="1" x14ac:dyDescent="0.2">
      <c r="A110" s="327" t="s">
        <v>159</v>
      </c>
      <c r="B110" s="328"/>
      <c r="C110" s="328"/>
      <c r="D110" s="328"/>
      <c r="E110" s="329"/>
      <c r="F110" s="6">
        <v>102</v>
      </c>
      <c r="G110" s="151">
        <v>0</v>
      </c>
      <c r="H110" s="152">
        <v>4515748.74</v>
      </c>
      <c r="I110" s="153">
        <f t="shared" si="4"/>
        <v>4515748.74</v>
      </c>
      <c r="J110" s="151">
        <v>724549.01</v>
      </c>
      <c r="K110" s="152">
        <v>4515748.74</v>
      </c>
      <c r="L110" s="160">
        <f t="shared" si="5"/>
        <v>5240297.75</v>
      </c>
      <c r="M110" s="191"/>
      <c r="N110" s="191"/>
      <c r="O110" s="190"/>
      <c r="P110" s="191"/>
      <c r="Q110" s="191"/>
      <c r="R110" s="190"/>
      <c r="S110" s="192"/>
      <c r="T110" s="192"/>
      <c r="U110" s="192"/>
      <c r="V110" s="192"/>
      <c r="W110" s="192"/>
      <c r="X110" s="192"/>
    </row>
    <row r="111" spans="1:24" ht="12.75" customHeight="1" x14ac:dyDescent="0.2">
      <c r="A111" s="330" t="s">
        <v>160</v>
      </c>
      <c r="B111" s="331"/>
      <c r="C111" s="331"/>
      <c r="D111" s="328"/>
      <c r="E111" s="329"/>
      <c r="F111" s="6">
        <v>103</v>
      </c>
      <c r="G111" s="165">
        <f>G112+G113</f>
        <v>18062982.010000002</v>
      </c>
      <c r="H111" s="166">
        <f>H112+H113</f>
        <v>64853915.350000001</v>
      </c>
      <c r="I111" s="153">
        <f t="shared" si="4"/>
        <v>82916897.359999999</v>
      </c>
      <c r="J111" s="165">
        <f>+J112+J113</f>
        <v>22004949.855999991</v>
      </c>
      <c r="K111" s="166">
        <f>+K112+K113</f>
        <v>105317648.9381997</v>
      </c>
      <c r="L111" s="160">
        <f t="shared" si="5"/>
        <v>127322598.79419969</v>
      </c>
      <c r="M111" s="190"/>
      <c r="N111" s="190"/>
      <c r="O111" s="190"/>
      <c r="P111" s="190"/>
      <c r="Q111" s="190"/>
      <c r="R111" s="190"/>
      <c r="S111" s="192"/>
      <c r="T111" s="192"/>
      <c r="U111" s="192"/>
      <c r="V111" s="192"/>
      <c r="W111" s="192"/>
      <c r="X111" s="192"/>
    </row>
    <row r="112" spans="1:24" ht="12.75" customHeight="1" x14ac:dyDescent="0.2">
      <c r="A112" s="327" t="s">
        <v>161</v>
      </c>
      <c r="B112" s="328"/>
      <c r="C112" s="328"/>
      <c r="D112" s="328"/>
      <c r="E112" s="329"/>
      <c r="F112" s="6">
        <v>104</v>
      </c>
      <c r="G112" s="151">
        <v>18062982.010000002</v>
      </c>
      <c r="H112" s="152">
        <v>55303597.990000002</v>
      </c>
      <c r="I112" s="153">
        <f t="shared" si="4"/>
        <v>73366580</v>
      </c>
      <c r="J112" s="151">
        <v>16165381.289999999</v>
      </c>
      <c r="K112" s="152">
        <v>51486653</v>
      </c>
      <c r="L112" s="160">
        <f t="shared" si="5"/>
        <v>67652034.289999992</v>
      </c>
      <c r="M112" s="191"/>
      <c r="N112" s="191"/>
      <c r="O112" s="190"/>
      <c r="P112" s="191"/>
      <c r="Q112" s="191"/>
      <c r="R112" s="190"/>
      <c r="S112" s="192"/>
      <c r="T112" s="192"/>
      <c r="U112" s="192"/>
      <c r="V112" s="192"/>
      <c r="W112" s="192"/>
      <c r="X112" s="192"/>
    </row>
    <row r="113" spans="1:24" ht="12.75" customHeight="1" x14ac:dyDescent="0.2">
      <c r="A113" s="327" t="s">
        <v>162</v>
      </c>
      <c r="B113" s="328"/>
      <c r="C113" s="328"/>
      <c r="D113" s="328"/>
      <c r="E113" s="329"/>
      <c r="F113" s="6">
        <v>105</v>
      </c>
      <c r="G113" s="151">
        <v>0</v>
      </c>
      <c r="H113" s="152">
        <v>9550317.3599999994</v>
      </c>
      <c r="I113" s="153">
        <f t="shared" si="4"/>
        <v>9550317.3599999994</v>
      </c>
      <c r="J113" s="151">
        <v>5839568.5659999903</v>
      </c>
      <c r="K113" s="152">
        <v>53830995.938199699</v>
      </c>
      <c r="L113" s="160">
        <f t="shared" si="5"/>
        <v>59670564.504199691</v>
      </c>
      <c r="M113" s="191"/>
      <c r="N113" s="191"/>
      <c r="O113" s="190"/>
      <c r="P113" s="191"/>
      <c r="Q113" s="191"/>
      <c r="R113" s="190"/>
      <c r="S113" s="192"/>
      <c r="T113" s="192"/>
      <c r="U113" s="192"/>
      <c r="V113" s="192"/>
      <c r="W113" s="192"/>
      <c r="X113" s="192"/>
    </row>
    <row r="114" spans="1:24" ht="12.75" customHeight="1" x14ac:dyDescent="0.2">
      <c r="A114" s="330" t="s">
        <v>163</v>
      </c>
      <c r="B114" s="331"/>
      <c r="C114" s="331"/>
      <c r="D114" s="328"/>
      <c r="E114" s="329"/>
      <c r="F114" s="6">
        <v>106</v>
      </c>
      <c r="G114" s="151">
        <v>0</v>
      </c>
      <c r="H114" s="152">
        <v>0</v>
      </c>
      <c r="I114" s="153">
        <f t="shared" si="4"/>
        <v>0</v>
      </c>
      <c r="J114" s="151">
        <v>0</v>
      </c>
      <c r="K114" s="152">
        <v>0</v>
      </c>
      <c r="L114" s="160">
        <f t="shared" si="5"/>
        <v>0</v>
      </c>
      <c r="M114" s="191"/>
      <c r="N114" s="191"/>
      <c r="O114" s="190"/>
      <c r="P114" s="191"/>
      <c r="Q114" s="191"/>
      <c r="R114" s="190"/>
      <c r="S114" s="192"/>
      <c r="T114" s="192"/>
      <c r="U114" s="192"/>
      <c r="V114" s="192"/>
      <c r="W114" s="192"/>
      <c r="X114" s="192"/>
    </row>
    <row r="115" spans="1:24" ht="12.75" customHeight="1" x14ac:dyDescent="0.2">
      <c r="A115" s="330" t="s">
        <v>164</v>
      </c>
      <c r="B115" s="331"/>
      <c r="C115" s="331"/>
      <c r="D115" s="328"/>
      <c r="E115" s="329"/>
      <c r="F115" s="6">
        <v>107</v>
      </c>
      <c r="G115" s="165">
        <f>G116+G117+G118</f>
        <v>298762</v>
      </c>
      <c r="H115" s="166">
        <f>H116+H117+H118</f>
        <v>1700346</v>
      </c>
      <c r="I115" s="153">
        <f t="shared" si="4"/>
        <v>1999108</v>
      </c>
      <c r="J115" s="165">
        <f>+J116+J117+J118</f>
        <v>0</v>
      </c>
      <c r="K115" s="166">
        <f>+K116+K117+K118</f>
        <v>366550.11</v>
      </c>
      <c r="L115" s="160">
        <f>+J115+K115</f>
        <v>366550.11</v>
      </c>
      <c r="M115" s="190"/>
      <c r="N115" s="190"/>
      <c r="O115" s="190"/>
      <c r="P115" s="190"/>
      <c r="Q115" s="190"/>
      <c r="R115" s="190"/>
      <c r="S115" s="192"/>
      <c r="T115" s="192"/>
      <c r="U115" s="192"/>
      <c r="V115" s="192"/>
      <c r="W115" s="192"/>
      <c r="X115" s="192"/>
    </row>
    <row r="116" spans="1:24" ht="12.75" customHeight="1" x14ac:dyDescent="0.2">
      <c r="A116" s="327" t="s">
        <v>165</v>
      </c>
      <c r="B116" s="328"/>
      <c r="C116" s="328"/>
      <c r="D116" s="328"/>
      <c r="E116" s="329"/>
      <c r="F116" s="6">
        <v>108</v>
      </c>
      <c r="G116" s="151">
        <v>0</v>
      </c>
      <c r="H116" s="152">
        <v>0</v>
      </c>
      <c r="I116" s="153">
        <f t="shared" si="4"/>
        <v>0</v>
      </c>
      <c r="J116" s="151">
        <v>0</v>
      </c>
      <c r="K116" s="152">
        <v>0</v>
      </c>
      <c r="L116" s="160">
        <f t="shared" si="5"/>
        <v>0</v>
      </c>
      <c r="M116" s="191"/>
      <c r="N116" s="191"/>
      <c r="O116" s="190"/>
      <c r="P116" s="191"/>
      <c r="Q116" s="191"/>
      <c r="R116" s="190"/>
      <c r="S116" s="192"/>
      <c r="T116" s="192"/>
      <c r="U116" s="192"/>
      <c r="V116" s="192"/>
      <c r="W116" s="192"/>
      <c r="X116" s="192"/>
    </row>
    <row r="117" spans="1:24" ht="12.75" customHeight="1" x14ac:dyDescent="0.2">
      <c r="A117" s="327" t="s">
        <v>166</v>
      </c>
      <c r="B117" s="328"/>
      <c r="C117" s="328"/>
      <c r="D117" s="328"/>
      <c r="E117" s="329"/>
      <c r="F117" s="6">
        <v>109</v>
      </c>
      <c r="G117" s="151">
        <v>0</v>
      </c>
      <c r="H117" s="152">
        <v>0</v>
      </c>
      <c r="I117" s="153">
        <f t="shared" si="4"/>
        <v>0</v>
      </c>
      <c r="J117" s="151">
        <v>0</v>
      </c>
      <c r="K117" s="152">
        <v>0</v>
      </c>
      <c r="L117" s="160">
        <f t="shared" si="5"/>
        <v>0</v>
      </c>
      <c r="M117" s="191"/>
      <c r="N117" s="191"/>
      <c r="O117" s="190"/>
      <c r="P117" s="191"/>
      <c r="Q117" s="191"/>
      <c r="R117" s="190"/>
      <c r="S117" s="192"/>
      <c r="T117" s="192"/>
      <c r="U117" s="192"/>
      <c r="V117" s="192"/>
      <c r="W117" s="192"/>
      <c r="X117" s="192"/>
    </row>
    <row r="118" spans="1:24" ht="12.75" customHeight="1" x14ac:dyDescent="0.2">
      <c r="A118" s="327" t="s">
        <v>167</v>
      </c>
      <c r="B118" s="328"/>
      <c r="C118" s="328"/>
      <c r="D118" s="328"/>
      <c r="E118" s="329"/>
      <c r="F118" s="6">
        <v>110</v>
      </c>
      <c r="G118" s="151">
        <v>298762</v>
      </c>
      <c r="H118" s="152">
        <v>1700346</v>
      </c>
      <c r="I118" s="153">
        <f t="shared" si="4"/>
        <v>1999108</v>
      </c>
      <c r="J118" s="151">
        <v>0</v>
      </c>
      <c r="K118" s="152">
        <v>366550.11</v>
      </c>
      <c r="L118" s="160">
        <f t="shared" si="5"/>
        <v>366550.11</v>
      </c>
      <c r="M118" s="191"/>
      <c r="N118" s="191"/>
      <c r="O118" s="190"/>
      <c r="P118" s="191"/>
      <c r="Q118" s="191"/>
      <c r="R118" s="190"/>
      <c r="S118" s="192"/>
      <c r="T118" s="192"/>
      <c r="U118" s="192"/>
      <c r="V118" s="192"/>
      <c r="W118" s="192"/>
      <c r="X118" s="192"/>
    </row>
    <row r="119" spans="1:24" ht="12.75" customHeight="1" x14ac:dyDescent="0.2">
      <c r="A119" s="330" t="s">
        <v>168</v>
      </c>
      <c r="B119" s="331"/>
      <c r="C119" s="331"/>
      <c r="D119" s="328"/>
      <c r="E119" s="329"/>
      <c r="F119" s="6">
        <v>111</v>
      </c>
      <c r="G119" s="165">
        <f>G120+G121+G122+G123</f>
        <v>18765408.030000001</v>
      </c>
      <c r="H119" s="166">
        <f>H120+H121+H122+H123</f>
        <v>217978296.34000003</v>
      </c>
      <c r="I119" s="153">
        <f t="shared" si="4"/>
        <v>236743704.37000003</v>
      </c>
      <c r="J119" s="165">
        <f>+J120+J121+J122+J123</f>
        <v>12437101.500000002</v>
      </c>
      <c r="K119" s="166">
        <f>+K120+K121+K122+K123</f>
        <v>178385549.19</v>
      </c>
      <c r="L119" s="160">
        <f t="shared" si="5"/>
        <v>190822650.69</v>
      </c>
      <c r="M119" s="190"/>
      <c r="N119" s="190"/>
      <c r="O119" s="190"/>
      <c r="P119" s="190"/>
      <c r="Q119" s="190"/>
      <c r="R119" s="190"/>
      <c r="S119" s="192"/>
      <c r="T119" s="192"/>
      <c r="U119" s="192"/>
      <c r="V119" s="192"/>
      <c r="W119" s="192"/>
      <c r="X119" s="192"/>
    </row>
    <row r="120" spans="1:24" ht="12.75" customHeight="1" x14ac:dyDescent="0.2">
      <c r="A120" s="327" t="s">
        <v>169</v>
      </c>
      <c r="B120" s="328"/>
      <c r="C120" s="328"/>
      <c r="D120" s="328"/>
      <c r="E120" s="329"/>
      <c r="F120" s="6">
        <v>112</v>
      </c>
      <c r="G120" s="151">
        <v>6535120.4799999986</v>
      </c>
      <c r="H120" s="152">
        <v>83610811.939999998</v>
      </c>
      <c r="I120" s="153">
        <f t="shared" si="4"/>
        <v>90145932.420000002</v>
      </c>
      <c r="J120" s="151">
        <v>3145490.8699999996</v>
      </c>
      <c r="K120" s="152">
        <v>66313851.079999983</v>
      </c>
      <c r="L120" s="160">
        <f t="shared" si="5"/>
        <v>69459341.949999988</v>
      </c>
      <c r="M120" s="191"/>
      <c r="N120" s="191"/>
      <c r="O120" s="190"/>
      <c r="P120" s="191"/>
      <c r="Q120" s="191"/>
      <c r="R120" s="190"/>
      <c r="S120" s="192"/>
      <c r="T120" s="192"/>
      <c r="U120" s="192"/>
      <c r="V120" s="192"/>
      <c r="W120" s="192"/>
      <c r="X120" s="192"/>
    </row>
    <row r="121" spans="1:24" ht="12.75" customHeight="1" x14ac:dyDescent="0.2">
      <c r="A121" s="327" t="s">
        <v>170</v>
      </c>
      <c r="B121" s="328"/>
      <c r="C121" s="328"/>
      <c r="D121" s="328"/>
      <c r="E121" s="329"/>
      <c r="F121" s="6">
        <v>113</v>
      </c>
      <c r="G121" s="151">
        <v>0</v>
      </c>
      <c r="H121" s="152">
        <v>54067073.350000009</v>
      </c>
      <c r="I121" s="153">
        <f t="shared" si="4"/>
        <v>54067073.350000009</v>
      </c>
      <c r="J121" s="151">
        <v>0</v>
      </c>
      <c r="K121" s="152">
        <v>48002894.63000001</v>
      </c>
      <c r="L121" s="160">
        <f t="shared" si="5"/>
        <v>48002894.63000001</v>
      </c>
      <c r="M121" s="191"/>
      <c r="N121" s="191"/>
      <c r="O121" s="190"/>
      <c r="P121" s="191"/>
      <c r="Q121" s="191"/>
      <c r="R121" s="190"/>
      <c r="S121" s="192"/>
      <c r="T121" s="192"/>
      <c r="U121" s="192"/>
      <c r="V121" s="192"/>
      <c r="W121" s="192"/>
      <c r="X121" s="192"/>
    </row>
    <row r="122" spans="1:24" ht="12.75" customHeight="1" x14ac:dyDescent="0.2">
      <c r="A122" s="327" t="s">
        <v>171</v>
      </c>
      <c r="B122" s="328"/>
      <c r="C122" s="328"/>
      <c r="D122" s="328"/>
      <c r="E122" s="329"/>
      <c r="F122" s="6">
        <v>114</v>
      </c>
      <c r="G122" s="151">
        <v>0</v>
      </c>
      <c r="H122" s="152">
        <v>0</v>
      </c>
      <c r="I122" s="153">
        <f t="shared" si="4"/>
        <v>0</v>
      </c>
      <c r="J122" s="151">
        <v>0</v>
      </c>
      <c r="K122" s="152">
        <v>0</v>
      </c>
      <c r="L122" s="160">
        <f t="shared" si="5"/>
        <v>0</v>
      </c>
      <c r="M122" s="191"/>
      <c r="N122" s="191"/>
      <c r="O122" s="190"/>
      <c r="P122" s="191"/>
      <c r="Q122" s="191"/>
      <c r="R122" s="190"/>
      <c r="S122" s="192"/>
      <c r="T122" s="192"/>
      <c r="U122" s="192"/>
      <c r="V122" s="192"/>
      <c r="W122" s="192"/>
      <c r="X122" s="192"/>
    </row>
    <row r="123" spans="1:24" ht="12.75" customHeight="1" x14ac:dyDescent="0.2">
      <c r="A123" s="327" t="s">
        <v>172</v>
      </c>
      <c r="B123" s="328"/>
      <c r="C123" s="328"/>
      <c r="D123" s="328"/>
      <c r="E123" s="329"/>
      <c r="F123" s="6">
        <v>115</v>
      </c>
      <c r="G123" s="151">
        <v>12230287.550000003</v>
      </c>
      <c r="H123" s="152">
        <v>80300411.049999997</v>
      </c>
      <c r="I123" s="153">
        <f t="shared" si="4"/>
        <v>92530698.599999994</v>
      </c>
      <c r="J123" s="151">
        <v>9291610.6300000027</v>
      </c>
      <c r="K123" s="152">
        <v>64068803.480000012</v>
      </c>
      <c r="L123" s="160">
        <f t="shared" si="5"/>
        <v>73360414.110000014</v>
      </c>
      <c r="M123" s="191"/>
      <c r="N123" s="191"/>
      <c r="O123" s="190"/>
      <c r="P123" s="191"/>
      <c r="Q123" s="191"/>
      <c r="R123" s="190"/>
      <c r="S123" s="192"/>
      <c r="T123" s="192"/>
      <c r="U123" s="192"/>
      <c r="V123" s="192"/>
      <c r="W123" s="192"/>
      <c r="X123" s="192"/>
    </row>
    <row r="124" spans="1:24" ht="26.25" customHeight="1" x14ac:dyDescent="0.2">
      <c r="A124" s="330" t="s">
        <v>173</v>
      </c>
      <c r="B124" s="331"/>
      <c r="C124" s="331"/>
      <c r="D124" s="328"/>
      <c r="E124" s="329"/>
      <c r="F124" s="6">
        <v>116</v>
      </c>
      <c r="G124" s="165">
        <f>G125+G126</f>
        <v>8126407.46</v>
      </c>
      <c r="H124" s="166">
        <f>H125+H126</f>
        <v>343363486.91000009</v>
      </c>
      <c r="I124" s="153">
        <f>I125+I126</f>
        <v>351489894.37000006</v>
      </c>
      <c r="J124" s="165">
        <f>+J125+J126</f>
        <v>12040415.77</v>
      </c>
      <c r="K124" s="166">
        <f>+K125+K126</f>
        <v>353577879.66000003</v>
      </c>
      <c r="L124" s="160">
        <f t="shared" si="5"/>
        <v>365618295.43000001</v>
      </c>
      <c r="M124" s="190"/>
      <c r="N124" s="190"/>
      <c r="O124" s="190"/>
      <c r="P124" s="190"/>
      <c r="Q124" s="190"/>
      <c r="R124" s="190"/>
      <c r="S124" s="192"/>
      <c r="T124" s="192"/>
      <c r="U124" s="192"/>
      <c r="V124" s="192"/>
      <c r="W124" s="192"/>
      <c r="X124" s="192"/>
    </row>
    <row r="125" spans="1:24" ht="12.75" customHeight="1" x14ac:dyDescent="0.2">
      <c r="A125" s="327" t="s">
        <v>174</v>
      </c>
      <c r="B125" s="328"/>
      <c r="C125" s="328"/>
      <c r="D125" s="328"/>
      <c r="E125" s="329"/>
      <c r="F125" s="6">
        <v>117</v>
      </c>
      <c r="G125" s="151">
        <v>0</v>
      </c>
      <c r="H125" s="152">
        <v>0</v>
      </c>
      <c r="I125" s="153">
        <f t="shared" si="4"/>
        <v>0</v>
      </c>
      <c r="J125" s="151">
        <v>0</v>
      </c>
      <c r="K125" s="152">
        <v>0</v>
      </c>
      <c r="L125" s="160">
        <f t="shared" si="5"/>
        <v>0</v>
      </c>
      <c r="M125" s="191"/>
      <c r="N125" s="191"/>
      <c r="O125" s="190"/>
      <c r="P125" s="191"/>
      <c r="Q125" s="191"/>
      <c r="R125" s="190"/>
      <c r="S125" s="192"/>
      <c r="T125" s="192"/>
      <c r="U125" s="192"/>
      <c r="V125" s="192"/>
      <c r="W125" s="192"/>
      <c r="X125" s="192"/>
    </row>
    <row r="126" spans="1:24" ht="12.75" customHeight="1" x14ac:dyDescent="0.2">
      <c r="A126" s="327" t="s">
        <v>175</v>
      </c>
      <c r="B126" s="328"/>
      <c r="C126" s="328"/>
      <c r="D126" s="328"/>
      <c r="E126" s="329"/>
      <c r="F126" s="6">
        <v>118</v>
      </c>
      <c r="G126" s="151">
        <v>8126407.46</v>
      </c>
      <c r="H126" s="152">
        <v>343363486.91000009</v>
      </c>
      <c r="I126" s="153">
        <f t="shared" si="4"/>
        <v>351489894.37000006</v>
      </c>
      <c r="J126" s="151">
        <v>12040415.77</v>
      </c>
      <c r="K126" s="152">
        <v>353577879.66000003</v>
      </c>
      <c r="L126" s="160">
        <f t="shared" si="5"/>
        <v>365618295.43000001</v>
      </c>
      <c r="M126" s="191"/>
      <c r="N126" s="191"/>
      <c r="O126" s="190"/>
      <c r="P126" s="191"/>
      <c r="Q126" s="191"/>
      <c r="R126" s="190"/>
      <c r="S126" s="192"/>
      <c r="T126" s="192"/>
      <c r="U126" s="192"/>
      <c r="V126" s="192"/>
      <c r="W126" s="192"/>
      <c r="X126" s="192"/>
    </row>
    <row r="127" spans="1:24" ht="12.75" customHeight="1" x14ac:dyDescent="0.2">
      <c r="A127" s="330" t="s">
        <v>176</v>
      </c>
      <c r="B127" s="331"/>
      <c r="C127" s="331"/>
      <c r="D127" s="328"/>
      <c r="E127" s="329"/>
      <c r="F127" s="6">
        <v>119</v>
      </c>
      <c r="G127" s="165">
        <f>G79+G99+G100+G107+G108+G111+G114+G115+G119+G124</f>
        <v>3041630682.7362609</v>
      </c>
      <c r="H127" s="166">
        <f>H79+H99+H100+H107+H108+H111+H114+H115+H119+H124</f>
        <v>6703500902.4279785</v>
      </c>
      <c r="I127" s="153">
        <f t="shared" si="4"/>
        <v>9745131585.1642399</v>
      </c>
      <c r="J127" s="165">
        <f>+J79+J98+J99+J100+J107+J108+J111+J114+J115+J119+J124</f>
        <v>3219209953.8500009</v>
      </c>
      <c r="K127" s="166">
        <f>+K79+K98+K99+K100+K107+K108+K111+K114+K115+K119+K124</f>
        <v>7263374277.0599985</v>
      </c>
      <c r="L127" s="160">
        <f t="shared" si="5"/>
        <v>10482584230.91</v>
      </c>
      <c r="M127" s="190"/>
      <c r="N127" s="190"/>
      <c r="O127" s="190"/>
      <c r="P127" s="190"/>
      <c r="Q127" s="190"/>
      <c r="R127" s="190"/>
      <c r="S127" s="192"/>
      <c r="T127" s="192"/>
      <c r="U127" s="192"/>
      <c r="V127" s="192"/>
      <c r="W127" s="192"/>
      <c r="X127" s="192"/>
    </row>
    <row r="128" spans="1:24" ht="12.75" customHeight="1" x14ac:dyDescent="0.2">
      <c r="A128" s="332" t="s">
        <v>119</v>
      </c>
      <c r="B128" s="333"/>
      <c r="C128" s="333"/>
      <c r="D128" s="334"/>
      <c r="E128" s="338"/>
      <c r="F128" s="8">
        <v>120</v>
      </c>
      <c r="G128" s="154">
        <v>90282226.709999993</v>
      </c>
      <c r="H128" s="155">
        <v>2030812803.4300001</v>
      </c>
      <c r="I128" s="156">
        <f t="shared" si="4"/>
        <v>2121095030.1400001</v>
      </c>
      <c r="J128" s="154">
        <v>64087324.479999997</v>
      </c>
      <c r="K128" s="155">
        <v>1699757034.8099999</v>
      </c>
      <c r="L128" s="193">
        <f t="shared" si="5"/>
        <v>1763844359.29</v>
      </c>
      <c r="M128" s="191"/>
      <c r="N128" s="191"/>
      <c r="O128" s="190"/>
      <c r="P128" s="191"/>
      <c r="Q128" s="191"/>
      <c r="R128" s="190"/>
      <c r="S128" s="192"/>
      <c r="T128" s="192"/>
      <c r="U128" s="192"/>
      <c r="V128" s="192"/>
      <c r="W128" s="192"/>
      <c r="X128" s="192"/>
    </row>
    <row r="129" spans="1:24" x14ac:dyDescent="0.2">
      <c r="A129" s="339" t="s">
        <v>177</v>
      </c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  <c r="L129" s="341"/>
      <c r="S129" s="192"/>
      <c r="T129" s="192"/>
      <c r="U129" s="192"/>
      <c r="V129" s="192"/>
      <c r="W129" s="192"/>
      <c r="X129" s="192"/>
    </row>
    <row r="130" spans="1:24" x14ac:dyDescent="0.2">
      <c r="A130" s="315" t="s">
        <v>178</v>
      </c>
      <c r="B130" s="317"/>
      <c r="C130" s="317"/>
      <c r="D130" s="317"/>
      <c r="E130" s="317"/>
      <c r="F130" s="5">
        <v>121</v>
      </c>
      <c r="G130" s="22"/>
      <c r="H130" s="23"/>
      <c r="I130" s="24"/>
      <c r="J130" s="22"/>
      <c r="K130" s="23"/>
      <c r="L130" s="197"/>
      <c r="S130" s="192"/>
      <c r="T130" s="192"/>
      <c r="U130" s="192"/>
      <c r="V130" s="192"/>
      <c r="W130" s="192"/>
      <c r="X130" s="192"/>
    </row>
    <row r="131" spans="1:24" x14ac:dyDescent="0.2">
      <c r="A131" s="330" t="s">
        <v>179</v>
      </c>
      <c r="B131" s="331"/>
      <c r="C131" s="331"/>
      <c r="D131" s="331"/>
      <c r="E131" s="336"/>
      <c r="F131" s="6">
        <v>122</v>
      </c>
      <c r="G131" s="145"/>
      <c r="H131" s="146"/>
      <c r="I131" s="25"/>
      <c r="J131" s="145"/>
      <c r="K131" s="146"/>
      <c r="L131" s="198"/>
      <c r="S131" s="192"/>
      <c r="T131" s="192"/>
      <c r="U131" s="192"/>
      <c r="V131" s="192"/>
      <c r="W131" s="192"/>
      <c r="X131" s="192"/>
    </row>
    <row r="132" spans="1:24" x14ac:dyDescent="0.2">
      <c r="A132" s="332" t="s">
        <v>180</v>
      </c>
      <c r="B132" s="333"/>
      <c r="C132" s="333"/>
      <c r="D132" s="333"/>
      <c r="E132" s="337"/>
      <c r="F132" s="7">
        <v>123</v>
      </c>
      <c r="G132" s="147"/>
      <c r="H132" s="148"/>
      <c r="I132" s="26"/>
      <c r="J132" s="147"/>
      <c r="K132" s="148"/>
      <c r="L132" s="199"/>
      <c r="S132" s="192"/>
      <c r="T132" s="192"/>
      <c r="U132" s="192"/>
      <c r="V132" s="192"/>
      <c r="W132" s="192"/>
      <c r="X132" s="192"/>
    </row>
    <row r="133" spans="1:24" x14ac:dyDescent="0.2">
      <c r="A133" s="200" t="s">
        <v>181</v>
      </c>
      <c r="B133" s="201"/>
      <c r="C133" s="201"/>
      <c r="D133" s="201"/>
      <c r="E133" s="201"/>
      <c r="F133" s="201"/>
      <c r="G133" s="201"/>
      <c r="H133" s="202"/>
      <c r="I133" s="202"/>
      <c r="J133" s="202"/>
      <c r="K133" s="203"/>
      <c r="L133" s="203"/>
      <c r="S133" s="192"/>
      <c r="T133" s="192"/>
      <c r="U133" s="192"/>
      <c r="V133" s="192"/>
      <c r="W133" s="192"/>
      <c r="X133" s="192"/>
    </row>
    <row r="134" spans="1:24" x14ac:dyDescent="0.2">
      <c r="A134" s="204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mergeCells count="134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4" type="noConversion"/>
  <conditionalFormatting sqref="G95:I95 G98:I98">
    <cfRule type="cellIs" dxfId="5" priority="6" stopIfTrue="1" operator="greaterThan">
      <formula>0</formula>
    </cfRule>
  </conditionalFormatting>
  <conditionalFormatting sqref="L95 L98">
    <cfRule type="cellIs" dxfId="4" priority="5" stopIfTrue="1" operator="greaterThan">
      <formula>0</formula>
    </cfRule>
  </conditionalFormatting>
  <conditionalFormatting sqref="J95:K95 J98:K98">
    <cfRule type="cellIs" dxfId="3" priority="4" stopIfTrue="1" operator="greaterThan">
      <formula>0</formula>
    </cfRule>
  </conditionalFormatting>
  <conditionalFormatting sqref="M95:O95 M98:O98">
    <cfRule type="cellIs" dxfId="2" priority="3" stopIfTrue="1" operator="greaterThan">
      <formula>0</formula>
    </cfRule>
  </conditionalFormatting>
  <conditionalFormatting sqref="R95 R98">
    <cfRule type="cellIs" dxfId="1" priority="2" stopIfTrue="1" operator="greaterThan">
      <formula>0</formula>
    </cfRule>
  </conditionalFormatting>
  <conditionalFormatting sqref="P95:Q95 P98:Q98">
    <cfRule type="cellIs" dxfId="0" priority="1" stopIfTrue="1" operator="greaterThan">
      <formula>0</formula>
    </cfRule>
  </conditionalFormatting>
  <dataValidations count="1">
    <dataValidation allowBlank="1" sqref="A7:E7 A3:K3 M1:II1048576 L1:L3 F130:L65536 A134:E65536 G7:L78 F7:F77 F79:L128"/>
  </dataValidations>
  <pageMargins left="0.75" right="0.75" top="1" bottom="1" header="0.5" footer="0.5"/>
  <pageSetup paperSize="9" scale="40" orientation="portrait" r:id="rId1"/>
  <headerFooter alignWithMargins="0"/>
  <rowBreaks count="1" manualBreakCount="1">
    <brk id="77" max="16383" man="1"/>
  </rowBreaks>
  <ignoredErrors>
    <ignoredError sqref="A11:F27 A29:F99 A28:F28 A101:F128 A100:F100 I18:L18 I79:L79 I85:L85 I80 L80 I124 I81:I84 L81:L84 I86 L86" formula="1"/>
    <ignoredError sqref="J57:K57 G100:H100" formulaRange="1"/>
    <ignoredError sqref="J80:K8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115"/>
  <sheetViews>
    <sheetView view="pageBreakPreview" zoomScaleNormal="100" zoomScaleSheetLayoutView="100" workbookViewId="0">
      <selection activeCell="I16" sqref="I16"/>
    </sheetView>
  </sheetViews>
  <sheetFormatPr defaultRowHeight="12.75" x14ac:dyDescent="0.2"/>
  <cols>
    <col min="1" max="5" width="9.140625" style="21"/>
    <col min="6" max="6" width="9.42578125" style="21" bestFit="1" customWidth="1"/>
    <col min="7" max="7" width="11.5703125" style="21" customWidth="1"/>
    <col min="8" max="8" width="11.7109375" style="21" customWidth="1"/>
    <col min="9" max="9" width="12" style="21" customWidth="1"/>
    <col min="10" max="10" width="11.7109375" style="21" customWidth="1"/>
    <col min="11" max="11" width="11.42578125" style="21" customWidth="1"/>
    <col min="12" max="12" width="12.28515625" style="21" customWidth="1"/>
    <col min="13" max="13" width="9.140625" style="77"/>
    <col min="14" max="16" width="14.85546875" style="77" bestFit="1" customWidth="1"/>
    <col min="17" max="17" width="14.7109375" style="77" bestFit="1" customWidth="1"/>
    <col min="18" max="18" width="14.85546875" style="77" bestFit="1" customWidth="1"/>
    <col min="19" max="19" width="14.85546875" style="21" bestFit="1" customWidth="1"/>
    <col min="20" max="261" width="9.140625" style="21"/>
    <col min="262" max="262" width="9.42578125" style="21" bestFit="1" customWidth="1"/>
    <col min="263" max="263" width="11.5703125" style="21" customWidth="1"/>
    <col min="264" max="264" width="11.7109375" style="21" customWidth="1"/>
    <col min="265" max="265" width="12" style="21" customWidth="1"/>
    <col min="266" max="266" width="11.7109375" style="21" customWidth="1"/>
    <col min="267" max="267" width="11.42578125" style="21" customWidth="1"/>
    <col min="268" max="268" width="12.28515625" style="21" customWidth="1"/>
    <col min="269" max="269" width="9.140625" style="21"/>
    <col min="270" max="272" width="14.85546875" style="21" bestFit="1" customWidth="1"/>
    <col min="273" max="273" width="14.7109375" style="21" bestFit="1" customWidth="1"/>
    <col min="274" max="275" width="14.85546875" style="21" bestFit="1" customWidth="1"/>
    <col min="276" max="517" width="9.140625" style="21"/>
    <col min="518" max="518" width="9.42578125" style="21" bestFit="1" customWidth="1"/>
    <col min="519" max="519" width="11.5703125" style="21" customWidth="1"/>
    <col min="520" max="520" width="11.7109375" style="21" customWidth="1"/>
    <col min="521" max="521" width="12" style="21" customWidth="1"/>
    <col min="522" max="522" width="11.7109375" style="21" customWidth="1"/>
    <col min="523" max="523" width="11.42578125" style="21" customWidth="1"/>
    <col min="524" max="524" width="12.28515625" style="21" customWidth="1"/>
    <col min="525" max="525" width="9.140625" style="21"/>
    <col min="526" max="528" width="14.85546875" style="21" bestFit="1" customWidth="1"/>
    <col min="529" max="529" width="14.7109375" style="21" bestFit="1" customWidth="1"/>
    <col min="530" max="531" width="14.85546875" style="21" bestFit="1" customWidth="1"/>
    <col min="532" max="773" width="9.140625" style="21"/>
    <col min="774" max="774" width="9.42578125" style="21" bestFit="1" customWidth="1"/>
    <col min="775" max="775" width="11.5703125" style="21" customWidth="1"/>
    <col min="776" max="776" width="11.7109375" style="21" customWidth="1"/>
    <col min="777" max="777" width="12" style="21" customWidth="1"/>
    <col min="778" max="778" width="11.7109375" style="21" customWidth="1"/>
    <col min="779" max="779" width="11.42578125" style="21" customWidth="1"/>
    <col min="780" max="780" width="12.28515625" style="21" customWidth="1"/>
    <col min="781" max="781" width="9.140625" style="21"/>
    <col min="782" max="784" width="14.85546875" style="21" bestFit="1" customWidth="1"/>
    <col min="785" max="785" width="14.7109375" style="21" bestFit="1" customWidth="1"/>
    <col min="786" max="787" width="14.85546875" style="21" bestFit="1" customWidth="1"/>
    <col min="788" max="1029" width="9.140625" style="21"/>
    <col min="1030" max="1030" width="9.42578125" style="21" bestFit="1" customWidth="1"/>
    <col min="1031" max="1031" width="11.5703125" style="21" customWidth="1"/>
    <col min="1032" max="1032" width="11.7109375" style="21" customWidth="1"/>
    <col min="1033" max="1033" width="12" style="21" customWidth="1"/>
    <col min="1034" max="1034" width="11.7109375" style="21" customWidth="1"/>
    <col min="1035" max="1035" width="11.42578125" style="21" customWidth="1"/>
    <col min="1036" max="1036" width="12.28515625" style="21" customWidth="1"/>
    <col min="1037" max="1037" width="9.140625" style="21"/>
    <col min="1038" max="1040" width="14.85546875" style="21" bestFit="1" customWidth="1"/>
    <col min="1041" max="1041" width="14.7109375" style="21" bestFit="1" customWidth="1"/>
    <col min="1042" max="1043" width="14.85546875" style="21" bestFit="1" customWidth="1"/>
    <col min="1044" max="1285" width="9.140625" style="21"/>
    <col min="1286" max="1286" width="9.42578125" style="21" bestFit="1" customWidth="1"/>
    <col min="1287" max="1287" width="11.5703125" style="21" customWidth="1"/>
    <col min="1288" max="1288" width="11.7109375" style="21" customWidth="1"/>
    <col min="1289" max="1289" width="12" style="21" customWidth="1"/>
    <col min="1290" max="1290" width="11.7109375" style="21" customWidth="1"/>
    <col min="1291" max="1291" width="11.42578125" style="21" customWidth="1"/>
    <col min="1292" max="1292" width="12.28515625" style="21" customWidth="1"/>
    <col min="1293" max="1293" width="9.140625" style="21"/>
    <col min="1294" max="1296" width="14.85546875" style="21" bestFit="1" customWidth="1"/>
    <col min="1297" max="1297" width="14.7109375" style="21" bestFit="1" customWidth="1"/>
    <col min="1298" max="1299" width="14.85546875" style="21" bestFit="1" customWidth="1"/>
    <col min="1300" max="1541" width="9.140625" style="21"/>
    <col min="1542" max="1542" width="9.42578125" style="21" bestFit="1" customWidth="1"/>
    <col min="1543" max="1543" width="11.5703125" style="21" customWidth="1"/>
    <col min="1544" max="1544" width="11.7109375" style="21" customWidth="1"/>
    <col min="1545" max="1545" width="12" style="21" customWidth="1"/>
    <col min="1546" max="1546" width="11.7109375" style="21" customWidth="1"/>
    <col min="1547" max="1547" width="11.42578125" style="21" customWidth="1"/>
    <col min="1548" max="1548" width="12.28515625" style="21" customWidth="1"/>
    <col min="1549" max="1549" width="9.140625" style="21"/>
    <col min="1550" max="1552" width="14.85546875" style="21" bestFit="1" customWidth="1"/>
    <col min="1553" max="1553" width="14.7109375" style="21" bestFit="1" customWidth="1"/>
    <col min="1554" max="1555" width="14.85546875" style="21" bestFit="1" customWidth="1"/>
    <col min="1556" max="1797" width="9.140625" style="21"/>
    <col min="1798" max="1798" width="9.42578125" style="21" bestFit="1" customWidth="1"/>
    <col min="1799" max="1799" width="11.5703125" style="21" customWidth="1"/>
    <col min="1800" max="1800" width="11.7109375" style="21" customWidth="1"/>
    <col min="1801" max="1801" width="12" style="21" customWidth="1"/>
    <col min="1802" max="1802" width="11.7109375" style="21" customWidth="1"/>
    <col min="1803" max="1803" width="11.42578125" style="21" customWidth="1"/>
    <col min="1804" max="1804" width="12.28515625" style="21" customWidth="1"/>
    <col min="1805" max="1805" width="9.140625" style="21"/>
    <col min="1806" max="1808" width="14.85546875" style="21" bestFit="1" customWidth="1"/>
    <col min="1809" max="1809" width="14.7109375" style="21" bestFit="1" customWidth="1"/>
    <col min="1810" max="1811" width="14.85546875" style="21" bestFit="1" customWidth="1"/>
    <col min="1812" max="2053" width="9.140625" style="21"/>
    <col min="2054" max="2054" width="9.42578125" style="21" bestFit="1" customWidth="1"/>
    <col min="2055" max="2055" width="11.5703125" style="21" customWidth="1"/>
    <col min="2056" max="2056" width="11.7109375" style="21" customWidth="1"/>
    <col min="2057" max="2057" width="12" style="21" customWidth="1"/>
    <col min="2058" max="2058" width="11.7109375" style="21" customWidth="1"/>
    <col min="2059" max="2059" width="11.42578125" style="21" customWidth="1"/>
    <col min="2060" max="2060" width="12.28515625" style="21" customWidth="1"/>
    <col min="2061" max="2061" width="9.140625" style="21"/>
    <col min="2062" max="2064" width="14.85546875" style="21" bestFit="1" customWidth="1"/>
    <col min="2065" max="2065" width="14.7109375" style="21" bestFit="1" customWidth="1"/>
    <col min="2066" max="2067" width="14.85546875" style="21" bestFit="1" customWidth="1"/>
    <col min="2068" max="2309" width="9.140625" style="21"/>
    <col min="2310" max="2310" width="9.42578125" style="21" bestFit="1" customWidth="1"/>
    <col min="2311" max="2311" width="11.5703125" style="21" customWidth="1"/>
    <col min="2312" max="2312" width="11.7109375" style="21" customWidth="1"/>
    <col min="2313" max="2313" width="12" style="21" customWidth="1"/>
    <col min="2314" max="2314" width="11.7109375" style="21" customWidth="1"/>
    <col min="2315" max="2315" width="11.42578125" style="21" customWidth="1"/>
    <col min="2316" max="2316" width="12.28515625" style="21" customWidth="1"/>
    <col min="2317" max="2317" width="9.140625" style="21"/>
    <col min="2318" max="2320" width="14.85546875" style="21" bestFit="1" customWidth="1"/>
    <col min="2321" max="2321" width="14.7109375" style="21" bestFit="1" customWidth="1"/>
    <col min="2322" max="2323" width="14.85546875" style="21" bestFit="1" customWidth="1"/>
    <col min="2324" max="2565" width="9.140625" style="21"/>
    <col min="2566" max="2566" width="9.42578125" style="21" bestFit="1" customWidth="1"/>
    <col min="2567" max="2567" width="11.5703125" style="21" customWidth="1"/>
    <col min="2568" max="2568" width="11.7109375" style="21" customWidth="1"/>
    <col min="2569" max="2569" width="12" style="21" customWidth="1"/>
    <col min="2570" max="2570" width="11.7109375" style="21" customWidth="1"/>
    <col min="2571" max="2571" width="11.42578125" style="21" customWidth="1"/>
    <col min="2572" max="2572" width="12.28515625" style="21" customWidth="1"/>
    <col min="2573" max="2573" width="9.140625" style="21"/>
    <col min="2574" max="2576" width="14.85546875" style="21" bestFit="1" customWidth="1"/>
    <col min="2577" max="2577" width="14.7109375" style="21" bestFit="1" customWidth="1"/>
    <col min="2578" max="2579" width="14.85546875" style="21" bestFit="1" customWidth="1"/>
    <col min="2580" max="2821" width="9.140625" style="21"/>
    <col min="2822" max="2822" width="9.42578125" style="21" bestFit="1" customWidth="1"/>
    <col min="2823" max="2823" width="11.5703125" style="21" customWidth="1"/>
    <col min="2824" max="2824" width="11.7109375" style="21" customWidth="1"/>
    <col min="2825" max="2825" width="12" style="21" customWidth="1"/>
    <col min="2826" max="2826" width="11.7109375" style="21" customWidth="1"/>
    <col min="2827" max="2827" width="11.42578125" style="21" customWidth="1"/>
    <col min="2828" max="2828" width="12.28515625" style="21" customWidth="1"/>
    <col min="2829" max="2829" width="9.140625" style="21"/>
    <col min="2830" max="2832" width="14.85546875" style="21" bestFit="1" customWidth="1"/>
    <col min="2833" max="2833" width="14.7109375" style="21" bestFit="1" customWidth="1"/>
    <col min="2834" max="2835" width="14.85546875" style="21" bestFit="1" customWidth="1"/>
    <col min="2836" max="3077" width="9.140625" style="21"/>
    <col min="3078" max="3078" width="9.42578125" style="21" bestFit="1" customWidth="1"/>
    <col min="3079" max="3079" width="11.5703125" style="21" customWidth="1"/>
    <col min="3080" max="3080" width="11.7109375" style="21" customWidth="1"/>
    <col min="3081" max="3081" width="12" style="21" customWidth="1"/>
    <col min="3082" max="3082" width="11.7109375" style="21" customWidth="1"/>
    <col min="3083" max="3083" width="11.42578125" style="21" customWidth="1"/>
    <col min="3084" max="3084" width="12.28515625" style="21" customWidth="1"/>
    <col min="3085" max="3085" width="9.140625" style="21"/>
    <col min="3086" max="3088" width="14.85546875" style="21" bestFit="1" customWidth="1"/>
    <col min="3089" max="3089" width="14.7109375" style="21" bestFit="1" customWidth="1"/>
    <col min="3090" max="3091" width="14.85546875" style="21" bestFit="1" customWidth="1"/>
    <col min="3092" max="3333" width="9.140625" style="21"/>
    <col min="3334" max="3334" width="9.42578125" style="21" bestFit="1" customWidth="1"/>
    <col min="3335" max="3335" width="11.5703125" style="21" customWidth="1"/>
    <col min="3336" max="3336" width="11.7109375" style="21" customWidth="1"/>
    <col min="3337" max="3337" width="12" style="21" customWidth="1"/>
    <col min="3338" max="3338" width="11.7109375" style="21" customWidth="1"/>
    <col min="3339" max="3339" width="11.42578125" style="21" customWidth="1"/>
    <col min="3340" max="3340" width="12.28515625" style="21" customWidth="1"/>
    <col min="3341" max="3341" width="9.140625" style="21"/>
    <col min="3342" max="3344" width="14.85546875" style="21" bestFit="1" customWidth="1"/>
    <col min="3345" max="3345" width="14.7109375" style="21" bestFit="1" customWidth="1"/>
    <col min="3346" max="3347" width="14.85546875" style="21" bestFit="1" customWidth="1"/>
    <col min="3348" max="3589" width="9.140625" style="21"/>
    <col min="3590" max="3590" width="9.42578125" style="21" bestFit="1" customWidth="1"/>
    <col min="3591" max="3591" width="11.5703125" style="21" customWidth="1"/>
    <col min="3592" max="3592" width="11.7109375" style="21" customWidth="1"/>
    <col min="3593" max="3593" width="12" style="21" customWidth="1"/>
    <col min="3594" max="3594" width="11.7109375" style="21" customWidth="1"/>
    <col min="3595" max="3595" width="11.42578125" style="21" customWidth="1"/>
    <col min="3596" max="3596" width="12.28515625" style="21" customWidth="1"/>
    <col min="3597" max="3597" width="9.140625" style="21"/>
    <col min="3598" max="3600" width="14.85546875" style="21" bestFit="1" customWidth="1"/>
    <col min="3601" max="3601" width="14.7109375" style="21" bestFit="1" customWidth="1"/>
    <col min="3602" max="3603" width="14.85546875" style="21" bestFit="1" customWidth="1"/>
    <col min="3604" max="3845" width="9.140625" style="21"/>
    <col min="3846" max="3846" width="9.42578125" style="21" bestFit="1" customWidth="1"/>
    <col min="3847" max="3847" width="11.5703125" style="21" customWidth="1"/>
    <col min="3848" max="3848" width="11.7109375" style="21" customWidth="1"/>
    <col min="3849" max="3849" width="12" style="21" customWidth="1"/>
    <col min="3850" max="3850" width="11.7109375" style="21" customWidth="1"/>
    <col min="3851" max="3851" width="11.42578125" style="21" customWidth="1"/>
    <col min="3852" max="3852" width="12.28515625" style="21" customWidth="1"/>
    <col min="3853" max="3853" width="9.140625" style="21"/>
    <col min="3854" max="3856" width="14.85546875" style="21" bestFit="1" customWidth="1"/>
    <col min="3857" max="3857" width="14.7109375" style="21" bestFit="1" customWidth="1"/>
    <col min="3858" max="3859" width="14.85546875" style="21" bestFit="1" customWidth="1"/>
    <col min="3860" max="4101" width="9.140625" style="21"/>
    <col min="4102" max="4102" width="9.42578125" style="21" bestFit="1" customWidth="1"/>
    <col min="4103" max="4103" width="11.5703125" style="21" customWidth="1"/>
    <col min="4104" max="4104" width="11.7109375" style="21" customWidth="1"/>
    <col min="4105" max="4105" width="12" style="21" customWidth="1"/>
    <col min="4106" max="4106" width="11.7109375" style="21" customWidth="1"/>
    <col min="4107" max="4107" width="11.42578125" style="21" customWidth="1"/>
    <col min="4108" max="4108" width="12.28515625" style="21" customWidth="1"/>
    <col min="4109" max="4109" width="9.140625" style="21"/>
    <col min="4110" max="4112" width="14.85546875" style="21" bestFit="1" customWidth="1"/>
    <col min="4113" max="4113" width="14.7109375" style="21" bestFit="1" customWidth="1"/>
    <col min="4114" max="4115" width="14.85546875" style="21" bestFit="1" customWidth="1"/>
    <col min="4116" max="4357" width="9.140625" style="21"/>
    <col min="4358" max="4358" width="9.42578125" style="21" bestFit="1" customWidth="1"/>
    <col min="4359" max="4359" width="11.5703125" style="21" customWidth="1"/>
    <col min="4360" max="4360" width="11.7109375" style="21" customWidth="1"/>
    <col min="4361" max="4361" width="12" style="21" customWidth="1"/>
    <col min="4362" max="4362" width="11.7109375" style="21" customWidth="1"/>
    <col min="4363" max="4363" width="11.42578125" style="21" customWidth="1"/>
    <col min="4364" max="4364" width="12.28515625" style="21" customWidth="1"/>
    <col min="4365" max="4365" width="9.140625" style="21"/>
    <col min="4366" max="4368" width="14.85546875" style="21" bestFit="1" customWidth="1"/>
    <col min="4369" max="4369" width="14.7109375" style="21" bestFit="1" customWidth="1"/>
    <col min="4370" max="4371" width="14.85546875" style="21" bestFit="1" customWidth="1"/>
    <col min="4372" max="4613" width="9.140625" style="21"/>
    <col min="4614" max="4614" width="9.42578125" style="21" bestFit="1" customWidth="1"/>
    <col min="4615" max="4615" width="11.5703125" style="21" customWidth="1"/>
    <col min="4616" max="4616" width="11.7109375" style="21" customWidth="1"/>
    <col min="4617" max="4617" width="12" style="21" customWidth="1"/>
    <col min="4618" max="4618" width="11.7109375" style="21" customWidth="1"/>
    <col min="4619" max="4619" width="11.42578125" style="21" customWidth="1"/>
    <col min="4620" max="4620" width="12.28515625" style="21" customWidth="1"/>
    <col min="4621" max="4621" width="9.140625" style="21"/>
    <col min="4622" max="4624" width="14.85546875" style="21" bestFit="1" customWidth="1"/>
    <col min="4625" max="4625" width="14.7109375" style="21" bestFit="1" customWidth="1"/>
    <col min="4626" max="4627" width="14.85546875" style="21" bestFit="1" customWidth="1"/>
    <col min="4628" max="4869" width="9.140625" style="21"/>
    <col min="4870" max="4870" width="9.42578125" style="21" bestFit="1" customWidth="1"/>
    <col min="4871" max="4871" width="11.5703125" style="21" customWidth="1"/>
    <col min="4872" max="4872" width="11.7109375" style="21" customWidth="1"/>
    <col min="4873" max="4873" width="12" style="21" customWidth="1"/>
    <col min="4874" max="4874" width="11.7109375" style="21" customWidth="1"/>
    <col min="4875" max="4875" width="11.42578125" style="21" customWidth="1"/>
    <col min="4876" max="4876" width="12.28515625" style="21" customWidth="1"/>
    <col min="4877" max="4877" width="9.140625" style="21"/>
    <col min="4878" max="4880" width="14.85546875" style="21" bestFit="1" customWidth="1"/>
    <col min="4881" max="4881" width="14.7109375" style="21" bestFit="1" customWidth="1"/>
    <col min="4882" max="4883" width="14.85546875" style="21" bestFit="1" customWidth="1"/>
    <col min="4884" max="5125" width="9.140625" style="21"/>
    <col min="5126" max="5126" width="9.42578125" style="21" bestFit="1" customWidth="1"/>
    <col min="5127" max="5127" width="11.5703125" style="21" customWidth="1"/>
    <col min="5128" max="5128" width="11.7109375" style="21" customWidth="1"/>
    <col min="5129" max="5129" width="12" style="21" customWidth="1"/>
    <col min="5130" max="5130" width="11.7109375" style="21" customWidth="1"/>
    <col min="5131" max="5131" width="11.42578125" style="21" customWidth="1"/>
    <col min="5132" max="5132" width="12.28515625" style="21" customWidth="1"/>
    <col min="5133" max="5133" width="9.140625" style="21"/>
    <col min="5134" max="5136" width="14.85546875" style="21" bestFit="1" customWidth="1"/>
    <col min="5137" max="5137" width="14.7109375" style="21" bestFit="1" customWidth="1"/>
    <col min="5138" max="5139" width="14.85546875" style="21" bestFit="1" customWidth="1"/>
    <col min="5140" max="5381" width="9.140625" style="21"/>
    <col min="5382" max="5382" width="9.42578125" style="21" bestFit="1" customWidth="1"/>
    <col min="5383" max="5383" width="11.5703125" style="21" customWidth="1"/>
    <col min="5384" max="5384" width="11.7109375" style="21" customWidth="1"/>
    <col min="5385" max="5385" width="12" style="21" customWidth="1"/>
    <col min="5386" max="5386" width="11.7109375" style="21" customWidth="1"/>
    <col min="5387" max="5387" width="11.42578125" style="21" customWidth="1"/>
    <col min="5388" max="5388" width="12.28515625" style="21" customWidth="1"/>
    <col min="5389" max="5389" width="9.140625" style="21"/>
    <col min="5390" max="5392" width="14.85546875" style="21" bestFit="1" customWidth="1"/>
    <col min="5393" max="5393" width="14.7109375" style="21" bestFit="1" customWidth="1"/>
    <col min="5394" max="5395" width="14.85546875" style="21" bestFit="1" customWidth="1"/>
    <col min="5396" max="5637" width="9.140625" style="21"/>
    <col min="5638" max="5638" width="9.42578125" style="21" bestFit="1" customWidth="1"/>
    <col min="5639" max="5639" width="11.5703125" style="21" customWidth="1"/>
    <col min="5640" max="5640" width="11.7109375" style="21" customWidth="1"/>
    <col min="5641" max="5641" width="12" style="21" customWidth="1"/>
    <col min="5642" max="5642" width="11.7109375" style="21" customWidth="1"/>
    <col min="5643" max="5643" width="11.42578125" style="21" customWidth="1"/>
    <col min="5644" max="5644" width="12.28515625" style="21" customWidth="1"/>
    <col min="5645" max="5645" width="9.140625" style="21"/>
    <col min="5646" max="5648" width="14.85546875" style="21" bestFit="1" customWidth="1"/>
    <col min="5649" max="5649" width="14.7109375" style="21" bestFit="1" customWidth="1"/>
    <col min="5650" max="5651" width="14.85546875" style="21" bestFit="1" customWidth="1"/>
    <col min="5652" max="5893" width="9.140625" style="21"/>
    <col min="5894" max="5894" width="9.42578125" style="21" bestFit="1" customWidth="1"/>
    <col min="5895" max="5895" width="11.5703125" style="21" customWidth="1"/>
    <col min="5896" max="5896" width="11.7109375" style="21" customWidth="1"/>
    <col min="5897" max="5897" width="12" style="21" customWidth="1"/>
    <col min="5898" max="5898" width="11.7109375" style="21" customWidth="1"/>
    <col min="5899" max="5899" width="11.42578125" style="21" customWidth="1"/>
    <col min="5900" max="5900" width="12.28515625" style="21" customWidth="1"/>
    <col min="5901" max="5901" width="9.140625" style="21"/>
    <col min="5902" max="5904" width="14.85546875" style="21" bestFit="1" customWidth="1"/>
    <col min="5905" max="5905" width="14.7109375" style="21" bestFit="1" customWidth="1"/>
    <col min="5906" max="5907" width="14.85546875" style="21" bestFit="1" customWidth="1"/>
    <col min="5908" max="6149" width="9.140625" style="21"/>
    <col min="6150" max="6150" width="9.42578125" style="21" bestFit="1" customWidth="1"/>
    <col min="6151" max="6151" width="11.5703125" style="21" customWidth="1"/>
    <col min="6152" max="6152" width="11.7109375" style="21" customWidth="1"/>
    <col min="6153" max="6153" width="12" style="21" customWidth="1"/>
    <col min="6154" max="6154" width="11.7109375" style="21" customWidth="1"/>
    <col min="6155" max="6155" width="11.42578125" style="21" customWidth="1"/>
    <col min="6156" max="6156" width="12.28515625" style="21" customWidth="1"/>
    <col min="6157" max="6157" width="9.140625" style="21"/>
    <col min="6158" max="6160" width="14.85546875" style="21" bestFit="1" customWidth="1"/>
    <col min="6161" max="6161" width="14.7109375" style="21" bestFit="1" customWidth="1"/>
    <col min="6162" max="6163" width="14.85546875" style="21" bestFit="1" customWidth="1"/>
    <col min="6164" max="6405" width="9.140625" style="21"/>
    <col min="6406" max="6406" width="9.42578125" style="21" bestFit="1" customWidth="1"/>
    <col min="6407" max="6407" width="11.5703125" style="21" customWidth="1"/>
    <col min="6408" max="6408" width="11.7109375" style="21" customWidth="1"/>
    <col min="6409" max="6409" width="12" style="21" customWidth="1"/>
    <col min="6410" max="6410" width="11.7109375" style="21" customWidth="1"/>
    <col min="6411" max="6411" width="11.42578125" style="21" customWidth="1"/>
    <col min="6412" max="6412" width="12.28515625" style="21" customWidth="1"/>
    <col min="6413" max="6413" width="9.140625" style="21"/>
    <col min="6414" max="6416" width="14.85546875" style="21" bestFit="1" customWidth="1"/>
    <col min="6417" max="6417" width="14.7109375" style="21" bestFit="1" customWidth="1"/>
    <col min="6418" max="6419" width="14.85546875" style="21" bestFit="1" customWidth="1"/>
    <col min="6420" max="6661" width="9.140625" style="21"/>
    <col min="6662" max="6662" width="9.42578125" style="21" bestFit="1" customWidth="1"/>
    <col min="6663" max="6663" width="11.5703125" style="21" customWidth="1"/>
    <col min="6664" max="6664" width="11.7109375" style="21" customWidth="1"/>
    <col min="6665" max="6665" width="12" style="21" customWidth="1"/>
    <col min="6666" max="6666" width="11.7109375" style="21" customWidth="1"/>
    <col min="6667" max="6667" width="11.42578125" style="21" customWidth="1"/>
    <col min="6668" max="6668" width="12.28515625" style="21" customWidth="1"/>
    <col min="6669" max="6669" width="9.140625" style="21"/>
    <col min="6670" max="6672" width="14.85546875" style="21" bestFit="1" customWidth="1"/>
    <col min="6673" max="6673" width="14.7109375" style="21" bestFit="1" customWidth="1"/>
    <col min="6674" max="6675" width="14.85546875" style="21" bestFit="1" customWidth="1"/>
    <col min="6676" max="6917" width="9.140625" style="21"/>
    <col min="6918" max="6918" width="9.42578125" style="21" bestFit="1" customWidth="1"/>
    <col min="6919" max="6919" width="11.5703125" style="21" customWidth="1"/>
    <col min="6920" max="6920" width="11.7109375" style="21" customWidth="1"/>
    <col min="6921" max="6921" width="12" style="21" customWidth="1"/>
    <col min="6922" max="6922" width="11.7109375" style="21" customWidth="1"/>
    <col min="6923" max="6923" width="11.42578125" style="21" customWidth="1"/>
    <col min="6924" max="6924" width="12.28515625" style="21" customWidth="1"/>
    <col min="6925" max="6925" width="9.140625" style="21"/>
    <col min="6926" max="6928" width="14.85546875" style="21" bestFit="1" customWidth="1"/>
    <col min="6929" max="6929" width="14.7109375" style="21" bestFit="1" customWidth="1"/>
    <col min="6930" max="6931" width="14.85546875" style="21" bestFit="1" customWidth="1"/>
    <col min="6932" max="7173" width="9.140625" style="21"/>
    <col min="7174" max="7174" width="9.42578125" style="21" bestFit="1" customWidth="1"/>
    <col min="7175" max="7175" width="11.5703125" style="21" customWidth="1"/>
    <col min="7176" max="7176" width="11.7109375" style="21" customWidth="1"/>
    <col min="7177" max="7177" width="12" style="21" customWidth="1"/>
    <col min="7178" max="7178" width="11.7109375" style="21" customWidth="1"/>
    <col min="7179" max="7179" width="11.42578125" style="21" customWidth="1"/>
    <col min="7180" max="7180" width="12.28515625" style="21" customWidth="1"/>
    <col min="7181" max="7181" width="9.140625" style="21"/>
    <col min="7182" max="7184" width="14.85546875" style="21" bestFit="1" customWidth="1"/>
    <col min="7185" max="7185" width="14.7109375" style="21" bestFit="1" customWidth="1"/>
    <col min="7186" max="7187" width="14.85546875" style="21" bestFit="1" customWidth="1"/>
    <col min="7188" max="7429" width="9.140625" style="21"/>
    <col min="7430" max="7430" width="9.42578125" style="21" bestFit="1" customWidth="1"/>
    <col min="7431" max="7431" width="11.5703125" style="21" customWidth="1"/>
    <col min="7432" max="7432" width="11.7109375" style="21" customWidth="1"/>
    <col min="7433" max="7433" width="12" style="21" customWidth="1"/>
    <col min="7434" max="7434" width="11.7109375" style="21" customWidth="1"/>
    <col min="7435" max="7435" width="11.42578125" style="21" customWidth="1"/>
    <col min="7436" max="7436" width="12.28515625" style="21" customWidth="1"/>
    <col min="7437" max="7437" width="9.140625" style="21"/>
    <col min="7438" max="7440" width="14.85546875" style="21" bestFit="1" customWidth="1"/>
    <col min="7441" max="7441" width="14.7109375" style="21" bestFit="1" customWidth="1"/>
    <col min="7442" max="7443" width="14.85546875" style="21" bestFit="1" customWidth="1"/>
    <col min="7444" max="7685" width="9.140625" style="21"/>
    <col min="7686" max="7686" width="9.42578125" style="21" bestFit="1" customWidth="1"/>
    <col min="7687" max="7687" width="11.5703125" style="21" customWidth="1"/>
    <col min="7688" max="7688" width="11.7109375" style="21" customWidth="1"/>
    <col min="7689" max="7689" width="12" style="21" customWidth="1"/>
    <col min="7690" max="7690" width="11.7109375" style="21" customWidth="1"/>
    <col min="7691" max="7691" width="11.42578125" style="21" customWidth="1"/>
    <col min="7692" max="7692" width="12.28515625" style="21" customWidth="1"/>
    <col min="7693" max="7693" width="9.140625" style="21"/>
    <col min="7694" max="7696" width="14.85546875" style="21" bestFit="1" customWidth="1"/>
    <col min="7697" max="7697" width="14.7109375" style="21" bestFit="1" customWidth="1"/>
    <col min="7698" max="7699" width="14.85546875" style="21" bestFit="1" customWidth="1"/>
    <col min="7700" max="7941" width="9.140625" style="21"/>
    <col min="7942" max="7942" width="9.42578125" style="21" bestFit="1" customWidth="1"/>
    <col min="7943" max="7943" width="11.5703125" style="21" customWidth="1"/>
    <col min="7944" max="7944" width="11.7109375" style="21" customWidth="1"/>
    <col min="7945" max="7945" width="12" style="21" customWidth="1"/>
    <col min="7946" max="7946" width="11.7109375" style="21" customWidth="1"/>
    <col min="7947" max="7947" width="11.42578125" style="21" customWidth="1"/>
    <col min="7948" max="7948" width="12.28515625" style="21" customWidth="1"/>
    <col min="7949" max="7949" width="9.140625" style="21"/>
    <col min="7950" max="7952" width="14.85546875" style="21" bestFit="1" customWidth="1"/>
    <col min="7953" max="7953" width="14.7109375" style="21" bestFit="1" customWidth="1"/>
    <col min="7954" max="7955" width="14.85546875" style="21" bestFit="1" customWidth="1"/>
    <col min="7956" max="8197" width="9.140625" style="21"/>
    <col min="8198" max="8198" width="9.42578125" style="21" bestFit="1" customWidth="1"/>
    <col min="8199" max="8199" width="11.5703125" style="21" customWidth="1"/>
    <col min="8200" max="8200" width="11.7109375" style="21" customWidth="1"/>
    <col min="8201" max="8201" width="12" style="21" customWidth="1"/>
    <col min="8202" max="8202" width="11.7109375" style="21" customWidth="1"/>
    <col min="8203" max="8203" width="11.42578125" style="21" customWidth="1"/>
    <col min="8204" max="8204" width="12.28515625" style="21" customWidth="1"/>
    <col min="8205" max="8205" width="9.140625" style="21"/>
    <col min="8206" max="8208" width="14.85546875" style="21" bestFit="1" customWidth="1"/>
    <col min="8209" max="8209" width="14.7109375" style="21" bestFit="1" customWidth="1"/>
    <col min="8210" max="8211" width="14.85546875" style="21" bestFit="1" customWidth="1"/>
    <col min="8212" max="8453" width="9.140625" style="21"/>
    <col min="8454" max="8454" width="9.42578125" style="21" bestFit="1" customWidth="1"/>
    <col min="8455" max="8455" width="11.5703125" style="21" customWidth="1"/>
    <col min="8456" max="8456" width="11.7109375" style="21" customWidth="1"/>
    <col min="8457" max="8457" width="12" style="21" customWidth="1"/>
    <col min="8458" max="8458" width="11.7109375" style="21" customWidth="1"/>
    <col min="8459" max="8459" width="11.42578125" style="21" customWidth="1"/>
    <col min="8460" max="8460" width="12.28515625" style="21" customWidth="1"/>
    <col min="8461" max="8461" width="9.140625" style="21"/>
    <col min="8462" max="8464" width="14.85546875" style="21" bestFit="1" customWidth="1"/>
    <col min="8465" max="8465" width="14.7109375" style="21" bestFit="1" customWidth="1"/>
    <col min="8466" max="8467" width="14.85546875" style="21" bestFit="1" customWidth="1"/>
    <col min="8468" max="8709" width="9.140625" style="21"/>
    <col min="8710" max="8710" width="9.42578125" style="21" bestFit="1" customWidth="1"/>
    <col min="8711" max="8711" width="11.5703125" style="21" customWidth="1"/>
    <col min="8712" max="8712" width="11.7109375" style="21" customWidth="1"/>
    <col min="8713" max="8713" width="12" style="21" customWidth="1"/>
    <col min="8714" max="8714" width="11.7109375" style="21" customWidth="1"/>
    <col min="8715" max="8715" width="11.42578125" style="21" customWidth="1"/>
    <col min="8716" max="8716" width="12.28515625" style="21" customWidth="1"/>
    <col min="8717" max="8717" width="9.140625" style="21"/>
    <col min="8718" max="8720" width="14.85546875" style="21" bestFit="1" customWidth="1"/>
    <col min="8721" max="8721" width="14.7109375" style="21" bestFit="1" customWidth="1"/>
    <col min="8722" max="8723" width="14.85546875" style="21" bestFit="1" customWidth="1"/>
    <col min="8724" max="8965" width="9.140625" style="21"/>
    <col min="8966" max="8966" width="9.42578125" style="21" bestFit="1" customWidth="1"/>
    <col min="8967" max="8967" width="11.5703125" style="21" customWidth="1"/>
    <col min="8968" max="8968" width="11.7109375" style="21" customWidth="1"/>
    <col min="8969" max="8969" width="12" style="21" customWidth="1"/>
    <col min="8970" max="8970" width="11.7109375" style="21" customWidth="1"/>
    <col min="8971" max="8971" width="11.42578125" style="21" customWidth="1"/>
    <col min="8972" max="8972" width="12.28515625" style="21" customWidth="1"/>
    <col min="8973" max="8973" width="9.140625" style="21"/>
    <col min="8974" max="8976" width="14.85546875" style="21" bestFit="1" customWidth="1"/>
    <col min="8977" max="8977" width="14.7109375" style="21" bestFit="1" customWidth="1"/>
    <col min="8978" max="8979" width="14.85546875" style="21" bestFit="1" customWidth="1"/>
    <col min="8980" max="9221" width="9.140625" style="21"/>
    <col min="9222" max="9222" width="9.42578125" style="21" bestFit="1" customWidth="1"/>
    <col min="9223" max="9223" width="11.5703125" style="21" customWidth="1"/>
    <col min="9224" max="9224" width="11.7109375" style="21" customWidth="1"/>
    <col min="9225" max="9225" width="12" style="21" customWidth="1"/>
    <col min="9226" max="9226" width="11.7109375" style="21" customWidth="1"/>
    <col min="9227" max="9227" width="11.42578125" style="21" customWidth="1"/>
    <col min="9228" max="9228" width="12.28515625" style="21" customWidth="1"/>
    <col min="9229" max="9229" width="9.140625" style="21"/>
    <col min="9230" max="9232" width="14.85546875" style="21" bestFit="1" customWidth="1"/>
    <col min="9233" max="9233" width="14.7109375" style="21" bestFit="1" customWidth="1"/>
    <col min="9234" max="9235" width="14.85546875" style="21" bestFit="1" customWidth="1"/>
    <col min="9236" max="9477" width="9.140625" style="21"/>
    <col min="9478" max="9478" width="9.42578125" style="21" bestFit="1" customWidth="1"/>
    <col min="9479" max="9479" width="11.5703125" style="21" customWidth="1"/>
    <col min="9480" max="9480" width="11.7109375" style="21" customWidth="1"/>
    <col min="9481" max="9481" width="12" style="21" customWidth="1"/>
    <col min="9482" max="9482" width="11.7109375" style="21" customWidth="1"/>
    <col min="9483" max="9483" width="11.42578125" style="21" customWidth="1"/>
    <col min="9484" max="9484" width="12.28515625" style="21" customWidth="1"/>
    <col min="9485" max="9485" width="9.140625" style="21"/>
    <col min="9486" max="9488" width="14.85546875" style="21" bestFit="1" customWidth="1"/>
    <col min="9489" max="9489" width="14.7109375" style="21" bestFit="1" customWidth="1"/>
    <col min="9490" max="9491" width="14.85546875" style="21" bestFit="1" customWidth="1"/>
    <col min="9492" max="9733" width="9.140625" style="21"/>
    <col min="9734" max="9734" width="9.42578125" style="21" bestFit="1" customWidth="1"/>
    <col min="9735" max="9735" width="11.5703125" style="21" customWidth="1"/>
    <col min="9736" max="9736" width="11.7109375" style="21" customWidth="1"/>
    <col min="9737" max="9737" width="12" style="21" customWidth="1"/>
    <col min="9738" max="9738" width="11.7109375" style="21" customWidth="1"/>
    <col min="9739" max="9739" width="11.42578125" style="21" customWidth="1"/>
    <col min="9740" max="9740" width="12.28515625" style="21" customWidth="1"/>
    <col min="9741" max="9741" width="9.140625" style="21"/>
    <col min="9742" max="9744" width="14.85546875" style="21" bestFit="1" customWidth="1"/>
    <col min="9745" max="9745" width="14.7109375" style="21" bestFit="1" customWidth="1"/>
    <col min="9746" max="9747" width="14.85546875" style="21" bestFit="1" customWidth="1"/>
    <col min="9748" max="9989" width="9.140625" style="21"/>
    <col min="9990" max="9990" width="9.42578125" style="21" bestFit="1" customWidth="1"/>
    <col min="9991" max="9991" width="11.5703125" style="21" customWidth="1"/>
    <col min="9992" max="9992" width="11.7109375" style="21" customWidth="1"/>
    <col min="9993" max="9993" width="12" style="21" customWidth="1"/>
    <col min="9994" max="9994" width="11.7109375" style="21" customWidth="1"/>
    <col min="9995" max="9995" width="11.42578125" style="21" customWidth="1"/>
    <col min="9996" max="9996" width="12.28515625" style="21" customWidth="1"/>
    <col min="9997" max="9997" width="9.140625" style="21"/>
    <col min="9998" max="10000" width="14.85546875" style="21" bestFit="1" customWidth="1"/>
    <col min="10001" max="10001" width="14.7109375" style="21" bestFit="1" customWidth="1"/>
    <col min="10002" max="10003" width="14.85546875" style="21" bestFit="1" customWidth="1"/>
    <col min="10004" max="10245" width="9.140625" style="21"/>
    <col min="10246" max="10246" width="9.42578125" style="21" bestFit="1" customWidth="1"/>
    <col min="10247" max="10247" width="11.5703125" style="21" customWidth="1"/>
    <col min="10248" max="10248" width="11.7109375" style="21" customWidth="1"/>
    <col min="10249" max="10249" width="12" style="21" customWidth="1"/>
    <col min="10250" max="10250" width="11.7109375" style="21" customWidth="1"/>
    <col min="10251" max="10251" width="11.42578125" style="21" customWidth="1"/>
    <col min="10252" max="10252" width="12.28515625" style="21" customWidth="1"/>
    <col min="10253" max="10253" width="9.140625" style="21"/>
    <col min="10254" max="10256" width="14.85546875" style="21" bestFit="1" customWidth="1"/>
    <col min="10257" max="10257" width="14.7109375" style="21" bestFit="1" customWidth="1"/>
    <col min="10258" max="10259" width="14.85546875" style="21" bestFit="1" customWidth="1"/>
    <col min="10260" max="10501" width="9.140625" style="21"/>
    <col min="10502" max="10502" width="9.42578125" style="21" bestFit="1" customWidth="1"/>
    <col min="10503" max="10503" width="11.5703125" style="21" customWidth="1"/>
    <col min="10504" max="10504" width="11.7109375" style="21" customWidth="1"/>
    <col min="10505" max="10505" width="12" style="21" customWidth="1"/>
    <col min="10506" max="10506" width="11.7109375" style="21" customWidth="1"/>
    <col min="10507" max="10507" width="11.42578125" style="21" customWidth="1"/>
    <col min="10508" max="10508" width="12.28515625" style="21" customWidth="1"/>
    <col min="10509" max="10509" width="9.140625" style="21"/>
    <col min="10510" max="10512" width="14.85546875" style="21" bestFit="1" customWidth="1"/>
    <col min="10513" max="10513" width="14.7109375" style="21" bestFit="1" customWidth="1"/>
    <col min="10514" max="10515" width="14.85546875" style="21" bestFit="1" customWidth="1"/>
    <col min="10516" max="10757" width="9.140625" style="21"/>
    <col min="10758" max="10758" width="9.42578125" style="21" bestFit="1" customWidth="1"/>
    <col min="10759" max="10759" width="11.5703125" style="21" customWidth="1"/>
    <col min="10760" max="10760" width="11.7109375" style="21" customWidth="1"/>
    <col min="10761" max="10761" width="12" style="21" customWidth="1"/>
    <col min="10762" max="10762" width="11.7109375" style="21" customWidth="1"/>
    <col min="10763" max="10763" width="11.42578125" style="21" customWidth="1"/>
    <col min="10764" max="10764" width="12.28515625" style="21" customWidth="1"/>
    <col min="10765" max="10765" width="9.140625" style="21"/>
    <col min="10766" max="10768" width="14.85546875" style="21" bestFit="1" customWidth="1"/>
    <col min="10769" max="10769" width="14.7109375" style="21" bestFit="1" customWidth="1"/>
    <col min="10770" max="10771" width="14.85546875" style="21" bestFit="1" customWidth="1"/>
    <col min="10772" max="11013" width="9.140625" style="21"/>
    <col min="11014" max="11014" width="9.42578125" style="21" bestFit="1" customWidth="1"/>
    <col min="11015" max="11015" width="11.5703125" style="21" customWidth="1"/>
    <col min="11016" max="11016" width="11.7109375" style="21" customWidth="1"/>
    <col min="11017" max="11017" width="12" style="21" customWidth="1"/>
    <col min="11018" max="11018" width="11.7109375" style="21" customWidth="1"/>
    <col min="11019" max="11019" width="11.42578125" style="21" customWidth="1"/>
    <col min="11020" max="11020" width="12.28515625" style="21" customWidth="1"/>
    <col min="11021" max="11021" width="9.140625" style="21"/>
    <col min="11022" max="11024" width="14.85546875" style="21" bestFit="1" customWidth="1"/>
    <col min="11025" max="11025" width="14.7109375" style="21" bestFit="1" customWidth="1"/>
    <col min="11026" max="11027" width="14.85546875" style="21" bestFit="1" customWidth="1"/>
    <col min="11028" max="11269" width="9.140625" style="21"/>
    <col min="11270" max="11270" width="9.42578125" style="21" bestFit="1" customWidth="1"/>
    <col min="11271" max="11271" width="11.5703125" style="21" customWidth="1"/>
    <col min="11272" max="11272" width="11.7109375" style="21" customWidth="1"/>
    <col min="11273" max="11273" width="12" style="21" customWidth="1"/>
    <col min="11274" max="11274" width="11.7109375" style="21" customWidth="1"/>
    <col min="11275" max="11275" width="11.42578125" style="21" customWidth="1"/>
    <col min="11276" max="11276" width="12.28515625" style="21" customWidth="1"/>
    <col min="11277" max="11277" width="9.140625" style="21"/>
    <col min="11278" max="11280" width="14.85546875" style="21" bestFit="1" customWidth="1"/>
    <col min="11281" max="11281" width="14.7109375" style="21" bestFit="1" customWidth="1"/>
    <col min="11282" max="11283" width="14.85546875" style="21" bestFit="1" customWidth="1"/>
    <col min="11284" max="11525" width="9.140625" style="21"/>
    <col min="11526" max="11526" width="9.42578125" style="21" bestFit="1" customWidth="1"/>
    <col min="11527" max="11527" width="11.5703125" style="21" customWidth="1"/>
    <col min="11528" max="11528" width="11.7109375" style="21" customWidth="1"/>
    <col min="11529" max="11529" width="12" style="21" customWidth="1"/>
    <col min="11530" max="11530" width="11.7109375" style="21" customWidth="1"/>
    <col min="11531" max="11531" width="11.42578125" style="21" customWidth="1"/>
    <col min="11532" max="11532" width="12.28515625" style="21" customWidth="1"/>
    <col min="11533" max="11533" width="9.140625" style="21"/>
    <col min="11534" max="11536" width="14.85546875" style="21" bestFit="1" customWidth="1"/>
    <col min="11537" max="11537" width="14.7109375" style="21" bestFit="1" customWidth="1"/>
    <col min="11538" max="11539" width="14.85546875" style="21" bestFit="1" customWidth="1"/>
    <col min="11540" max="11781" width="9.140625" style="21"/>
    <col min="11782" max="11782" width="9.42578125" style="21" bestFit="1" customWidth="1"/>
    <col min="11783" max="11783" width="11.5703125" style="21" customWidth="1"/>
    <col min="11784" max="11784" width="11.7109375" style="21" customWidth="1"/>
    <col min="11785" max="11785" width="12" style="21" customWidth="1"/>
    <col min="11786" max="11786" width="11.7109375" style="21" customWidth="1"/>
    <col min="11787" max="11787" width="11.42578125" style="21" customWidth="1"/>
    <col min="11788" max="11788" width="12.28515625" style="21" customWidth="1"/>
    <col min="11789" max="11789" width="9.140625" style="21"/>
    <col min="11790" max="11792" width="14.85546875" style="21" bestFit="1" customWidth="1"/>
    <col min="11793" max="11793" width="14.7109375" style="21" bestFit="1" customWidth="1"/>
    <col min="11794" max="11795" width="14.85546875" style="21" bestFit="1" customWidth="1"/>
    <col min="11796" max="12037" width="9.140625" style="21"/>
    <col min="12038" max="12038" width="9.42578125" style="21" bestFit="1" customWidth="1"/>
    <col min="12039" max="12039" width="11.5703125" style="21" customWidth="1"/>
    <col min="12040" max="12040" width="11.7109375" style="21" customWidth="1"/>
    <col min="12041" max="12041" width="12" style="21" customWidth="1"/>
    <col min="12042" max="12042" width="11.7109375" style="21" customWidth="1"/>
    <col min="12043" max="12043" width="11.42578125" style="21" customWidth="1"/>
    <col min="12044" max="12044" width="12.28515625" style="21" customWidth="1"/>
    <col min="12045" max="12045" width="9.140625" style="21"/>
    <col min="12046" max="12048" width="14.85546875" style="21" bestFit="1" customWidth="1"/>
    <col min="12049" max="12049" width="14.7109375" style="21" bestFit="1" customWidth="1"/>
    <col min="12050" max="12051" width="14.85546875" style="21" bestFit="1" customWidth="1"/>
    <col min="12052" max="12293" width="9.140625" style="21"/>
    <col min="12294" max="12294" width="9.42578125" style="21" bestFit="1" customWidth="1"/>
    <col min="12295" max="12295" width="11.5703125" style="21" customWidth="1"/>
    <col min="12296" max="12296" width="11.7109375" style="21" customWidth="1"/>
    <col min="12297" max="12297" width="12" style="21" customWidth="1"/>
    <col min="12298" max="12298" width="11.7109375" style="21" customWidth="1"/>
    <col min="12299" max="12299" width="11.42578125" style="21" customWidth="1"/>
    <col min="12300" max="12300" width="12.28515625" style="21" customWidth="1"/>
    <col min="12301" max="12301" width="9.140625" style="21"/>
    <col min="12302" max="12304" width="14.85546875" style="21" bestFit="1" customWidth="1"/>
    <col min="12305" max="12305" width="14.7109375" style="21" bestFit="1" customWidth="1"/>
    <col min="12306" max="12307" width="14.85546875" style="21" bestFit="1" customWidth="1"/>
    <col min="12308" max="12549" width="9.140625" style="21"/>
    <col min="12550" max="12550" width="9.42578125" style="21" bestFit="1" customWidth="1"/>
    <col min="12551" max="12551" width="11.5703125" style="21" customWidth="1"/>
    <col min="12552" max="12552" width="11.7109375" style="21" customWidth="1"/>
    <col min="12553" max="12553" width="12" style="21" customWidth="1"/>
    <col min="12554" max="12554" width="11.7109375" style="21" customWidth="1"/>
    <col min="12555" max="12555" width="11.42578125" style="21" customWidth="1"/>
    <col min="12556" max="12556" width="12.28515625" style="21" customWidth="1"/>
    <col min="12557" max="12557" width="9.140625" style="21"/>
    <col min="12558" max="12560" width="14.85546875" style="21" bestFit="1" customWidth="1"/>
    <col min="12561" max="12561" width="14.7109375" style="21" bestFit="1" customWidth="1"/>
    <col min="12562" max="12563" width="14.85546875" style="21" bestFit="1" customWidth="1"/>
    <col min="12564" max="12805" width="9.140625" style="21"/>
    <col min="12806" max="12806" width="9.42578125" style="21" bestFit="1" customWidth="1"/>
    <col min="12807" max="12807" width="11.5703125" style="21" customWidth="1"/>
    <col min="12808" max="12808" width="11.7109375" style="21" customWidth="1"/>
    <col min="12809" max="12809" width="12" style="21" customWidth="1"/>
    <col min="12810" max="12810" width="11.7109375" style="21" customWidth="1"/>
    <col min="12811" max="12811" width="11.42578125" style="21" customWidth="1"/>
    <col min="12812" max="12812" width="12.28515625" style="21" customWidth="1"/>
    <col min="12813" max="12813" width="9.140625" style="21"/>
    <col min="12814" max="12816" width="14.85546875" style="21" bestFit="1" customWidth="1"/>
    <col min="12817" max="12817" width="14.7109375" style="21" bestFit="1" customWidth="1"/>
    <col min="12818" max="12819" width="14.85546875" style="21" bestFit="1" customWidth="1"/>
    <col min="12820" max="13061" width="9.140625" style="21"/>
    <col min="13062" max="13062" width="9.42578125" style="21" bestFit="1" customWidth="1"/>
    <col min="13063" max="13063" width="11.5703125" style="21" customWidth="1"/>
    <col min="13064" max="13064" width="11.7109375" style="21" customWidth="1"/>
    <col min="13065" max="13065" width="12" style="21" customWidth="1"/>
    <col min="13066" max="13066" width="11.7109375" style="21" customWidth="1"/>
    <col min="13067" max="13067" width="11.42578125" style="21" customWidth="1"/>
    <col min="13068" max="13068" width="12.28515625" style="21" customWidth="1"/>
    <col min="13069" max="13069" width="9.140625" style="21"/>
    <col min="13070" max="13072" width="14.85546875" style="21" bestFit="1" customWidth="1"/>
    <col min="13073" max="13073" width="14.7109375" style="21" bestFit="1" customWidth="1"/>
    <col min="13074" max="13075" width="14.85546875" style="21" bestFit="1" customWidth="1"/>
    <col min="13076" max="13317" width="9.140625" style="21"/>
    <col min="13318" max="13318" width="9.42578125" style="21" bestFit="1" customWidth="1"/>
    <col min="13319" max="13319" width="11.5703125" style="21" customWidth="1"/>
    <col min="13320" max="13320" width="11.7109375" style="21" customWidth="1"/>
    <col min="13321" max="13321" width="12" style="21" customWidth="1"/>
    <col min="13322" max="13322" width="11.7109375" style="21" customWidth="1"/>
    <col min="13323" max="13323" width="11.42578125" style="21" customWidth="1"/>
    <col min="13324" max="13324" width="12.28515625" style="21" customWidth="1"/>
    <col min="13325" max="13325" width="9.140625" style="21"/>
    <col min="13326" max="13328" width="14.85546875" style="21" bestFit="1" customWidth="1"/>
    <col min="13329" max="13329" width="14.7109375" style="21" bestFit="1" customWidth="1"/>
    <col min="13330" max="13331" width="14.85546875" style="21" bestFit="1" customWidth="1"/>
    <col min="13332" max="13573" width="9.140625" style="21"/>
    <col min="13574" max="13574" width="9.42578125" style="21" bestFit="1" customWidth="1"/>
    <col min="13575" max="13575" width="11.5703125" style="21" customWidth="1"/>
    <col min="13576" max="13576" width="11.7109375" style="21" customWidth="1"/>
    <col min="13577" max="13577" width="12" style="21" customWidth="1"/>
    <col min="13578" max="13578" width="11.7109375" style="21" customWidth="1"/>
    <col min="13579" max="13579" width="11.42578125" style="21" customWidth="1"/>
    <col min="13580" max="13580" width="12.28515625" style="21" customWidth="1"/>
    <col min="13581" max="13581" width="9.140625" style="21"/>
    <col min="13582" max="13584" width="14.85546875" style="21" bestFit="1" customWidth="1"/>
    <col min="13585" max="13585" width="14.7109375" style="21" bestFit="1" customWidth="1"/>
    <col min="13586" max="13587" width="14.85546875" style="21" bestFit="1" customWidth="1"/>
    <col min="13588" max="13829" width="9.140625" style="21"/>
    <col min="13830" max="13830" width="9.42578125" style="21" bestFit="1" customWidth="1"/>
    <col min="13831" max="13831" width="11.5703125" style="21" customWidth="1"/>
    <col min="13832" max="13832" width="11.7109375" style="21" customWidth="1"/>
    <col min="13833" max="13833" width="12" style="21" customWidth="1"/>
    <col min="13834" max="13834" width="11.7109375" style="21" customWidth="1"/>
    <col min="13835" max="13835" width="11.42578125" style="21" customWidth="1"/>
    <col min="13836" max="13836" width="12.28515625" style="21" customWidth="1"/>
    <col min="13837" max="13837" width="9.140625" style="21"/>
    <col min="13838" max="13840" width="14.85546875" style="21" bestFit="1" customWidth="1"/>
    <col min="13841" max="13841" width="14.7109375" style="21" bestFit="1" customWidth="1"/>
    <col min="13842" max="13843" width="14.85546875" style="21" bestFit="1" customWidth="1"/>
    <col min="13844" max="14085" width="9.140625" style="21"/>
    <col min="14086" max="14086" width="9.42578125" style="21" bestFit="1" customWidth="1"/>
    <col min="14087" max="14087" width="11.5703125" style="21" customWidth="1"/>
    <col min="14088" max="14088" width="11.7109375" style="21" customWidth="1"/>
    <col min="14089" max="14089" width="12" style="21" customWidth="1"/>
    <col min="14090" max="14090" width="11.7109375" style="21" customWidth="1"/>
    <col min="14091" max="14091" width="11.42578125" style="21" customWidth="1"/>
    <col min="14092" max="14092" width="12.28515625" style="21" customWidth="1"/>
    <col min="14093" max="14093" width="9.140625" style="21"/>
    <col min="14094" max="14096" width="14.85546875" style="21" bestFit="1" customWidth="1"/>
    <col min="14097" max="14097" width="14.7109375" style="21" bestFit="1" customWidth="1"/>
    <col min="14098" max="14099" width="14.85546875" style="21" bestFit="1" customWidth="1"/>
    <col min="14100" max="14341" width="9.140625" style="21"/>
    <col min="14342" max="14342" width="9.42578125" style="21" bestFit="1" customWidth="1"/>
    <col min="14343" max="14343" width="11.5703125" style="21" customWidth="1"/>
    <col min="14344" max="14344" width="11.7109375" style="21" customWidth="1"/>
    <col min="14345" max="14345" width="12" style="21" customWidth="1"/>
    <col min="14346" max="14346" width="11.7109375" style="21" customWidth="1"/>
    <col min="14347" max="14347" width="11.42578125" style="21" customWidth="1"/>
    <col min="14348" max="14348" width="12.28515625" style="21" customWidth="1"/>
    <col min="14349" max="14349" width="9.140625" style="21"/>
    <col min="14350" max="14352" width="14.85546875" style="21" bestFit="1" customWidth="1"/>
    <col min="14353" max="14353" width="14.7109375" style="21" bestFit="1" customWidth="1"/>
    <col min="14354" max="14355" width="14.85546875" style="21" bestFit="1" customWidth="1"/>
    <col min="14356" max="14597" width="9.140625" style="21"/>
    <col min="14598" max="14598" width="9.42578125" style="21" bestFit="1" customWidth="1"/>
    <col min="14599" max="14599" width="11.5703125" style="21" customWidth="1"/>
    <col min="14600" max="14600" width="11.7109375" style="21" customWidth="1"/>
    <col min="14601" max="14601" width="12" style="21" customWidth="1"/>
    <col min="14602" max="14602" width="11.7109375" style="21" customWidth="1"/>
    <col min="14603" max="14603" width="11.42578125" style="21" customWidth="1"/>
    <col min="14604" max="14604" width="12.28515625" style="21" customWidth="1"/>
    <col min="14605" max="14605" width="9.140625" style="21"/>
    <col min="14606" max="14608" width="14.85546875" style="21" bestFit="1" customWidth="1"/>
    <col min="14609" max="14609" width="14.7109375" style="21" bestFit="1" customWidth="1"/>
    <col min="14610" max="14611" width="14.85546875" style="21" bestFit="1" customWidth="1"/>
    <col min="14612" max="14853" width="9.140625" style="21"/>
    <col min="14854" max="14854" width="9.42578125" style="21" bestFit="1" customWidth="1"/>
    <col min="14855" max="14855" width="11.5703125" style="21" customWidth="1"/>
    <col min="14856" max="14856" width="11.7109375" style="21" customWidth="1"/>
    <col min="14857" max="14857" width="12" style="21" customWidth="1"/>
    <col min="14858" max="14858" width="11.7109375" style="21" customWidth="1"/>
    <col min="14859" max="14859" width="11.42578125" style="21" customWidth="1"/>
    <col min="14860" max="14860" width="12.28515625" style="21" customWidth="1"/>
    <col min="14861" max="14861" width="9.140625" style="21"/>
    <col min="14862" max="14864" width="14.85546875" style="21" bestFit="1" customWidth="1"/>
    <col min="14865" max="14865" width="14.7109375" style="21" bestFit="1" customWidth="1"/>
    <col min="14866" max="14867" width="14.85546875" style="21" bestFit="1" customWidth="1"/>
    <col min="14868" max="15109" width="9.140625" style="21"/>
    <col min="15110" max="15110" width="9.42578125" style="21" bestFit="1" customWidth="1"/>
    <col min="15111" max="15111" width="11.5703125" style="21" customWidth="1"/>
    <col min="15112" max="15112" width="11.7109375" style="21" customWidth="1"/>
    <col min="15113" max="15113" width="12" style="21" customWidth="1"/>
    <col min="15114" max="15114" width="11.7109375" style="21" customWidth="1"/>
    <col min="15115" max="15115" width="11.42578125" style="21" customWidth="1"/>
    <col min="15116" max="15116" width="12.28515625" style="21" customWidth="1"/>
    <col min="15117" max="15117" width="9.140625" style="21"/>
    <col min="15118" max="15120" width="14.85546875" style="21" bestFit="1" customWidth="1"/>
    <col min="15121" max="15121" width="14.7109375" style="21" bestFit="1" customWidth="1"/>
    <col min="15122" max="15123" width="14.85546875" style="21" bestFit="1" customWidth="1"/>
    <col min="15124" max="15365" width="9.140625" style="21"/>
    <col min="15366" max="15366" width="9.42578125" style="21" bestFit="1" customWidth="1"/>
    <col min="15367" max="15367" width="11.5703125" style="21" customWidth="1"/>
    <col min="15368" max="15368" width="11.7109375" style="21" customWidth="1"/>
    <col min="15369" max="15369" width="12" style="21" customWidth="1"/>
    <col min="15370" max="15370" width="11.7109375" style="21" customWidth="1"/>
    <col min="15371" max="15371" width="11.42578125" style="21" customWidth="1"/>
    <col min="15372" max="15372" width="12.28515625" style="21" customWidth="1"/>
    <col min="15373" max="15373" width="9.140625" style="21"/>
    <col min="15374" max="15376" width="14.85546875" style="21" bestFit="1" customWidth="1"/>
    <col min="15377" max="15377" width="14.7109375" style="21" bestFit="1" customWidth="1"/>
    <col min="15378" max="15379" width="14.85546875" style="21" bestFit="1" customWidth="1"/>
    <col min="15380" max="15621" width="9.140625" style="21"/>
    <col min="15622" max="15622" width="9.42578125" style="21" bestFit="1" customWidth="1"/>
    <col min="15623" max="15623" width="11.5703125" style="21" customWidth="1"/>
    <col min="15624" max="15624" width="11.7109375" style="21" customWidth="1"/>
    <col min="15625" max="15625" width="12" style="21" customWidth="1"/>
    <col min="15626" max="15626" width="11.7109375" style="21" customWidth="1"/>
    <col min="15627" max="15627" width="11.42578125" style="21" customWidth="1"/>
    <col min="15628" max="15628" width="12.28515625" style="21" customWidth="1"/>
    <col min="15629" max="15629" width="9.140625" style="21"/>
    <col min="15630" max="15632" width="14.85546875" style="21" bestFit="1" customWidth="1"/>
    <col min="15633" max="15633" width="14.7109375" style="21" bestFit="1" customWidth="1"/>
    <col min="15634" max="15635" width="14.85546875" style="21" bestFit="1" customWidth="1"/>
    <col min="15636" max="15877" width="9.140625" style="21"/>
    <col min="15878" max="15878" width="9.42578125" style="21" bestFit="1" customWidth="1"/>
    <col min="15879" max="15879" width="11.5703125" style="21" customWidth="1"/>
    <col min="15880" max="15880" width="11.7109375" style="21" customWidth="1"/>
    <col min="15881" max="15881" width="12" style="21" customWidth="1"/>
    <col min="15882" max="15882" width="11.7109375" style="21" customWidth="1"/>
    <col min="15883" max="15883" width="11.42578125" style="21" customWidth="1"/>
    <col min="15884" max="15884" width="12.28515625" style="21" customWidth="1"/>
    <col min="15885" max="15885" width="9.140625" style="21"/>
    <col min="15886" max="15888" width="14.85546875" style="21" bestFit="1" customWidth="1"/>
    <col min="15889" max="15889" width="14.7109375" style="21" bestFit="1" customWidth="1"/>
    <col min="15890" max="15891" width="14.85546875" style="21" bestFit="1" customWidth="1"/>
    <col min="15892" max="16133" width="9.140625" style="21"/>
    <col min="16134" max="16134" width="9.42578125" style="21" bestFit="1" customWidth="1"/>
    <col min="16135" max="16135" width="11.5703125" style="21" customWidth="1"/>
    <col min="16136" max="16136" width="11.7109375" style="21" customWidth="1"/>
    <col min="16137" max="16137" width="12" style="21" customWidth="1"/>
    <col min="16138" max="16138" width="11.7109375" style="21" customWidth="1"/>
    <col min="16139" max="16139" width="11.42578125" style="21" customWidth="1"/>
    <col min="16140" max="16140" width="12.28515625" style="21" customWidth="1"/>
    <col min="16141" max="16141" width="9.140625" style="21"/>
    <col min="16142" max="16144" width="14.85546875" style="21" bestFit="1" customWidth="1"/>
    <col min="16145" max="16145" width="14.7109375" style="21" bestFit="1" customWidth="1"/>
    <col min="16146" max="16147" width="14.85546875" style="21" bestFit="1" customWidth="1"/>
    <col min="16148" max="16384" width="9.140625" style="21"/>
  </cols>
  <sheetData>
    <row r="1" spans="1:26" ht="15.75" x14ac:dyDescent="0.2">
      <c r="A1" s="342" t="s">
        <v>183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26" ht="12.75" customHeight="1" x14ac:dyDescent="0.2">
      <c r="A2" s="323" t="s">
        <v>387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6" ht="16.5" customHeight="1" x14ac:dyDescent="0.2">
      <c r="A3" s="15"/>
      <c r="B3" s="205"/>
      <c r="C3" s="205"/>
      <c r="D3" s="206"/>
      <c r="E3" s="206"/>
      <c r="F3" s="206"/>
      <c r="G3" s="206"/>
      <c r="H3" s="206"/>
      <c r="I3" s="9"/>
      <c r="J3" s="9"/>
      <c r="K3" s="343" t="s">
        <v>51</v>
      </c>
      <c r="L3" s="344"/>
    </row>
    <row r="4" spans="1:26" ht="12.75" customHeight="1" x14ac:dyDescent="0.2">
      <c r="A4" s="319" t="s">
        <v>121</v>
      </c>
      <c r="B4" s="320"/>
      <c r="C4" s="320"/>
      <c r="D4" s="320"/>
      <c r="E4" s="320"/>
      <c r="F4" s="319" t="s">
        <v>122</v>
      </c>
      <c r="G4" s="319" t="s">
        <v>123</v>
      </c>
      <c r="H4" s="320"/>
      <c r="I4" s="320"/>
      <c r="J4" s="319" t="s">
        <v>124</v>
      </c>
      <c r="K4" s="320"/>
      <c r="L4" s="320"/>
    </row>
    <row r="5" spans="1:26" x14ac:dyDescent="0.2">
      <c r="A5" s="320"/>
      <c r="B5" s="320"/>
      <c r="C5" s="320"/>
      <c r="D5" s="320"/>
      <c r="E5" s="320"/>
      <c r="F5" s="320"/>
      <c r="G5" s="186" t="s">
        <v>125</v>
      </c>
      <c r="H5" s="186" t="s">
        <v>126</v>
      </c>
      <c r="I5" s="186" t="s">
        <v>127</v>
      </c>
      <c r="J5" s="186" t="s">
        <v>125</v>
      </c>
      <c r="K5" s="186" t="s">
        <v>126</v>
      </c>
      <c r="L5" s="187" t="s">
        <v>127</v>
      </c>
    </row>
    <row r="6" spans="1:26" x14ac:dyDescent="0.2">
      <c r="A6" s="319">
        <v>1</v>
      </c>
      <c r="B6" s="319"/>
      <c r="C6" s="319"/>
      <c r="D6" s="319"/>
      <c r="E6" s="319"/>
      <c r="F6" s="188">
        <v>2</v>
      </c>
      <c r="G6" s="188">
        <v>3</v>
      </c>
      <c r="H6" s="188">
        <v>4</v>
      </c>
      <c r="I6" s="188" t="s">
        <v>0</v>
      </c>
      <c r="J6" s="188">
        <v>6</v>
      </c>
      <c r="K6" s="188">
        <v>7</v>
      </c>
      <c r="L6" s="189" t="s">
        <v>1</v>
      </c>
    </row>
    <row r="7" spans="1:26" x14ac:dyDescent="0.2">
      <c r="A7" s="315" t="s">
        <v>184</v>
      </c>
      <c r="B7" s="317"/>
      <c r="C7" s="317"/>
      <c r="D7" s="317"/>
      <c r="E7" s="318"/>
      <c r="F7" s="5">
        <v>124</v>
      </c>
      <c r="G7" s="149">
        <f>SUM(G8:G15)</f>
        <v>84974661.419999972</v>
      </c>
      <c r="H7" s="150">
        <f>SUM(H8:H15)</f>
        <v>475120061.04000056</v>
      </c>
      <c r="I7" s="167">
        <f>G7+H7</f>
        <v>560094722.46000051</v>
      </c>
      <c r="J7" s="149">
        <f>SUM(J8:J15)</f>
        <v>93371749.100000054</v>
      </c>
      <c r="K7" s="168">
        <f>SUM(K8:K15)</f>
        <v>509827116.28999996</v>
      </c>
      <c r="L7" s="167">
        <f>SUM(L8:L15)</f>
        <v>603198865.3900001</v>
      </c>
      <c r="M7" s="190"/>
      <c r="N7" s="190"/>
      <c r="O7" s="190"/>
      <c r="P7" s="190"/>
      <c r="Q7" s="190"/>
      <c r="R7" s="190"/>
      <c r="S7" s="192"/>
      <c r="T7" s="192"/>
      <c r="U7" s="192"/>
      <c r="V7" s="192"/>
      <c r="W7" s="192"/>
      <c r="X7" s="192"/>
      <c r="Y7" s="192"/>
      <c r="Z7" s="192"/>
    </row>
    <row r="8" spans="1:26" x14ac:dyDescent="0.2">
      <c r="A8" s="327" t="s">
        <v>185</v>
      </c>
      <c r="B8" s="328"/>
      <c r="C8" s="328"/>
      <c r="D8" s="328"/>
      <c r="E8" s="329"/>
      <c r="F8" s="6">
        <v>125</v>
      </c>
      <c r="G8" s="151">
        <v>84633076.649999976</v>
      </c>
      <c r="H8" s="152">
        <v>418439435.47000051</v>
      </c>
      <c r="I8" s="160">
        <f t="shared" ref="I8:I71" si="0">G8+H8</f>
        <v>503072512.12000048</v>
      </c>
      <c r="J8" s="151">
        <v>93105742.130000055</v>
      </c>
      <c r="K8" s="152">
        <v>466386612.5</v>
      </c>
      <c r="L8" s="160">
        <f>SUM(J8:K8)</f>
        <v>559492354.63000011</v>
      </c>
      <c r="M8" s="191"/>
      <c r="N8" s="191"/>
      <c r="O8" s="190"/>
      <c r="P8" s="191"/>
      <c r="Q8" s="191"/>
      <c r="R8" s="190"/>
      <c r="S8" s="192"/>
      <c r="T8" s="192"/>
      <c r="U8" s="192"/>
      <c r="V8" s="192"/>
      <c r="W8" s="192"/>
      <c r="X8" s="192"/>
      <c r="Y8" s="192"/>
    </row>
    <row r="9" spans="1:26" x14ac:dyDescent="0.2">
      <c r="A9" s="327" t="s">
        <v>186</v>
      </c>
      <c r="B9" s="328"/>
      <c r="C9" s="328"/>
      <c r="D9" s="328"/>
      <c r="E9" s="329"/>
      <c r="F9" s="6">
        <v>126</v>
      </c>
      <c r="G9" s="151">
        <v>0</v>
      </c>
      <c r="H9" s="152">
        <v>-8.0000000000154614E-2</v>
      </c>
      <c r="I9" s="160">
        <f t="shared" si="0"/>
        <v>-8.0000000000154614E-2</v>
      </c>
      <c r="J9" s="151">
        <v>0</v>
      </c>
      <c r="K9" s="152">
        <v>0</v>
      </c>
      <c r="L9" s="160">
        <f t="shared" ref="L9:L72" si="1">SUM(J9:K9)</f>
        <v>0</v>
      </c>
      <c r="M9" s="191"/>
      <c r="N9" s="191"/>
      <c r="O9" s="190"/>
      <c r="P9" s="191"/>
      <c r="Q9" s="191"/>
      <c r="R9" s="190"/>
      <c r="S9" s="192"/>
      <c r="T9" s="192"/>
      <c r="U9" s="192"/>
      <c r="V9" s="192"/>
      <c r="W9" s="192"/>
      <c r="X9" s="192"/>
      <c r="Y9" s="192"/>
    </row>
    <row r="10" spans="1:26" ht="25.5" customHeight="1" x14ac:dyDescent="0.2">
      <c r="A10" s="327" t="s">
        <v>187</v>
      </c>
      <c r="B10" s="328"/>
      <c r="C10" s="328"/>
      <c r="D10" s="328"/>
      <c r="E10" s="329"/>
      <c r="F10" s="6">
        <v>127</v>
      </c>
      <c r="G10" s="151">
        <v>0</v>
      </c>
      <c r="H10" s="152">
        <v>4701713.5300000478</v>
      </c>
      <c r="I10" s="160">
        <f t="shared" si="0"/>
        <v>4701713.5300000478</v>
      </c>
      <c r="J10" s="151">
        <v>0</v>
      </c>
      <c r="K10" s="152">
        <v>5053880.0800000392</v>
      </c>
      <c r="L10" s="160">
        <f t="shared" si="1"/>
        <v>5053880.0800000392</v>
      </c>
      <c r="M10" s="191"/>
      <c r="N10" s="191"/>
      <c r="O10" s="190"/>
      <c r="P10" s="191"/>
      <c r="Q10" s="191"/>
      <c r="R10" s="190"/>
      <c r="S10" s="192"/>
      <c r="T10" s="192"/>
      <c r="U10" s="192"/>
      <c r="V10" s="192"/>
      <c r="W10" s="192"/>
      <c r="X10" s="192"/>
      <c r="Y10" s="192"/>
    </row>
    <row r="11" spans="1:26" x14ac:dyDescent="0.2">
      <c r="A11" s="327" t="s">
        <v>188</v>
      </c>
      <c r="B11" s="328"/>
      <c r="C11" s="328"/>
      <c r="D11" s="328"/>
      <c r="E11" s="329"/>
      <c r="F11" s="6">
        <v>128</v>
      </c>
      <c r="G11" s="151">
        <v>-28377.690000000002</v>
      </c>
      <c r="H11" s="152">
        <v>-53174564.640000015</v>
      </c>
      <c r="I11" s="160">
        <f t="shared" si="0"/>
        <v>-53202942.330000013</v>
      </c>
      <c r="J11" s="151">
        <v>-132.86000000000058</v>
      </c>
      <c r="K11" s="152">
        <v>-44526306.51000005</v>
      </c>
      <c r="L11" s="160">
        <f t="shared" si="1"/>
        <v>-44526439.370000049</v>
      </c>
      <c r="M11" s="191"/>
      <c r="N11" s="191"/>
      <c r="O11" s="190"/>
      <c r="P11" s="191"/>
      <c r="Q11" s="191"/>
      <c r="R11" s="190"/>
      <c r="S11" s="192"/>
      <c r="T11" s="192"/>
      <c r="U11" s="192"/>
      <c r="V11" s="192"/>
      <c r="W11" s="192"/>
      <c r="X11" s="192"/>
      <c r="Y11" s="192"/>
    </row>
    <row r="12" spans="1:26" x14ac:dyDescent="0.2">
      <c r="A12" s="327" t="s">
        <v>189</v>
      </c>
      <c r="B12" s="328"/>
      <c r="C12" s="328"/>
      <c r="D12" s="328"/>
      <c r="E12" s="329"/>
      <c r="F12" s="6">
        <v>129</v>
      </c>
      <c r="G12" s="151">
        <v>0</v>
      </c>
      <c r="H12" s="152">
        <v>-1606623.04</v>
      </c>
      <c r="I12" s="160">
        <f t="shared" si="0"/>
        <v>-1606623.04</v>
      </c>
      <c r="J12" s="151">
        <v>0</v>
      </c>
      <c r="K12" s="152">
        <v>-45632.410000000149</v>
      </c>
      <c r="L12" s="160">
        <f t="shared" si="1"/>
        <v>-45632.410000000149</v>
      </c>
      <c r="M12" s="191"/>
      <c r="N12" s="191"/>
      <c r="O12" s="190"/>
      <c r="P12" s="191"/>
      <c r="Q12" s="191"/>
      <c r="R12" s="190"/>
      <c r="S12" s="192"/>
      <c r="T12" s="192"/>
      <c r="U12" s="192"/>
      <c r="V12" s="192"/>
      <c r="W12" s="192"/>
      <c r="X12" s="192"/>
      <c r="Y12" s="192"/>
    </row>
    <row r="13" spans="1:26" x14ac:dyDescent="0.2">
      <c r="A13" s="327" t="s">
        <v>190</v>
      </c>
      <c r="B13" s="328"/>
      <c r="C13" s="328"/>
      <c r="D13" s="328"/>
      <c r="E13" s="329"/>
      <c r="F13" s="6">
        <v>130</v>
      </c>
      <c r="G13" s="151">
        <v>357250.45999999996</v>
      </c>
      <c r="H13" s="152">
        <v>110318601.85000002</v>
      </c>
      <c r="I13" s="160">
        <f t="shared" si="0"/>
        <v>110675852.31000002</v>
      </c>
      <c r="J13" s="151">
        <v>253735.97</v>
      </c>
      <c r="K13" s="152">
        <v>101670070.10000005</v>
      </c>
      <c r="L13" s="160">
        <f t="shared" si="1"/>
        <v>101923806.07000005</v>
      </c>
      <c r="M13" s="191"/>
      <c r="N13" s="191"/>
      <c r="O13" s="190"/>
      <c r="P13" s="191"/>
      <c r="Q13" s="191"/>
      <c r="R13" s="190"/>
      <c r="S13" s="192"/>
      <c r="T13" s="192"/>
      <c r="U13" s="192"/>
      <c r="V13" s="192"/>
      <c r="W13" s="192"/>
      <c r="X13" s="192"/>
      <c r="Y13" s="192"/>
    </row>
    <row r="14" spans="1:26" x14ac:dyDescent="0.2">
      <c r="A14" s="327" t="s">
        <v>191</v>
      </c>
      <c r="B14" s="328"/>
      <c r="C14" s="328"/>
      <c r="D14" s="328"/>
      <c r="E14" s="329"/>
      <c r="F14" s="6">
        <v>131</v>
      </c>
      <c r="G14" s="151">
        <v>12712</v>
      </c>
      <c r="H14" s="152">
        <v>-3372480.7300000004</v>
      </c>
      <c r="I14" s="160">
        <f t="shared" si="0"/>
        <v>-3359768.7300000004</v>
      </c>
      <c r="J14" s="151">
        <v>12403.86</v>
      </c>
      <c r="K14" s="152">
        <v>-17951504.530000009</v>
      </c>
      <c r="L14" s="160">
        <f t="shared" si="1"/>
        <v>-17939100.670000009</v>
      </c>
      <c r="M14" s="191"/>
      <c r="N14" s="191"/>
      <c r="O14" s="190"/>
      <c r="P14" s="191"/>
      <c r="Q14" s="191"/>
      <c r="R14" s="190"/>
      <c r="S14" s="192"/>
      <c r="T14" s="192"/>
      <c r="U14" s="192"/>
      <c r="V14" s="192"/>
      <c r="W14" s="192"/>
      <c r="X14" s="192"/>
      <c r="Y14" s="192"/>
    </row>
    <row r="15" spans="1:26" x14ac:dyDescent="0.2">
      <c r="A15" s="327" t="s">
        <v>192</v>
      </c>
      <c r="B15" s="328"/>
      <c r="C15" s="328"/>
      <c r="D15" s="328"/>
      <c r="E15" s="329"/>
      <c r="F15" s="6">
        <v>132</v>
      </c>
      <c r="G15" s="151">
        <v>0</v>
      </c>
      <c r="H15" s="152">
        <v>-186021.31999999995</v>
      </c>
      <c r="I15" s="160">
        <f t="shared" si="0"/>
        <v>-186021.31999999995</v>
      </c>
      <c r="J15" s="151">
        <v>0</v>
      </c>
      <c r="K15" s="152">
        <v>-760002.93999999983</v>
      </c>
      <c r="L15" s="160">
        <f t="shared" si="1"/>
        <v>-760002.93999999983</v>
      </c>
      <c r="M15" s="191"/>
      <c r="N15" s="191"/>
      <c r="O15" s="190"/>
      <c r="P15" s="191"/>
      <c r="Q15" s="191"/>
      <c r="R15" s="190"/>
      <c r="S15" s="192"/>
      <c r="T15" s="192"/>
      <c r="U15" s="192"/>
      <c r="V15" s="192"/>
      <c r="W15" s="192"/>
      <c r="X15" s="192"/>
      <c r="Y15" s="192"/>
    </row>
    <row r="16" spans="1:26" ht="24.75" customHeight="1" x14ac:dyDescent="0.2">
      <c r="A16" s="330" t="s">
        <v>193</v>
      </c>
      <c r="B16" s="328"/>
      <c r="C16" s="328"/>
      <c r="D16" s="328"/>
      <c r="E16" s="329"/>
      <c r="F16" s="6">
        <v>133</v>
      </c>
      <c r="G16" s="165">
        <f>+G17+G18+G22+G23+G24+G28+G29</f>
        <v>33082737.990000006</v>
      </c>
      <c r="H16" s="166">
        <f>+H17+H18+H22+H23+H24+H28+H29</f>
        <v>73210452.509999976</v>
      </c>
      <c r="I16" s="160">
        <f t="shared" si="0"/>
        <v>106293190.49999999</v>
      </c>
      <c r="J16" s="165">
        <f>+J17+J18+J22+J23+J24+J28+J29</f>
        <v>28639058.94000002</v>
      </c>
      <c r="K16" s="166">
        <f>+K17+K18+K22+K23+K24+K28+K29</f>
        <v>59634402.709999964</v>
      </c>
      <c r="L16" s="160">
        <f>+L17+L18+L22+L23+L24+L28+L29</f>
        <v>88273461.649999976</v>
      </c>
      <c r="M16" s="190"/>
      <c r="N16" s="190"/>
      <c r="O16" s="190"/>
      <c r="P16" s="190"/>
      <c r="Q16" s="190"/>
      <c r="R16" s="190"/>
      <c r="S16" s="192"/>
      <c r="T16" s="192"/>
      <c r="U16" s="192"/>
      <c r="V16" s="192"/>
      <c r="W16" s="192"/>
      <c r="X16" s="192"/>
      <c r="Y16" s="192"/>
    </row>
    <row r="17" spans="1:25" ht="19.5" customHeight="1" x14ac:dyDescent="0.2">
      <c r="A17" s="327" t="s">
        <v>194</v>
      </c>
      <c r="B17" s="328"/>
      <c r="C17" s="328"/>
      <c r="D17" s="328"/>
      <c r="E17" s="329"/>
      <c r="F17" s="6">
        <v>134</v>
      </c>
      <c r="G17" s="151">
        <v>96748.590000000011</v>
      </c>
      <c r="H17" s="152">
        <v>762943.53999999911</v>
      </c>
      <c r="I17" s="160">
        <f t="shared" si="0"/>
        <v>859692.12999999907</v>
      </c>
      <c r="J17" s="151">
        <v>305051.46999999991</v>
      </c>
      <c r="K17" s="152">
        <v>1078895.8200000003</v>
      </c>
      <c r="L17" s="160">
        <f t="shared" si="1"/>
        <v>1383947.2900000003</v>
      </c>
      <c r="M17" s="191"/>
      <c r="N17" s="191"/>
      <c r="O17" s="190"/>
      <c r="P17" s="191"/>
      <c r="Q17" s="191"/>
      <c r="R17" s="190"/>
      <c r="S17" s="192"/>
      <c r="T17" s="192"/>
      <c r="U17" s="192"/>
      <c r="V17" s="192"/>
      <c r="W17" s="192"/>
      <c r="X17" s="192"/>
      <c r="Y17" s="192"/>
    </row>
    <row r="18" spans="1:25" ht="26.25" customHeight="1" x14ac:dyDescent="0.2">
      <c r="A18" s="327" t="s">
        <v>195</v>
      </c>
      <c r="B18" s="328"/>
      <c r="C18" s="328"/>
      <c r="D18" s="328"/>
      <c r="E18" s="329"/>
      <c r="F18" s="6">
        <v>135</v>
      </c>
      <c r="G18" s="165">
        <f>SUM(G19:G21)</f>
        <v>0</v>
      </c>
      <c r="H18" s="166">
        <f>SUM(H19:H21)</f>
        <v>17530357.180000003</v>
      </c>
      <c r="I18" s="160">
        <f t="shared" si="0"/>
        <v>17530357.180000003</v>
      </c>
      <c r="J18" s="165">
        <f>SUM(J19:J21)</f>
        <v>0</v>
      </c>
      <c r="K18" s="166">
        <f>SUM(K19:K21)</f>
        <v>19388594.31000001</v>
      </c>
      <c r="L18" s="160">
        <f t="shared" si="1"/>
        <v>19388594.31000001</v>
      </c>
      <c r="M18" s="190"/>
      <c r="N18" s="190"/>
      <c r="O18" s="190"/>
      <c r="P18" s="190"/>
      <c r="Q18" s="190"/>
      <c r="R18" s="190"/>
      <c r="S18" s="192"/>
      <c r="T18" s="192"/>
      <c r="U18" s="192"/>
      <c r="V18" s="192"/>
      <c r="W18" s="192"/>
      <c r="X18" s="192"/>
      <c r="Y18" s="192"/>
    </row>
    <row r="19" spans="1:25" x14ac:dyDescent="0.2">
      <c r="A19" s="327" t="s">
        <v>196</v>
      </c>
      <c r="B19" s="328"/>
      <c r="C19" s="328"/>
      <c r="D19" s="328"/>
      <c r="E19" s="329"/>
      <c r="F19" s="6">
        <v>136</v>
      </c>
      <c r="G19" s="151">
        <v>0</v>
      </c>
      <c r="H19" s="152">
        <v>9128494.9800000042</v>
      </c>
      <c r="I19" s="160">
        <f t="shared" si="0"/>
        <v>9128494.9800000042</v>
      </c>
      <c r="J19" s="151">
        <v>0</v>
      </c>
      <c r="K19" s="152">
        <v>5076132.3000000045</v>
      </c>
      <c r="L19" s="160">
        <f t="shared" si="1"/>
        <v>5076132.3000000045</v>
      </c>
      <c r="M19" s="191"/>
      <c r="N19" s="191"/>
      <c r="O19" s="190"/>
      <c r="P19" s="191"/>
      <c r="Q19" s="191"/>
      <c r="R19" s="190"/>
      <c r="S19" s="192"/>
      <c r="T19" s="192"/>
      <c r="U19" s="192"/>
      <c r="V19" s="192"/>
      <c r="W19" s="192"/>
      <c r="X19" s="192"/>
      <c r="Y19" s="192"/>
    </row>
    <row r="20" spans="1:25" ht="24" customHeight="1" x14ac:dyDescent="0.2">
      <c r="A20" s="327" t="s">
        <v>197</v>
      </c>
      <c r="B20" s="328"/>
      <c r="C20" s="328"/>
      <c r="D20" s="328"/>
      <c r="E20" s="329"/>
      <c r="F20" s="6">
        <v>137</v>
      </c>
      <c r="G20" s="151">
        <v>0</v>
      </c>
      <c r="H20" s="152">
        <v>0</v>
      </c>
      <c r="I20" s="160">
        <f t="shared" si="0"/>
        <v>0</v>
      </c>
      <c r="J20" s="151">
        <v>0</v>
      </c>
      <c r="K20" s="152">
        <v>0</v>
      </c>
      <c r="L20" s="160">
        <f t="shared" si="1"/>
        <v>0</v>
      </c>
      <c r="M20" s="191"/>
      <c r="N20" s="191"/>
      <c r="O20" s="190"/>
      <c r="P20" s="191"/>
      <c r="Q20" s="191"/>
      <c r="R20" s="190"/>
      <c r="S20" s="192"/>
      <c r="T20" s="192"/>
      <c r="U20" s="192"/>
      <c r="V20" s="192"/>
      <c r="W20" s="192"/>
      <c r="X20" s="192"/>
      <c r="Y20" s="192"/>
    </row>
    <row r="21" spans="1:25" x14ac:dyDescent="0.2">
      <c r="A21" s="327" t="s">
        <v>198</v>
      </c>
      <c r="B21" s="328"/>
      <c r="C21" s="328"/>
      <c r="D21" s="328"/>
      <c r="E21" s="329"/>
      <c r="F21" s="6">
        <v>138</v>
      </c>
      <c r="G21" s="151">
        <v>0</v>
      </c>
      <c r="H21" s="152">
        <v>8401862.1999999993</v>
      </c>
      <c r="I21" s="160">
        <f t="shared" si="0"/>
        <v>8401862.1999999993</v>
      </c>
      <c r="J21" s="151">
        <v>0</v>
      </c>
      <c r="K21" s="152">
        <v>14312462.010000005</v>
      </c>
      <c r="L21" s="160">
        <f t="shared" si="1"/>
        <v>14312462.010000005</v>
      </c>
      <c r="M21" s="191"/>
      <c r="N21" s="191"/>
      <c r="O21" s="190"/>
      <c r="P21" s="191"/>
      <c r="Q21" s="191"/>
      <c r="R21" s="190"/>
      <c r="S21" s="192"/>
      <c r="T21" s="192"/>
      <c r="U21" s="192"/>
      <c r="V21" s="192"/>
      <c r="W21" s="192"/>
      <c r="X21" s="192"/>
      <c r="Y21" s="192"/>
    </row>
    <row r="22" spans="1:25" x14ac:dyDescent="0.2">
      <c r="A22" s="327" t="s">
        <v>199</v>
      </c>
      <c r="B22" s="328"/>
      <c r="C22" s="328"/>
      <c r="D22" s="328"/>
      <c r="E22" s="329"/>
      <c r="F22" s="6">
        <v>139</v>
      </c>
      <c r="G22" s="151">
        <v>28277935.950000003</v>
      </c>
      <c r="H22" s="152">
        <v>28919265.289999977</v>
      </c>
      <c r="I22" s="160">
        <f t="shared" si="0"/>
        <v>57197201.23999998</v>
      </c>
      <c r="J22" s="151">
        <v>27523823.270000018</v>
      </c>
      <c r="K22" s="152">
        <v>27923691.29999996</v>
      </c>
      <c r="L22" s="160">
        <f t="shared" si="1"/>
        <v>55447514.569999978</v>
      </c>
      <c r="M22" s="191"/>
      <c r="N22" s="191"/>
      <c r="O22" s="190"/>
      <c r="P22" s="191"/>
      <c r="Q22" s="191"/>
      <c r="R22" s="190"/>
      <c r="S22" s="192"/>
      <c r="T22" s="192"/>
      <c r="U22" s="192"/>
      <c r="V22" s="192"/>
      <c r="W22" s="192"/>
      <c r="X22" s="192"/>
      <c r="Y22" s="192"/>
    </row>
    <row r="23" spans="1:25" ht="20.25" customHeight="1" x14ac:dyDescent="0.2">
      <c r="A23" s="327" t="s">
        <v>200</v>
      </c>
      <c r="B23" s="328"/>
      <c r="C23" s="328"/>
      <c r="D23" s="328"/>
      <c r="E23" s="329"/>
      <c r="F23" s="6">
        <v>140</v>
      </c>
      <c r="G23" s="151">
        <v>-12406</v>
      </c>
      <c r="H23" s="152">
        <v>743970.41999999993</v>
      </c>
      <c r="I23" s="160">
        <f t="shared" si="0"/>
        <v>731564.41999999993</v>
      </c>
      <c r="J23" s="151">
        <v>74803.5</v>
      </c>
      <c r="K23" s="152">
        <v>-17216774.379999995</v>
      </c>
      <c r="L23" s="160">
        <f t="shared" si="1"/>
        <v>-17141970.879999995</v>
      </c>
      <c r="M23" s="191"/>
      <c r="N23" s="191"/>
      <c r="O23" s="190"/>
      <c r="P23" s="191"/>
      <c r="Q23" s="191"/>
      <c r="R23" s="190"/>
      <c r="S23" s="192"/>
      <c r="T23" s="192"/>
      <c r="U23" s="192"/>
      <c r="V23" s="192"/>
      <c r="W23" s="192"/>
      <c r="X23" s="192"/>
      <c r="Y23" s="192"/>
    </row>
    <row r="24" spans="1:25" ht="19.5" customHeight="1" x14ac:dyDescent="0.2">
      <c r="A24" s="327" t="s">
        <v>201</v>
      </c>
      <c r="B24" s="328"/>
      <c r="C24" s="328"/>
      <c r="D24" s="328"/>
      <c r="E24" s="329"/>
      <c r="F24" s="6">
        <v>141</v>
      </c>
      <c r="G24" s="165">
        <f>SUM(G25:G27)</f>
        <v>4713312.1800000025</v>
      </c>
      <c r="H24" s="166">
        <f>SUM(H25:H27)</f>
        <v>13068273.220000004</v>
      </c>
      <c r="I24" s="160">
        <f t="shared" si="0"/>
        <v>17781585.400000006</v>
      </c>
      <c r="J24" s="165">
        <f>SUM(J25:J27)</f>
        <v>730663.16999999993</v>
      </c>
      <c r="K24" s="166">
        <f>SUM(K25:K27)</f>
        <v>26227731.689999994</v>
      </c>
      <c r="L24" s="160">
        <f t="shared" si="1"/>
        <v>26958394.859999992</v>
      </c>
      <c r="M24" s="190"/>
      <c r="N24" s="190"/>
      <c r="O24" s="190"/>
      <c r="P24" s="190"/>
      <c r="Q24" s="190"/>
      <c r="R24" s="190"/>
      <c r="S24" s="192"/>
      <c r="T24" s="192"/>
      <c r="U24" s="192"/>
      <c r="V24" s="192"/>
      <c r="W24" s="192"/>
      <c r="X24" s="192"/>
      <c r="Y24" s="192"/>
    </row>
    <row r="25" spans="1:25" x14ac:dyDescent="0.2">
      <c r="A25" s="327" t="s">
        <v>202</v>
      </c>
      <c r="B25" s="328"/>
      <c r="C25" s="328"/>
      <c r="D25" s="328"/>
      <c r="E25" s="329"/>
      <c r="F25" s="6">
        <v>142</v>
      </c>
      <c r="G25" s="151">
        <v>12615.139999999985</v>
      </c>
      <c r="H25" s="152">
        <v>31007.669999999984</v>
      </c>
      <c r="I25" s="160">
        <f t="shared" si="0"/>
        <v>43622.809999999969</v>
      </c>
      <c r="J25" s="151">
        <v>310765</v>
      </c>
      <c r="K25" s="152">
        <v>16257579</v>
      </c>
      <c r="L25" s="160">
        <f t="shared" si="1"/>
        <v>16568344</v>
      </c>
      <c r="M25" s="191"/>
      <c r="N25" s="191"/>
      <c r="O25" s="190"/>
      <c r="P25" s="191"/>
      <c r="Q25" s="191"/>
      <c r="R25" s="190"/>
      <c r="S25" s="192"/>
      <c r="T25" s="192"/>
      <c r="U25" s="192"/>
      <c r="V25" s="192"/>
      <c r="W25" s="192"/>
      <c r="X25" s="192"/>
      <c r="Y25" s="192"/>
    </row>
    <row r="26" spans="1:25" x14ac:dyDescent="0.2">
      <c r="A26" s="327" t="s">
        <v>203</v>
      </c>
      <c r="B26" s="328"/>
      <c r="C26" s="328"/>
      <c r="D26" s="328"/>
      <c r="E26" s="329"/>
      <c r="F26" s="6">
        <v>143</v>
      </c>
      <c r="G26" s="151">
        <v>4700697.0400000028</v>
      </c>
      <c r="H26" s="152">
        <v>13037265.550000004</v>
      </c>
      <c r="I26" s="160">
        <f t="shared" si="0"/>
        <v>17737962.590000007</v>
      </c>
      <c r="J26" s="151">
        <v>419898.16999999993</v>
      </c>
      <c r="K26" s="152">
        <v>9970152.6899999939</v>
      </c>
      <c r="L26" s="160">
        <f t="shared" si="1"/>
        <v>10390050.859999994</v>
      </c>
      <c r="M26" s="191"/>
      <c r="N26" s="191"/>
      <c r="O26" s="190"/>
      <c r="P26" s="191"/>
      <c r="Q26" s="191"/>
      <c r="R26" s="190"/>
      <c r="S26" s="192"/>
      <c r="T26" s="192"/>
      <c r="U26" s="192"/>
      <c r="V26" s="192"/>
      <c r="W26" s="192"/>
      <c r="X26" s="192"/>
      <c r="Y26" s="192"/>
    </row>
    <row r="27" spans="1:25" x14ac:dyDescent="0.2">
      <c r="A27" s="327" t="s">
        <v>204</v>
      </c>
      <c r="B27" s="328"/>
      <c r="C27" s="328"/>
      <c r="D27" s="328"/>
      <c r="E27" s="329"/>
      <c r="F27" s="6">
        <v>144</v>
      </c>
      <c r="G27" s="151">
        <v>0</v>
      </c>
      <c r="H27" s="152">
        <v>0</v>
      </c>
      <c r="I27" s="160">
        <f t="shared" si="0"/>
        <v>0</v>
      </c>
      <c r="J27" s="151">
        <v>0</v>
      </c>
      <c r="K27" s="152">
        <v>0</v>
      </c>
      <c r="L27" s="160">
        <f t="shared" si="1"/>
        <v>0</v>
      </c>
      <c r="M27" s="191"/>
      <c r="N27" s="191"/>
      <c r="O27" s="190"/>
      <c r="P27" s="191"/>
      <c r="Q27" s="191"/>
      <c r="R27" s="190"/>
      <c r="S27" s="192"/>
      <c r="T27" s="192"/>
      <c r="U27" s="192"/>
      <c r="V27" s="192"/>
      <c r="W27" s="192"/>
      <c r="X27" s="192"/>
      <c r="Y27" s="192"/>
    </row>
    <row r="28" spans="1:25" x14ac:dyDescent="0.2">
      <c r="A28" s="327" t="s">
        <v>205</v>
      </c>
      <c r="B28" s="328"/>
      <c r="C28" s="328"/>
      <c r="D28" s="328"/>
      <c r="E28" s="329"/>
      <c r="F28" s="6">
        <v>145</v>
      </c>
      <c r="G28" s="151">
        <v>0</v>
      </c>
      <c r="H28" s="152">
        <v>0</v>
      </c>
      <c r="I28" s="160">
        <f t="shared" si="0"/>
        <v>0</v>
      </c>
      <c r="J28" s="151">
        <v>0</v>
      </c>
      <c r="K28" s="152">
        <v>0</v>
      </c>
      <c r="L28" s="160">
        <f t="shared" si="1"/>
        <v>0</v>
      </c>
      <c r="M28" s="191"/>
      <c r="N28" s="191"/>
      <c r="O28" s="190"/>
      <c r="P28" s="191"/>
      <c r="Q28" s="191"/>
      <c r="R28" s="190"/>
      <c r="S28" s="192"/>
      <c r="T28" s="192"/>
      <c r="U28" s="192"/>
      <c r="V28" s="192"/>
      <c r="W28" s="192"/>
      <c r="X28" s="192"/>
      <c r="Y28" s="192"/>
    </row>
    <row r="29" spans="1:25" x14ac:dyDescent="0.2">
      <c r="A29" s="327" t="s">
        <v>206</v>
      </c>
      <c r="B29" s="328"/>
      <c r="C29" s="328"/>
      <c r="D29" s="328"/>
      <c r="E29" s="329"/>
      <c r="F29" s="6">
        <v>146</v>
      </c>
      <c r="G29" s="151">
        <v>7147.2700000000186</v>
      </c>
      <c r="H29" s="152">
        <v>12185642.859999998</v>
      </c>
      <c r="I29" s="160">
        <f t="shared" si="0"/>
        <v>12192790.129999997</v>
      </c>
      <c r="J29" s="151">
        <v>4717.5299999999697</v>
      </c>
      <c r="K29" s="152">
        <v>2232263.9699999988</v>
      </c>
      <c r="L29" s="160">
        <f t="shared" si="1"/>
        <v>2236981.4999999986</v>
      </c>
      <c r="M29" s="191"/>
      <c r="N29" s="191"/>
      <c r="O29" s="190"/>
      <c r="P29" s="191"/>
      <c r="Q29" s="191"/>
      <c r="R29" s="190"/>
      <c r="S29" s="192"/>
      <c r="T29" s="192"/>
      <c r="U29" s="192"/>
      <c r="V29" s="192"/>
      <c r="W29" s="192"/>
      <c r="X29" s="192"/>
      <c r="Y29" s="192"/>
    </row>
    <row r="30" spans="1:25" x14ac:dyDescent="0.2">
      <c r="A30" s="330" t="s">
        <v>207</v>
      </c>
      <c r="B30" s="328"/>
      <c r="C30" s="328"/>
      <c r="D30" s="328"/>
      <c r="E30" s="329"/>
      <c r="F30" s="6">
        <v>147</v>
      </c>
      <c r="G30" s="151">
        <v>361224.37</v>
      </c>
      <c r="H30" s="152">
        <v>10579748.18</v>
      </c>
      <c r="I30" s="160">
        <f t="shared" si="0"/>
        <v>10940972.549999999</v>
      </c>
      <c r="J30" s="151">
        <v>563343.05999999994</v>
      </c>
      <c r="K30" s="152">
        <v>6646641.9800000004</v>
      </c>
      <c r="L30" s="160">
        <f t="shared" si="1"/>
        <v>7209985.04</v>
      </c>
      <c r="M30" s="191"/>
      <c r="N30" s="191"/>
      <c r="O30" s="190"/>
      <c r="P30" s="191"/>
      <c r="Q30" s="191"/>
      <c r="R30" s="190"/>
      <c r="S30" s="192"/>
      <c r="T30" s="192"/>
      <c r="U30" s="192"/>
      <c r="V30" s="192"/>
      <c r="W30" s="192"/>
      <c r="X30" s="192"/>
      <c r="Y30" s="192"/>
    </row>
    <row r="31" spans="1:25" ht="21.75" customHeight="1" x14ac:dyDescent="0.2">
      <c r="A31" s="330" t="s">
        <v>208</v>
      </c>
      <c r="B31" s="328"/>
      <c r="C31" s="328"/>
      <c r="D31" s="328"/>
      <c r="E31" s="329"/>
      <c r="F31" s="6">
        <v>148</v>
      </c>
      <c r="G31" s="151">
        <v>42773.440000000002</v>
      </c>
      <c r="H31" s="152">
        <v>3359485.1099999994</v>
      </c>
      <c r="I31" s="160">
        <f t="shared" si="0"/>
        <v>3402258.5499999993</v>
      </c>
      <c r="J31" s="151">
        <v>42075.47</v>
      </c>
      <c r="K31" s="152">
        <v>1112914.0200000014</v>
      </c>
      <c r="L31" s="160">
        <f t="shared" si="1"/>
        <v>1154989.4900000014</v>
      </c>
      <c r="M31" s="191"/>
      <c r="N31" s="191"/>
      <c r="O31" s="190"/>
      <c r="P31" s="191"/>
      <c r="Q31" s="191"/>
      <c r="R31" s="190"/>
      <c r="S31" s="192"/>
      <c r="T31" s="192"/>
      <c r="U31" s="192"/>
      <c r="V31" s="192"/>
      <c r="W31" s="192"/>
      <c r="X31" s="192"/>
      <c r="Y31" s="192"/>
    </row>
    <row r="32" spans="1:25" x14ac:dyDescent="0.2">
      <c r="A32" s="330" t="s">
        <v>209</v>
      </c>
      <c r="B32" s="328"/>
      <c r="C32" s="328"/>
      <c r="D32" s="328"/>
      <c r="E32" s="329"/>
      <c r="F32" s="6">
        <v>149</v>
      </c>
      <c r="G32" s="151">
        <v>-208.75</v>
      </c>
      <c r="H32" s="152">
        <v>1832939.410000002</v>
      </c>
      <c r="I32" s="160">
        <f t="shared" si="0"/>
        <v>1832730.660000002</v>
      </c>
      <c r="J32" s="151">
        <v>-310.84000000001106</v>
      </c>
      <c r="K32" s="152">
        <v>1267991.9499999997</v>
      </c>
      <c r="L32" s="160">
        <f t="shared" si="1"/>
        <v>1267681.1099999996</v>
      </c>
      <c r="M32" s="191"/>
      <c r="N32" s="191"/>
      <c r="O32" s="190"/>
      <c r="P32" s="191"/>
      <c r="Q32" s="191"/>
      <c r="R32" s="190"/>
      <c r="S32" s="192"/>
      <c r="T32" s="192"/>
      <c r="U32" s="192"/>
      <c r="V32" s="192"/>
      <c r="W32" s="192"/>
      <c r="X32" s="192"/>
      <c r="Y32" s="192"/>
    </row>
    <row r="33" spans="1:25" ht="18" customHeight="1" x14ac:dyDescent="0.2">
      <c r="A33" s="330" t="s">
        <v>210</v>
      </c>
      <c r="B33" s="328"/>
      <c r="C33" s="328"/>
      <c r="D33" s="328"/>
      <c r="E33" s="329"/>
      <c r="F33" s="6">
        <v>150</v>
      </c>
      <c r="G33" s="165">
        <f>+G34+G38</f>
        <v>-53234074.280000009</v>
      </c>
      <c r="H33" s="166">
        <f>+H34+H38</f>
        <v>-276073614.48000002</v>
      </c>
      <c r="I33" s="160">
        <f t="shared" si="0"/>
        <v>-329307688.76000005</v>
      </c>
      <c r="J33" s="165">
        <f>+J34+J38</f>
        <v>-72950276.330000043</v>
      </c>
      <c r="K33" s="166">
        <f>+K34+K38</f>
        <v>-257857965.34</v>
      </c>
      <c r="L33" s="160">
        <f t="shared" si="1"/>
        <v>-330808241.67000008</v>
      </c>
      <c r="M33" s="190"/>
      <c r="N33" s="190"/>
      <c r="O33" s="190"/>
      <c r="P33" s="190"/>
      <c r="Q33" s="190"/>
      <c r="R33" s="190"/>
      <c r="S33" s="192"/>
      <c r="T33" s="192"/>
      <c r="U33" s="192"/>
      <c r="V33" s="192"/>
      <c r="W33" s="192"/>
      <c r="X33" s="192"/>
      <c r="Y33" s="192"/>
    </row>
    <row r="34" spans="1:25" x14ac:dyDescent="0.2">
      <c r="A34" s="327" t="s">
        <v>211</v>
      </c>
      <c r="B34" s="328"/>
      <c r="C34" s="328"/>
      <c r="D34" s="328"/>
      <c r="E34" s="329"/>
      <c r="F34" s="6">
        <v>151</v>
      </c>
      <c r="G34" s="165">
        <f>SUM(G35:G37)</f>
        <v>-51292515.020000011</v>
      </c>
      <c r="H34" s="166">
        <f>SUM(H35:H37)</f>
        <v>-241982529.06000006</v>
      </c>
      <c r="I34" s="160">
        <f t="shared" si="0"/>
        <v>-293275044.08000004</v>
      </c>
      <c r="J34" s="165">
        <f>SUM(J35:J37)</f>
        <v>-68637028.890000045</v>
      </c>
      <c r="K34" s="166">
        <f>SUM(K35:K37)</f>
        <v>-253398548.21000001</v>
      </c>
      <c r="L34" s="160">
        <f>SUM(L35:L37)</f>
        <v>-322035577.10000002</v>
      </c>
      <c r="M34" s="190"/>
      <c r="N34" s="190"/>
      <c r="O34" s="190"/>
      <c r="P34" s="190"/>
      <c r="Q34" s="190"/>
      <c r="R34" s="190"/>
      <c r="S34" s="192"/>
      <c r="T34" s="192"/>
      <c r="U34" s="192"/>
      <c r="V34" s="192"/>
      <c r="W34" s="192"/>
      <c r="X34" s="192"/>
      <c r="Y34" s="192"/>
    </row>
    <row r="35" spans="1:25" x14ac:dyDescent="0.2">
      <c r="A35" s="327" t="s">
        <v>212</v>
      </c>
      <c r="B35" s="328"/>
      <c r="C35" s="328"/>
      <c r="D35" s="328"/>
      <c r="E35" s="329"/>
      <c r="F35" s="6">
        <v>152</v>
      </c>
      <c r="G35" s="151">
        <v>-51292515.020000011</v>
      </c>
      <c r="H35" s="152">
        <v>-250105835.18000007</v>
      </c>
      <c r="I35" s="160">
        <f t="shared" si="0"/>
        <v>-301398350.20000005</v>
      </c>
      <c r="J35" s="151">
        <v>-68637028.890000045</v>
      </c>
      <c r="K35" s="152">
        <v>-271777245.13</v>
      </c>
      <c r="L35" s="160">
        <f t="shared" si="1"/>
        <v>-340414274.02000004</v>
      </c>
      <c r="M35" s="191"/>
      <c r="N35" s="191"/>
      <c r="O35" s="190"/>
      <c r="P35" s="191"/>
      <c r="Q35" s="191"/>
      <c r="R35" s="190"/>
      <c r="S35" s="192"/>
      <c r="T35" s="192"/>
      <c r="U35" s="192"/>
      <c r="V35" s="192"/>
      <c r="W35" s="192"/>
      <c r="X35" s="192"/>
      <c r="Y35" s="192"/>
    </row>
    <row r="36" spans="1:25" x14ac:dyDescent="0.2">
      <c r="A36" s="327" t="s">
        <v>213</v>
      </c>
      <c r="B36" s="328"/>
      <c r="C36" s="328"/>
      <c r="D36" s="328"/>
      <c r="E36" s="329"/>
      <c r="F36" s="6">
        <v>153</v>
      </c>
      <c r="G36" s="151">
        <v>0</v>
      </c>
      <c r="H36" s="152">
        <v>267445.31999999983</v>
      </c>
      <c r="I36" s="160">
        <f t="shared" si="0"/>
        <v>267445.31999999983</v>
      </c>
      <c r="J36" s="151">
        <v>0</v>
      </c>
      <c r="K36" s="152">
        <v>147522.5199999999</v>
      </c>
      <c r="L36" s="160">
        <f t="shared" si="1"/>
        <v>147522.5199999999</v>
      </c>
      <c r="M36" s="191"/>
      <c r="N36" s="191"/>
      <c r="O36" s="190"/>
      <c r="P36" s="191"/>
      <c r="Q36" s="191"/>
      <c r="R36" s="190"/>
      <c r="S36" s="192"/>
      <c r="T36" s="192"/>
      <c r="U36" s="192"/>
      <c r="V36" s="192"/>
      <c r="W36" s="192"/>
      <c r="X36" s="192"/>
      <c r="Y36" s="192"/>
    </row>
    <row r="37" spans="1:25" x14ac:dyDescent="0.2">
      <c r="A37" s="327" t="s">
        <v>214</v>
      </c>
      <c r="B37" s="328"/>
      <c r="C37" s="328"/>
      <c r="D37" s="328"/>
      <c r="E37" s="329"/>
      <c r="F37" s="6">
        <v>154</v>
      </c>
      <c r="G37" s="151">
        <v>0</v>
      </c>
      <c r="H37" s="152">
        <v>7855860.8000000119</v>
      </c>
      <c r="I37" s="160">
        <f t="shared" si="0"/>
        <v>7855860.8000000119</v>
      </c>
      <c r="J37" s="151">
        <v>0</v>
      </c>
      <c r="K37" s="152">
        <v>18231174.400000006</v>
      </c>
      <c r="L37" s="160">
        <f t="shared" si="1"/>
        <v>18231174.400000006</v>
      </c>
      <c r="M37" s="191"/>
      <c r="N37" s="191"/>
      <c r="O37" s="190"/>
      <c r="P37" s="191"/>
      <c r="Q37" s="191"/>
      <c r="R37" s="190"/>
      <c r="S37" s="192"/>
      <c r="T37" s="192"/>
      <c r="U37" s="192"/>
      <c r="V37" s="192"/>
      <c r="W37" s="192"/>
      <c r="X37" s="192"/>
      <c r="Y37" s="192"/>
    </row>
    <row r="38" spans="1:25" x14ac:dyDescent="0.2">
      <c r="A38" s="327" t="s">
        <v>215</v>
      </c>
      <c r="B38" s="328"/>
      <c r="C38" s="328"/>
      <c r="D38" s="328"/>
      <c r="E38" s="329"/>
      <c r="F38" s="6">
        <v>155</v>
      </c>
      <c r="G38" s="165">
        <f>SUM(G39:G41)</f>
        <v>-1941559.2600000002</v>
      </c>
      <c r="H38" s="166">
        <f>SUM(H39:H41)</f>
        <v>-34091085.419999979</v>
      </c>
      <c r="I38" s="160">
        <f t="shared" si="0"/>
        <v>-36032644.679999977</v>
      </c>
      <c r="J38" s="165">
        <f>SUM(J39:J41)</f>
        <v>-4313247.4399999995</v>
      </c>
      <c r="K38" s="166">
        <f>SUM(K39:K41)</f>
        <v>-4459417.1299999896</v>
      </c>
      <c r="L38" s="160">
        <f>SUM(L39:L41)</f>
        <v>-8772664.5699999891</v>
      </c>
      <c r="M38" s="190"/>
      <c r="N38" s="190"/>
      <c r="O38" s="190"/>
      <c r="P38" s="190"/>
      <c r="Q38" s="190"/>
      <c r="R38" s="190"/>
      <c r="S38" s="192"/>
      <c r="T38" s="192"/>
      <c r="U38" s="192"/>
      <c r="V38" s="192"/>
      <c r="W38" s="192"/>
      <c r="X38" s="192"/>
      <c r="Y38" s="192"/>
    </row>
    <row r="39" spans="1:25" x14ac:dyDescent="0.2">
      <c r="A39" s="327" t="s">
        <v>216</v>
      </c>
      <c r="B39" s="328"/>
      <c r="C39" s="328"/>
      <c r="D39" s="328"/>
      <c r="E39" s="329"/>
      <c r="F39" s="6">
        <v>156</v>
      </c>
      <c r="G39" s="151">
        <v>-1941559.2600000002</v>
      </c>
      <c r="H39" s="152">
        <v>-69100532.359999985</v>
      </c>
      <c r="I39" s="160">
        <f t="shared" si="0"/>
        <v>-71042091.61999999</v>
      </c>
      <c r="J39" s="151">
        <v>-4313247.4399999995</v>
      </c>
      <c r="K39" s="152">
        <v>-6623183.2099999897</v>
      </c>
      <c r="L39" s="160">
        <f t="shared" si="1"/>
        <v>-10936430.649999989</v>
      </c>
      <c r="M39" s="191"/>
      <c r="N39" s="191"/>
      <c r="O39" s="190"/>
      <c r="P39" s="191"/>
      <c r="Q39" s="191"/>
      <c r="R39" s="190"/>
      <c r="S39" s="192"/>
      <c r="T39" s="192"/>
      <c r="U39" s="192"/>
      <c r="V39" s="192"/>
      <c r="W39" s="192"/>
      <c r="X39" s="192"/>
      <c r="Y39" s="192"/>
    </row>
    <row r="40" spans="1:25" x14ac:dyDescent="0.2">
      <c r="A40" s="327" t="s">
        <v>217</v>
      </c>
      <c r="B40" s="328"/>
      <c r="C40" s="328"/>
      <c r="D40" s="328"/>
      <c r="E40" s="329"/>
      <c r="F40" s="6">
        <v>157</v>
      </c>
      <c r="G40" s="151">
        <v>0</v>
      </c>
      <c r="H40" s="152">
        <v>399746.23</v>
      </c>
      <c r="I40" s="160">
        <f t="shared" si="0"/>
        <v>399746.23</v>
      </c>
      <c r="J40" s="151">
        <v>0</v>
      </c>
      <c r="K40" s="152">
        <v>451313.91</v>
      </c>
      <c r="L40" s="160">
        <f t="shared" si="1"/>
        <v>451313.91</v>
      </c>
      <c r="M40" s="191"/>
      <c r="N40" s="191"/>
      <c r="O40" s="190"/>
      <c r="P40" s="191"/>
      <c r="Q40" s="191"/>
      <c r="R40" s="190"/>
      <c r="S40" s="192"/>
      <c r="T40" s="192"/>
      <c r="U40" s="192"/>
      <c r="V40" s="192"/>
      <c r="W40" s="192"/>
      <c r="X40" s="192"/>
      <c r="Y40" s="192"/>
    </row>
    <row r="41" spans="1:25" x14ac:dyDescent="0.2">
      <c r="A41" s="327" t="s">
        <v>218</v>
      </c>
      <c r="B41" s="328"/>
      <c r="C41" s="328"/>
      <c r="D41" s="328"/>
      <c r="E41" s="329"/>
      <c r="F41" s="6">
        <v>158</v>
      </c>
      <c r="G41" s="151">
        <v>0</v>
      </c>
      <c r="H41" s="152">
        <v>34609700.710000001</v>
      </c>
      <c r="I41" s="160">
        <f t="shared" si="0"/>
        <v>34609700.710000001</v>
      </c>
      <c r="J41" s="151">
        <v>0</v>
      </c>
      <c r="K41" s="152">
        <v>1712452.17</v>
      </c>
      <c r="L41" s="160">
        <f t="shared" si="1"/>
        <v>1712452.17</v>
      </c>
      <c r="M41" s="191"/>
      <c r="N41" s="191"/>
      <c r="O41" s="190"/>
      <c r="P41" s="191"/>
      <c r="Q41" s="191"/>
      <c r="R41" s="190"/>
      <c r="S41" s="192"/>
      <c r="T41" s="192"/>
      <c r="U41" s="192"/>
      <c r="V41" s="192"/>
      <c r="W41" s="192"/>
      <c r="X41" s="192"/>
      <c r="Y41" s="192"/>
    </row>
    <row r="42" spans="1:25" ht="22.5" customHeight="1" x14ac:dyDescent="0.2">
      <c r="A42" s="330" t="s">
        <v>219</v>
      </c>
      <c r="B42" s="328"/>
      <c r="C42" s="328"/>
      <c r="D42" s="328"/>
      <c r="E42" s="329"/>
      <c r="F42" s="6">
        <v>159</v>
      </c>
      <c r="G42" s="165">
        <f>+G43+G46</f>
        <v>-46071542.410000004</v>
      </c>
      <c r="H42" s="166">
        <f>+H43+H46</f>
        <v>2357870.66</v>
      </c>
      <c r="I42" s="160">
        <f t="shared" si="0"/>
        <v>-43713671.75</v>
      </c>
      <c r="J42" s="165">
        <f>+J43+J46</f>
        <v>-26704124.239999987</v>
      </c>
      <c r="K42" s="166">
        <f>+K43+K46</f>
        <v>5924753.8699999992</v>
      </c>
      <c r="L42" s="160">
        <f>+L43+L46</f>
        <v>-20779370.369999986</v>
      </c>
      <c r="M42" s="190"/>
      <c r="N42" s="190"/>
      <c r="O42" s="190"/>
      <c r="P42" s="190"/>
      <c r="Q42" s="190"/>
      <c r="R42" s="190"/>
      <c r="S42" s="192"/>
      <c r="T42" s="192"/>
      <c r="U42" s="192"/>
      <c r="V42" s="192"/>
      <c r="W42" s="192"/>
      <c r="X42" s="192"/>
      <c r="Y42" s="192"/>
    </row>
    <row r="43" spans="1:25" ht="21" customHeight="1" x14ac:dyDescent="0.2">
      <c r="A43" s="327" t="s">
        <v>220</v>
      </c>
      <c r="B43" s="328"/>
      <c r="C43" s="328"/>
      <c r="D43" s="328"/>
      <c r="E43" s="329"/>
      <c r="F43" s="6">
        <v>160</v>
      </c>
      <c r="G43" s="165">
        <f>SUM(G44:G45)</f>
        <v>-43970043.370000005</v>
      </c>
      <c r="H43" s="166">
        <f>SUM(H44:H45)</f>
        <v>0</v>
      </c>
      <c r="I43" s="160">
        <f t="shared" si="0"/>
        <v>-43970043.370000005</v>
      </c>
      <c r="J43" s="165">
        <f>SUM(J44:J45)</f>
        <v>-26704124.239999987</v>
      </c>
      <c r="K43" s="166">
        <f>SUM(K44:K45)</f>
        <v>3242544.05</v>
      </c>
      <c r="L43" s="160">
        <f>SUM(L44:L45)</f>
        <v>-23461580.189999986</v>
      </c>
      <c r="M43" s="190"/>
      <c r="N43" s="190"/>
      <c r="O43" s="190"/>
      <c r="P43" s="190"/>
      <c r="Q43" s="190"/>
      <c r="R43" s="190"/>
      <c r="S43" s="192"/>
      <c r="T43" s="192"/>
      <c r="U43" s="192"/>
      <c r="V43" s="192"/>
      <c r="W43" s="192"/>
      <c r="X43" s="192"/>
      <c r="Y43" s="192"/>
    </row>
    <row r="44" spans="1:25" x14ac:dyDescent="0.2">
      <c r="A44" s="327" t="s">
        <v>221</v>
      </c>
      <c r="B44" s="328"/>
      <c r="C44" s="328"/>
      <c r="D44" s="328"/>
      <c r="E44" s="329"/>
      <c r="F44" s="6">
        <v>161</v>
      </c>
      <c r="G44" s="151">
        <v>-43970043.780000001</v>
      </c>
      <c r="H44" s="152">
        <v>0</v>
      </c>
      <c r="I44" s="160">
        <f t="shared" si="0"/>
        <v>-43970043.780000001</v>
      </c>
      <c r="J44" s="151">
        <v>-26704124.239999987</v>
      </c>
      <c r="K44" s="152">
        <v>3242544.05</v>
      </c>
      <c r="L44" s="160">
        <f t="shared" si="1"/>
        <v>-23461580.189999986</v>
      </c>
      <c r="M44" s="191"/>
      <c r="N44" s="191"/>
      <c r="O44" s="190"/>
      <c r="P44" s="191"/>
      <c r="Q44" s="191"/>
      <c r="R44" s="190"/>
      <c r="S44" s="192"/>
      <c r="T44" s="192"/>
      <c r="U44" s="192"/>
      <c r="V44" s="192"/>
      <c r="W44" s="192"/>
      <c r="X44" s="192"/>
      <c r="Y44" s="192"/>
    </row>
    <row r="45" spans="1:25" x14ac:dyDescent="0.2">
      <c r="A45" s="327" t="s">
        <v>222</v>
      </c>
      <c r="B45" s="328"/>
      <c r="C45" s="328"/>
      <c r="D45" s="328"/>
      <c r="E45" s="329"/>
      <c r="F45" s="6">
        <v>162</v>
      </c>
      <c r="G45" s="151">
        <v>0.40999999997438863</v>
      </c>
      <c r="H45" s="152">
        <v>0</v>
      </c>
      <c r="I45" s="160">
        <f t="shared" si="0"/>
        <v>0.40999999997438863</v>
      </c>
      <c r="J45" s="151">
        <v>0</v>
      </c>
      <c r="K45" s="152">
        <v>0</v>
      </c>
      <c r="L45" s="160">
        <f t="shared" si="1"/>
        <v>0</v>
      </c>
      <c r="M45" s="191"/>
      <c r="N45" s="191"/>
      <c r="O45" s="190"/>
      <c r="P45" s="191"/>
      <c r="Q45" s="191"/>
      <c r="R45" s="190"/>
      <c r="S45" s="192"/>
      <c r="T45" s="192"/>
      <c r="U45" s="192"/>
      <c r="V45" s="192"/>
      <c r="W45" s="192"/>
      <c r="X45" s="192"/>
      <c r="Y45" s="192"/>
    </row>
    <row r="46" spans="1:25" ht="21.75" customHeight="1" x14ac:dyDescent="0.2">
      <c r="A46" s="327" t="s">
        <v>223</v>
      </c>
      <c r="B46" s="328"/>
      <c r="C46" s="328"/>
      <c r="D46" s="328"/>
      <c r="E46" s="329"/>
      <c r="F46" s="6">
        <v>163</v>
      </c>
      <c r="G46" s="165">
        <f>SUM(G47:G49)</f>
        <v>-2101499.04</v>
      </c>
      <c r="H46" s="166">
        <f>SUM(H47:H49)</f>
        <v>2357870.66</v>
      </c>
      <c r="I46" s="160">
        <f t="shared" si="0"/>
        <v>256371.62000000011</v>
      </c>
      <c r="J46" s="165">
        <f>SUM(J47:J49)</f>
        <v>0</v>
      </c>
      <c r="K46" s="166">
        <f>SUM(K47:K49)</f>
        <v>2682209.8199999998</v>
      </c>
      <c r="L46" s="160">
        <f>SUM(L47:L49)</f>
        <v>2682209.8199999998</v>
      </c>
      <c r="M46" s="190"/>
      <c r="N46" s="190"/>
      <c r="O46" s="190"/>
      <c r="P46" s="190"/>
      <c r="Q46" s="190"/>
      <c r="R46" s="190"/>
      <c r="S46" s="192"/>
      <c r="T46" s="192"/>
      <c r="U46" s="192"/>
      <c r="V46" s="192"/>
      <c r="W46" s="192"/>
      <c r="X46" s="192"/>
      <c r="Y46" s="192"/>
    </row>
    <row r="47" spans="1:25" x14ac:dyDescent="0.2">
      <c r="A47" s="327" t="s">
        <v>216</v>
      </c>
      <c r="B47" s="328"/>
      <c r="C47" s="328"/>
      <c r="D47" s="328"/>
      <c r="E47" s="329"/>
      <c r="F47" s="6">
        <v>164</v>
      </c>
      <c r="G47" s="151">
        <v>-2101499.04</v>
      </c>
      <c r="H47" s="152">
        <v>2357870.66</v>
      </c>
      <c r="I47" s="160">
        <f t="shared" si="0"/>
        <v>256371.62000000011</v>
      </c>
      <c r="J47" s="151">
        <v>0</v>
      </c>
      <c r="K47" s="152">
        <v>2682209.8199999998</v>
      </c>
      <c r="L47" s="160">
        <f t="shared" si="1"/>
        <v>2682209.8199999998</v>
      </c>
      <c r="M47" s="191"/>
      <c r="N47" s="191"/>
      <c r="O47" s="190"/>
      <c r="P47" s="191"/>
      <c r="Q47" s="191"/>
      <c r="R47" s="190"/>
      <c r="S47" s="192"/>
      <c r="T47" s="192"/>
      <c r="U47" s="192"/>
      <c r="V47" s="192"/>
      <c r="W47" s="192"/>
      <c r="X47" s="192"/>
      <c r="Y47" s="192"/>
    </row>
    <row r="48" spans="1:25" x14ac:dyDescent="0.2">
      <c r="A48" s="327" t="s">
        <v>217</v>
      </c>
      <c r="B48" s="328"/>
      <c r="C48" s="328"/>
      <c r="D48" s="328"/>
      <c r="E48" s="329"/>
      <c r="F48" s="6">
        <v>165</v>
      </c>
      <c r="G48" s="151">
        <v>0</v>
      </c>
      <c r="H48" s="152">
        <v>0</v>
      </c>
      <c r="I48" s="160">
        <f t="shared" si="0"/>
        <v>0</v>
      </c>
      <c r="J48" s="151">
        <v>0</v>
      </c>
      <c r="K48" s="152">
        <v>0</v>
      </c>
      <c r="L48" s="160">
        <f t="shared" si="1"/>
        <v>0</v>
      </c>
      <c r="M48" s="191"/>
      <c r="N48" s="191"/>
      <c r="O48" s="190"/>
      <c r="P48" s="191"/>
      <c r="Q48" s="191"/>
      <c r="R48" s="190"/>
      <c r="S48" s="192"/>
      <c r="T48" s="192"/>
      <c r="U48" s="192"/>
      <c r="V48" s="192"/>
      <c r="W48" s="192"/>
      <c r="X48" s="192"/>
      <c r="Y48" s="192"/>
    </row>
    <row r="49" spans="1:25" x14ac:dyDescent="0.2">
      <c r="A49" s="327" t="s">
        <v>218</v>
      </c>
      <c r="B49" s="328"/>
      <c r="C49" s="328"/>
      <c r="D49" s="328"/>
      <c r="E49" s="329"/>
      <c r="F49" s="6">
        <v>166</v>
      </c>
      <c r="G49" s="151">
        <v>0</v>
      </c>
      <c r="H49" s="152">
        <v>0</v>
      </c>
      <c r="I49" s="160">
        <f t="shared" si="0"/>
        <v>0</v>
      </c>
      <c r="J49" s="151">
        <v>0</v>
      </c>
      <c r="K49" s="152">
        <v>0</v>
      </c>
      <c r="L49" s="160">
        <f t="shared" si="1"/>
        <v>0</v>
      </c>
      <c r="M49" s="191"/>
      <c r="N49" s="191"/>
      <c r="O49" s="190"/>
      <c r="P49" s="191"/>
      <c r="Q49" s="191"/>
      <c r="R49" s="190"/>
      <c r="S49" s="192"/>
      <c r="T49" s="192"/>
      <c r="U49" s="192"/>
      <c r="V49" s="192"/>
      <c r="W49" s="192"/>
      <c r="X49" s="192"/>
      <c r="Y49" s="192"/>
    </row>
    <row r="50" spans="1:25" ht="21" customHeight="1" x14ac:dyDescent="0.2">
      <c r="A50" s="330" t="s">
        <v>224</v>
      </c>
      <c r="B50" s="328"/>
      <c r="C50" s="328"/>
      <c r="D50" s="328"/>
      <c r="E50" s="329"/>
      <c r="F50" s="6">
        <v>167</v>
      </c>
      <c r="G50" s="165">
        <f>SUM(G51:G53)</f>
        <v>-7478718.4499999881</v>
      </c>
      <c r="H50" s="166">
        <f>SUM(H51:H53)</f>
        <v>0</v>
      </c>
      <c r="I50" s="160">
        <f t="shared" si="0"/>
        <v>-7478718.4499999881</v>
      </c>
      <c r="J50" s="165">
        <f>SUM(J51:J53)</f>
        <v>884412.21999999881</v>
      </c>
      <c r="K50" s="166">
        <f>SUM(K51:K53)</f>
        <v>0</v>
      </c>
      <c r="L50" s="160">
        <f>SUM(L51:L53)</f>
        <v>884412.21999999881</v>
      </c>
      <c r="M50" s="190"/>
      <c r="N50" s="190"/>
      <c r="O50" s="190"/>
      <c r="P50" s="190"/>
      <c r="Q50" s="190"/>
      <c r="R50" s="190"/>
      <c r="S50" s="192"/>
      <c r="T50" s="192"/>
      <c r="U50" s="192"/>
      <c r="V50" s="192"/>
      <c r="W50" s="192"/>
      <c r="X50" s="192"/>
      <c r="Y50" s="192"/>
    </row>
    <row r="51" spans="1:25" x14ac:dyDescent="0.2">
      <c r="A51" s="327" t="s">
        <v>225</v>
      </c>
      <c r="B51" s="328"/>
      <c r="C51" s="328"/>
      <c r="D51" s="328"/>
      <c r="E51" s="329"/>
      <c r="F51" s="6">
        <v>168</v>
      </c>
      <c r="G51" s="151">
        <v>-7478718.4499999881</v>
      </c>
      <c r="H51" s="152">
        <v>0</v>
      </c>
      <c r="I51" s="160">
        <f t="shared" si="0"/>
        <v>-7478718.4499999881</v>
      </c>
      <c r="J51" s="151">
        <v>884412.21999999881</v>
      </c>
      <c r="K51" s="152">
        <v>0</v>
      </c>
      <c r="L51" s="160">
        <f t="shared" si="1"/>
        <v>884412.21999999881</v>
      </c>
      <c r="M51" s="191"/>
      <c r="N51" s="191"/>
      <c r="O51" s="190"/>
      <c r="P51" s="191"/>
      <c r="Q51" s="191"/>
      <c r="R51" s="190"/>
      <c r="S51" s="192"/>
      <c r="T51" s="192"/>
      <c r="U51" s="192"/>
      <c r="V51" s="192"/>
      <c r="W51" s="192"/>
      <c r="X51" s="192"/>
      <c r="Y51" s="192"/>
    </row>
    <row r="52" spans="1:25" x14ac:dyDescent="0.2">
      <c r="A52" s="327" t="s">
        <v>226</v>
      </c>
      <c r="B52" s="328"/>
      <c r="C52" s="328"/>
      <c r="D52" s="328"/>
      <c r="E52" s="329"/>
      <c r="F52" s="6">
        <v>169</v>
      </c>
      <c r="G52" s="151">
        <v>0</v>
      </c>
      <c r="H52" s="152">
        <v>0</v>
      </c>
      <c r="I52" s="160">
        <f t="shared" si="0"/>
        <v>0</v>
      </c>
      <c r="J52" s="151">
        <v>0</v>
      </c>
      <c r="K52" s="152">
        <v>0</v>
      </c>
      <c r="L52" s="160">
        <f t="shared" si="1"/>
        <v>0</v>
      </c>
      <c r="M52" s="191"/>
      <c r="N52" s="191"/>
      <c r="O52" s="190"/>
      <c r="P52" s="191"/>
      <c r="Q52" s="191"/>
      <c r="R52" s="190"/>
      <c r="S52" s="192"/>
      <c r="T52" s="192"/>
      <c r="U52" s="192"/>
      <c r="V52" s="192"/>
      <c r="W52" s="192"/>
      <c r="X52" s="192"/>
      <c r="Y52" s="192"/>
    </row>
    <row r="53" spans="1:25" x14ac:dyDescent="0.2">
      <c r="A53" s="327" t="s">
        <v>227</v>
      </c>
      <c r="B53" s="328"/>
      <c r="C53" s="328"/>
      <c r="D53" s="328"/>
      <c r="E53" s="329"/>
      <c r="F53" s="6">
        <v>170</v>
      </c>
      <c r="G53" s="151">
        <v>0</v>
      </c>
      <c r="H53" s="152">
        <v>0</v>
      </c>
      <c r="I53" s="160">
        <f t="shared" si="0"/>
        <v>0</v>
      </c>
      <c r="J53" s="151">
        <v>0</v>
      </c>
      <c r="K53" s="152">
        <v>0</v>
      </c>
      <c r="L53" s="160">
        <f t="shared" si="1"/>
        <v>0</v>
      </c>
      <c r="M53" s="191"/>
      <c r="N53" s="191"/>
      <c r="O53" s="190"/>
      <c r="P53" s="191"/>
      <c r="Q53" s="191"/>
      <c r="R53" s="190"/>
      <c r="S53" s="192"/>
      <c r="T53" s="192"/>
      <c r="U53" s="192"/>
      <c r="V53" s="192"/>
      <c r="W53" s="192"/>
      <c r="X53" s="192"/>
      <c r="Y53" s="192"/>
    </row>
    <row r="54" spans="1:25" ht="21" customHeight="1" x14ac:dyDescent="0.2">
      <c r="A54" s="330" t="s">
        <v>228</v>
      </c>
      <c r="B54" s="328"/>
      <c r="C54" s="328"/>
      <c r="D54" s="328"/>
      <c r="E54" s="329"/>
      <c r="F54" s="6">
        <v>171</v>
      </c>
      <c r="G54" s="165">
        <f>SUM(G55:G56)</f>
        <v>0</v>
      </c>
      <c r="H54" s="166">
        <f>SUM(H55:H56)</f>
        <v>-750656.44999999972</v>
      </c>
      <c r="I54" s="160">
        <f t="shared" si="0"/>
        <v>-750656.44999999972</v>
      </c>
      <c r="J54" s="165">
        <f>SUM(J55:J56)</f>
        <v>0</v>
      </c>
      <c r="K54" s="166">
        <f>SUM(K55:K56)</f>
        <v>-3792339.9300000006</v>
      </c>
      <c r="L54" s="160">
        <f>SUM(L55:L56)</f>
        <v>-3792339.9300000006</v>
      </c>
      <c r="M54" s="190"/>
      <c r="N54" s="190"/>
      <c r="O54" s="190"/>
      <c r="P54" s="190"/>
      <c r="Q54" s="190"/>
      <c r="R54" s="190"/>
      <c r="S54" s="192"/>
      <c r="T54" s="192"/>
      <c r="U54" s="192"/>
      <c r="V54" s="192"/>
      <c r="W54" s="192"/>
      <c r="X54" s="192"/>
      <c r="Y54" s="192"/>
    </row>
    <row r="55" spans="1:25" x14ac:dyDescent="0.2">
      <c r="A55" s="327" t="s">
        <v>229</v>
      </c>
      <c r="B55" s="328"/>
      <c r="C55" s="328"/>
      <c r="D55" s="328"/>
      <c r="E55" s="329"/>
      <c r="F55" s="6">
        <v>172</v>
      </c>
      <c r="G55" s="151">
        <v>0</v>
      </c>
      <c r="H55" s="152">
        <v>-750656.44999999972</v>
      </c>
      <c r="I55" s="160">
        <f t="shared" si="0"/>
        <v>-750656.44999999972</v>
      </c>
      <c r="J55" s="151">
        <v>0</v>
      </c>
      <c r="K55" s="152">
        <v>-3792339.9300000006</v>
      </c>
      <c r="L55" s="160">
        <f t="shared" si="1"/>
        <v>-3792339.9300000006</v>
      </c>
      <c r="M55" s="191"/>
      <c r="N55" s="191"/>
      <c r="O55" s="190"/>
      <c r="P55" s="191"/>
      <c r="Q55" s="191"/>
      <c r="R55" s="190"/>
      <c r="S55" s="192"/>
      <c r="T55" s="192"/>
      <c r="U55" s="192"/>
      <c r="V55" s="192"/>
      <c r="W55" s="192"/>
      <c r="X55" s="192"/>
      <c r="Y55" s="192"/>
    </row>
    <row r="56" spans="1:25" x14ac:dyDescent="0.2">
      <c r="A56" s="327" t="s">
        <v>230</v>
      </c>
      <c r="B56" s="328"/>
      <c r="C56" s="328"/>
      <c r="D56" s="328"/>
      <c r="E56" s="329"/>
      <c r="F56" s="6">
        <v>173</v>
      </c>
      <c r="G56" s="151">
        <v>0</v>
      </c>
      <c r="H56" s="152">
        <v>0</v>
      </c>
      <c r="I56" s="160">
        <f t="shared" si="0"/>
        <v>0</v>
      </c>
      <c r="J56" s="151">
        <v>0</v>
      </c>
      <c r="K56" s="152">
        <v>0</v>
      </c>
      <c r="L56" s="160">
        <f t="shared" si="1"/>
        <v>0</v>
      </c>
      <c r="M56" s="191"/>
      <c r="N56" s="191"/>
      <c r="O56" s="190"/>
      <c r="P56" s="191"/>
      <c r="Q56" s="191"/>
      <c r="R56" s="190"/>
      <c r="S56" s="192"/>
      <c r="T56" s="192"/>
      <c r="U56" s="192"/>
      <c r="V56" s="192"/>
      <c r="W56" s="192"/>
      <c r="X56" s="192"/>
      <c r="Y56" s="192"/>
    </row>
    <row r="57" spans="1:25" ht="21" customHeight="1" x14ac:dyDescent="0.2">
      <c r="A57" s="330" t="s">
        <v>231</v>
      </c>
      <c r="B57" s="328"/>
      <c r="C57" s="328"/>
      <c r="D57" s="328"/>
      <c r="E57" s="329"/>
      <c r="F57" s="6">
        <v>174</v>
      </c>
      <c r="G57" s="169">
        <f>+G58+G62</f>
        <v>-25045760.100000001</v>
      </c>
      <c r="H57" s="170">
        <f>+H58+H62</f>
        <v>-165451071.25999999</v>
      </c>
      <c r="I57" s="171">
        <f t="shared" si="0"/>
        <v>-190496831.35999998</v>
      </c>
      <c r="J57" s="169">
        <f>+J58+J62</f>
        <v>-23214433.109999996</v>
      </c>
      <c r="K57" s="170">
        <f>+K58+K62</f>
        <v>-197563156.53000003</v>
      </c>
      <c r="L57" s="171">
        <f>+L58+L62</f>
        <v>-220777589.64000005</v>
      </c>
      <c r="M57" s="190"/>
      <c r="N57" s="190"/>
      <c r="O57" s="190"/>
      <c r="P57" s="190"/>
      <c r="Q57" s="190"/>
      <c r="R57" s="190"/>
      <c r="S57" s="192"/>
      <c r="T57" s="192"/>
      <c r="U57" s="192"/>
      <c r="V57" s="192"/>
      <c r="W57" s="192"/>
      <c r="X57" s="192"/>
      <c r="Y57" s="192"/>
    </row>
    <row r="58" spans="1:25" x14ac:dyDescent="0.2">
      <c r="A58" s="327" t="s">
        <v>232</v>
      </c>
      <c r="B58" s="328"/>
      <c r="C58" s="328"/>
      <c r="D58" s="328"/>
      <c r="E58" s="329"/>
      <c r="F58" s="6">
        <v>175</v>
      </c>
      <c r="G58" s="165">
        <f>SUM(G59:G61)</f>
        <v>-12923289.509999998</v>
      </c>
      <c r="H58" s="166">
        <f>SUM(H59:H61)</f>
        <v>-90201133.25</v>
      </c>
      <c r="I58" s="160">
        <f t="shared" si="0"/>
        <v>-103124422.75999999</v>
      </c>
      <c r="J58" s="165">
        <f>SUM(J59:J61)</f>
        <v>-10245505.129999995</v>
      </c>
      <c r="K58" s="166">
        <f>SUM(K59:K61)</f>
        <v>-110964628.32999995</v>
      </c>
      <c r="L58" s="160">
        <f>SUM(L59:L61)</f>
        <v>-121210133.45999995</v>
      </c>
      <c r="M58" s="190"/>
      <c r="N58" s="190"/>
      <c r="O58" s="190"/>
      <c r="P58" s="190"/>
      <c r="Q58" s="190"/>
      <c r="R58" s="190"/>
      <c r="S58" s="192"/>
      <c r="T58" s="192"/>
      <c r="U58" s="192"/>
      <c r="V58" s="192"/>
      <c r="W58" s="192"/>
      <c r="X58" s="192"/>
      <c r="Y58" s="192"/>
    </row>
    <row r="59" spans="1:25" x14ac:dyDescent="0.2">
      <c r="A59" s="327" t="s">
        <v>233</v>
      </c>
      <c r="B59" s="328"/>
      <c r="C59" s="328"/>
      <c r="D59" s="328"/>
      <c r="E59" s="329"/>
      <c r="F59" s="6">
        <v>176</v>
      </c>
      <c r="G59" s="151">
        <v>-5360691.25</v>
      </c>
      <c r="H59" s="152">
        <v>-55796156.23999998</v>
      </c>
      <c r="I59" s="160">
        <f t="shared" si="0"/>
        <v>-61156847.48999998</v>
      </c>
      <c r="J59" s="151">
        <v>-3725561.9800000023</v>
      </c>
      <c r="K59" s="152">
        <v>-73955498.589999974</v>
      </c>
      <c r="L59" s="160">
        <f t="shared" si="1"/>
        <v>-77681060.569999978</v>
      </c>
      <c r="M59" s="191"/>
      <c r="N59" s="191"/>
      <c r="O59" s="190"/>
      <c r="P59" s="191"/>
      <c r="Q59" s="191"/>
      <c r="R59" s="190"/>
      <c r="S59" s="192"/>
      <c r="T59" s="192"/>
      <c r="U59" s="192"/>
      <c r="V59" s="192"/>
      <c r="W59" s="192"/>
      <c r="X59" s="192"/>
      <c r="Y59" s="192"/>
    </row>
    <row r="60" spans="1:25" x14ac:dyDescent="0.2">
      <c r="A60" s="327" t="s">
        <v>234</v>
      </c>
      <c r="B60" s="328"/>
      <c r="C60" s="328"/>
      <c r="D60" s="328"/>
      <c r="E60" s="329"/>
      <c r="F60" s="6">
        <v>177</v>
      </c>
      <c r="G60" s="151">
        <v>-7562598.2599999979</v>
      </c>
      <c r="H60" s="152">
        <v>-40918849.430000007</v>
      </c>
      <c r="I60" s="160">
        <f t="shared" si="0"/>
        <v>-48481447.690000005</v>
      </c>
      <c r="J60" s="151">
        <v>-6519943.1499999929</v>
      </c>
      <c r="K60" s="152">
        <v>-43641903.249999985</v>
      </c>
      <c r="L60" s="160">
        <f t="shared" si="1"/>
        <v>-50161846.399999976</v>
      </c>
      <c r="M60" s="191"/>
      <c r="N60" s="191"/>
      <c r="O60" s="190"/>
      <c r="P60" s="191"/>
      <c r="Q60" s="191"/>
      <c r="R60" s="190"/>
      <c r="S60" s="192"/>
      <c r="T60" s="192"/>
      <c r="U60" s="192"/>
      <c r="V60" s="192"/>
      <c r="W60" s="192"/>
      <c r="X60" s="192"/>
      <c r="Y60" s="192"/>
    </row>
    <row r="61" spans="1:25" x14ac:dyDescent="0.2">
      <c r="A61" s="327" t="s">
        <v>235</v>
      </c>
      <c r="B61" s="328"/>
      <c r="C61" s="328"/>
      <c r="D61" s="328"/>
      <c r="E61" s="329"/>
      <c r="F61" s="6">
        <v>178</v>
      </c>
      <c r="G61" s="151">
        <v>0</v>
      </c>
      <c r="H61" s="152">
        <v>6513872.4199999943</v>
      </c>
      <c r="I61" s="160">
        <f t="shared" si="0"/>
        <v>6513872.4199999943</v>
      </c>
      <c r="J61" s="151">
        <v>0</v>
      </c>
      <c r="K61" s="152">
        <v>6632773.5100000054</v>
      </c>
      <c r="L61" s="160">
        <f t="shared" si="1"/>
        <v>6632773.5100000054</v>
      </c>
      <c r="M61" s="191"/>
      <c r="N61" s="191"/>
      <c r="O61" s="190"/>
      <c r="P61" s="191"/>
      <c r="Q61" s="191"/>
      <c r="R61" s="190"/>
      <c r="S61" s="192"/>
      <c r="T61" s="192"/>
      <c r="U61" s="192"/>
      <c r="V61" s="192"/>
      <c r="W61" s="192"/>
      <c r="X61" s="192"/>
      <c r="Y61" s="192"/>
    </row>
    <row r="62" spans="1:25" ht="24" customHeight="1" x14ac:dyDescent="0.2">
      <c r="A62" s="327" t="s">
        <v>236</v>
      </c>
      <c r="B62" s="328"/>
      <c r="C62" s="328"/>
      <c r="D62" s="328"/>
      <c r="E62" s="329"/>
      <c r="F62" s="6">
        <v>179</v>
      </c>
      <c r="G62" s="165">
        <f>SUM(G63:G65)</f>
        <v>-12122470.590000002</v>
      </c>
      <c r="H62" s="166">
        <f>SUM(H63:H65)</f>
        <v>-75249938.00999999</v>
      </c>
      <c r="I62" s="160">
        <f t="shared" si="0"/>
        <v>-87372408.599999994</v>
      </c>
      <c r="J62" s="165">
        <f>SUM(J63:J65)</f>
        <v>-12968927.98</v>
      </c>
      <c r="K62" s="166">
        <f>SUM(K63:K65)</f>
        <v>-86598528.200000077</v>
      </c>
      <c r="L62" s="160">
        <f>SUM(L63:L65)</f>
        <v>-99567456.180000082</v>
      </c>
      <c r="M62" s="190"/>
      <c r="N62" s="190"/>
      <c r="O62" s="190"/>
      <c r="P62" s="190"/>
      <c r="Q62" s="190"/>
      <c r="R62" s="190"/>
      <c r="S62" s="192"/>
      <c r="T62" s="192"/>
      <c r="U62" s="192"/>
      <c r="V62" s="192"/>
      <c r="W62" s="192"/>
      <c r="X62" s="192"/>
      <c r="Y62" s="192"/>
    </row>
    <row r="63" spans="1:25" x14ac:dyDescent="0.2">
      <c r="A63" s="327" t="s">
        <v>237</v>
      </c>
      <c r="B63" s="328"/>
      <c r="C63" s="328"/>
      <c r="D63" s="328"/>
      <c r="E63" s="329"/>
      <c r="F63" s="6">
        <v>180</v>
      </c>
      <c r="G63" s="151">
        <v>-493892.83999999985</v>
      </c>
      <c r="H63" s="152">
        <v>-7409280.3999999985</v>
      </c>
      <c r="I63" s="160">
        <f t="shared" si="0"/>
        <v>-7903173.2399999984</v>
      </c>
      <c r="J63" s="151">
        <v>-483354.05000000016</v>
      </c>
      <c r="K63" s="152">
        <v>-10258477.740000002</v>
      </c>
      <c r="L63" s="160">
        <f t="shared" si="1"/>
        <v>-10741831.790000003</v>
      </c>
      <c r="M63" s="191"/>
      <c r="N63" s="191"/>
      <c r="O63" s="190"/>
      <c r="P63" s="191"/>
      <c r="Q63" s="191"/>
      <c r="R63" s="190"/>
      <c r="S63" s="192"/>
      <c r="T63" s="192"/>
      <c r="U63" s="192"/>
      <c r="V63" s="192"/>
      <c r="W63" s="192"/>
      <c r="X63" s="192"/>
      <c r="Y63" s="192"/>
    </row>
    <row r="64" spans="1:25" x14ac:dyDescent="0.2">
      <c r="A64" s="327" t="s">
        <v>238</v>
      </c>
      <c r="B64" s="328"/>
      <c r="C64" s="328"/>
      <c r="D64" s="328"/>
      <c r="E64" s="329"/>
      <c r="F64" s="6">
        <v>181</v>
      </c>
      <c r="G64" s="151">
        <v>-5011007.33</v>
      </c>
      <c r="H64" s="152">
        <v>-26708093.290000007</v>
      </c>
      <c r="I64" s="160">
        <f t="shared" si="0"/>
        <v>-31719100.620000005</v>
      </c>
      <c r="J64" s="151">
        <v>-5069835.1999999955</v>
      </c>
      <c r="K64" s="152">
        <v>-29028318.75000003</v>
      </c>
      <c r="L64" s="160">
        <f t="shared" si="1"/>
        <v>-34098153.950000025</v>
      </c>
      <c r="M64" s="191"/>
      <c r="N64" s="191"/>
      <c r="O64" s="190"/>
      <c r="P64" s="191"/>
      <c r="Q64" s="191"/>
      <c r="R64" s="190"/>
      <c r="S64" s="192"/>
      <c r="T64" s="192"/>
      <c r="U64" s="192"/>
      <c r="V64" s="192"/>
      <c r="W64" s="192"/>
      <c r="X64" s="192"/>
      <c r="Y64" s="192"/>
    </row>
    <row r="65" spans="1:25" x14ac:dyDescent="0.2">
      <c r="A65" s="327" t="s">
        <v>239</v>
      </c>
      <c r="B65" s="328"/>
      <c r="C65" s="328"/>
      <c r="D65" s="328"/>
      <c r="E65" s="329"/>
      <c r="F65" s="6">
        <v>182</v>
      </c>
      <c r="G65" s="151">
        <v>-6617570.4200000018</v>
      </c>
      <c r="H65" s="152">
        <v>-41132564.319999978</v>
      </c>
      <c r="I65" s="160">
        <f t="shared" si="0"/>
        <v>-47750134.73999998</v>
      </c>
      <c r="J65" s="151">
        <v>-7415738.730000006</v>
      </c>
      <c r="K65" s="152">
        <v>-47311731.710000053</v>
      </c>
      <c r="L65" s="160">
        <f t="shared" si="1"/>
        <v>-54727470.440000057</v>
      </c>
      <c r="M65" s="191"/>
      <c r="N65" s="191"/>
      <c r="O65" s="190"/>
      <c r="P65" s="191"/>
      <c r="Q65" s="191"/>
      <c r="R65" s="190"/>
      <c r="S65" s="192"/>
      <c r="T65" s="192"/>
      <c r="U65" s="192"/>
      <c r="V65" s="192"/>
      <c r="W65" s="192"/>
      <c r="X65" s="192"/>
      <c r="Y65" s="192"/>
    </row>
    <row r="66" spans="1:25" x14ac:dyDescent="0.2">
      <c r="A66" s="330" t="s">
        <v>240</v>
      </c>
      <c r="B66" s="328"/>
      <c r="C66" s="328"/>
      <c r="D66" s="328"/>
      <c r="E66" s="329"/>
      <c r="F66" s="6">
        <v>183</v>
      </c>
      <c r="G66" s="165">
        <f>+SUM(G67:G73)</f>
        <v>29191466.32</v>
      </c>
      <c r="H66" s="166">
        <f>+SUM(H67:H73)</f>
        <v>-106620.57000000775</v>
      </c>
      <c r="I66" s="160">
        <f t="shared" si="0"/>
        <v>29084845.749999993</v>
      </c>
      <c r="J66" s="165">
        <f>+SUM(J67:J73)</f>
        <v>14076764.909999995</v>
      </c>
      <c r="K66" s="166">
        <f>+SUM(K67:K73)</f>
        <v>-12918111.62999999</v>
      </c>
      <c r="L66" s="160">
        <f>+SUM(L67:L73)</f>
        <v>1158653.2800000068</v>
      </c>
      <c r="M66" s="190"/>
      <c r="N66" s="190"/>
      <c r="O66" s="190"/>
      <c r="P66" s="190"/>
      <c r="Q66" s="190"/>
      <c r="R66" s="190"/>
      <c r="S66" s="192"/>
      <c r="T66" s="192"/>
      <c r="U66" s="192"/>
      <c r="V66" s="192"/>
      <c r="W66" s="192"/>
      <c r="X66" s="192"/>
      <c r="Y66" s="192"/>
    </row>
    <row r="67" spans="1:25" ht="21" customHeight="1" x14ac:dyDescent="0.2">
      <c r="A67" s="327" t="s">
        <v>241</v>
      </c>
      <c r="B67" s="328"/>
      <c r="C67" s="328"/>
      <c r="D67" s="328"/>
      <c r="E67" s="329"/>
      <c r="F67" s="6">
        <v>184</v>
      </c>
      <c r="G67" s="151">
        <v>0</v>
      </c>
      <c r="H67" s="152">
        <v>0</v>
      </c>
      <c r="I67" s="160">
        <f t="shared" si="0"/>
        <v>0</v>
      </c>
      <c r="J67" s="151">
        <v>0</v>
      </c>
      <c r="K67" s="152">
        <v>0</v>
      </c>
      <c r="L67" s="160">
        <f t="shared" si="1"/>
        <v>0</v>
      </c>
      <c r="M67" s="191"/>
      <c r="N67" s="191"/>
      <c r="O67" s="190"/>
      <c r="P67" s="191"/>
      <c r="Q67" s="191"/>
      <c r="R67" s="190"/>
      <c r="S67" s="192"/>
      <c r="T67" s="192"/>
      <c r="U67" s="192"/>
      <c r="V67" s="192"/>
      <c r="W67" s="192"/>
      <c r="X67" s="192"/>
      <c r="Y67" s="192"/>
    </row>
    <row r="68" spans="1:25" x14ac:dyDescent="0.2">
      <c r="A68" s="327" t="s">
        <v>242</v>
      </c>
      <c r="B68" s="328"/>
      <c r="C68" s="328"/>
      <c r="D68" s="328"/>
      <c r="E68" s="329"/>
      <c r="F68" s="6">
        <v>185</v>
      </c>
      <c r="G68" s="151">
        <v>0</v>
      </c>
      <c r="H68" s="152">
        <v>0</v>
      </c>
      <c r="I68" s="160">
        <f t="shared" si="0"/>
        <v>0</v>
      </c>
      <c r="J68" s="151">
        <v>-6493.0700000000006</v>
      </c>
      <c r="K68" s="152">
        <v>-41857.409999999989</v>
      </c>
      <c r="L68" s="160">
        <f t="shared" si="1"/>
        <v>-48350.479999999989</v>
      </c>
      <c r="M68" s="191"/>
      <c r="N68" s="191"/>
      <c r="O68" s="190"/>
      <c r="P68" s="191"/>
      <c r="Q68" s="191"/>
      <c r="R68" s="190"/>
      <c r="S68" s="192"/>
      <c r="T68" s="192"/>
      <c r="U68" s="192"/>
      <c r="V68" s="192"/>
      <c r="W68" s="192"/>
      <c r="X68" s="192"/>
      <c r="Y68" s="192"/>
    </row>
    <row r="69" spans="1:25" x14ac:dyDescent="0.2">
      <c r="A69" s="327" t="s">
        <v>243</v>
      </c>
      <c r="B69" s="328"/>
      <c r="C69" s="328"/>
      <c r="D69" s="328"/>
      <c r="E69" s="329"/>
      <c r="F69" s="6">
        <v>186</v>
      </c>
      <c r="G69" s="151">
        <v>0</v>
      </c>
      <c r="H69" s="152">
        <v>-44524.560000000027</v>
      </c>
      <c r="I69" s="160">
        <f t="shared" si="0"/>
        <v>-44524.560000000027</v>
      </c>
      <c r="J69" s="151">
        <v>-147254.44000000003</v>
      </c>
      <c r="K69" s="152">
        <v>-2553779.2900000028</v>
      </c>
      <c r="L69" s="160">
        <f t="shared" si="1"/>
        <v>-2701033.7300000028</v>
      </c>
      <c r="M69" s="191"/>
      <c r="N69" s="191"/>
      <c r="O69" s="190"/>
      <c r="P69" s="191"/>
      <c r="Q69" s="191"/>
      <c r="R69" s="190"/>
      <c r="S69" s="192"/>
      <c r="T69" s="192"/>
      <c r="U69" s="192"/>
      <c r="V69" s="192"/>
      <c r="W69" s="192"/>
      <c r="X69" s="192"/>
      <c r="Y69" s="192"/>
    </row>
    <row r="70" spans="1:25" ht="23.25" customHeight="1" x14ac:dyDescent="0.2">
      <c r="A70" s="327" t="s">
        <v>244</v>
      </c>
      <c r="B70" s="328"/>
      <c r="C70" s="328"/>
      <c r="D70" s="328"/>
      <c r="E70" s="329"/>
      <c r="F70" s="6">
        <v>187</v>
      </c>
      <c r="G70" s="151">
        <v>-815309.61999999825</v>
      </c>
      <c r="H70" s="152">
        <v>-6326185.1500000004</v>
      </c>
      <c r="I70" s="160">
        <f t="shared" si="0"/>
        <v>-7141494.7699999986</v>
      </c>
      <c r="J70" s="151">
        <v>-140095.39999999991</v>
      </c>
      <c r="K70" s="152">
        <v>-3539956.8099999996</v>
      </c>
      <c r="L70" s="160">
        <f t="shared" si="1"/>
        <v>-3680052.2099999995</v>
      </c>
      <c r="M70" s="191"/>
      <c r="N70" s="191"/>
      <c r="O70" s="190"/>
      <c r="P70" s="191"/>
      <c r="Q70" s="191"/>
      <c r="R70" s="190"/>
      <c r="S70" s="192"/>
      <c r="T70" s="192"/>
      <c r="U70" s="192"/>
      <c r="V70" s="192"/>
      <c r="W70" s="192"/>
      <c r="X70" s="192"/>
      <c r="Y70" s="192"/>
    </row>
    <row r="71" spans="1:25" ht="19.5" customHeight="1" x14ac:dyDescent="0.2">
      <c r="A71" s="327" t="s">
        <v>245</v>
      </c>
      <c r="B71" s="328"/>
      <c r="C71" s="328"/>
      <c r="D71" s="328"/>
      <c r="E71" s="329"/>
      <c r="F71" s="6">
        <v>188</v>
      </c>
      <c r="G71" s="151">
        <v>-345716</v>
      </c>
      <c r="H71" s="152">
        <v>-373246.39</v>
      </c>
      <c r="I71" s="160">
        <f t="shared" si="0"/>
        <v>-718962.39</v>
      </c>
      <c r="J71" s="151">
        <v>6356</v>
      </c>
      <c r="K71" s="152">
        <v>-74569.719999999972</v>
      </c>
      <c r="L71" s="160">
        <f t="shared" si="1"/>
        <v>-68213.719999999972</v>
      </c>
      <c r="M71" s="191"/>
      <c r="N71" s="191"/>
      <c r="O71" s="190"/>
      <c r="P71" s="191"/>
      <c r="Q71" s="191"/>
      <c r="R71" s="190"/>
      <c r="S71" s="192"/>
      <c r="T71" s="192"/>
      <c r="U71" s="192"/>
      <c r="V71" s="192"/>
      <c r="W71" s="192"/>
      <c r="X71" s="192"/>
      <c r="Y71" s="192"/>
    </row>
    <row r="72" spans="1:25" x14ac:dyDescent="0.2">
      <c r="A72" s="327" t="s">
        <v>246</v>
      </c>
      <c r="B72" s="328"/>
      <c r="C72" s="328"/>
      <c r="D72" s="328"/>
      <c r="E72" s="329"/>
      <c r="F72" s="6">
        <v>189</v>
      </c>
      <c r="G72" s="151">
        <v>30623270.059999999</v>
      </c>
      <c r="H72" s="152">
        <v>16411104.839999994</v>
      </c>
      <c r="I72" s="160">
        <f t="shared" ref="I72:I96" si="2">G72+H72</f>
        <v>47034374.899999991</v>
      </c>
      <c r="J72" s="151">
        <v>14474974.349999994</v>
      </c>
      <c r="K72" s="152">
        <v>7358069.0599999987</v>
      </c>
      <c r="L72" s="160">
        <f t="shared" si="1"/>
        <v>21833043.409999993</v>
      </c>
      <c r="M72" s="191"/>
      <c r="N72" s="191"/>
      <c r="O72" s="190"/>
      <c r="P72" s="191"/>
      <c r="Q72" s="191"/>
      <c r="R72" s="190"/>
      <c r="S72" s="192"/>
      <c r="T72" s="192"/>
      <c r="U72" s="192"/>
      <c r="V72" s="192"/>
      <c r="W72" s="192"/>
      <c r="X72" s="192"/>
      <c r="Y72" s="192"/>
    </row>
    <row r="73" spans="1:25" x14ac:dyDescent="0.2">
      <c r="A73" s="327" t="s">
        <v>247</v>
      </c>
      <c r="B73" s="328"/>
      <c r="C73" s="328"/>
      <c r="D73" s="328"/>
      <c r="E73" s="329"/>
      <c r="F73" s="6">
        <v>190</v>
      </c>
      <c r="G73" s="151">
        <v>-270778.12</v>
      </c>
      <c r="H73" s="152">
        <v>-9773769.3100000024</v>
      </c>
      <c r="I73" s="160">
        <f t="shared" si="2"/>
        <v>-10044547.430000002</v>
      </c>
      <c r="J73" s="151">
        <v>-110722.53000000009</v>
      </c>
      <c r="K73" s="152">
        <v>-14066017.459999986</v>
      </c>
      <c r="L73" s="160">
        <f t="shared" ref="L73:L98" si="3">SUM(J73:K73)</f>
        <v>-14176739.989999985</v>
      </c>
      <c r="M73" s="191"/>
      <c r="N73" s="191"/>
      <c r="O73" s="190"/>
      <c r="P73" s="191"/>
      <c r="Q73" s="191"/>
      <c r="R73" s="190"/>
      <c r="S73" s="192"/>
      <c r="T73" s="192"/>
      <c r="U73" s="192"/>
      <c r="V73" s="192"/>
      <c r="W73" s="192"/>
      <c r="X73" s="192"/>
      <c r="Y73" s="192"/>
    </row>
    <row r="74" spans="1:25" ht="24.75" customHeight="1" x14ac:dyDescent="0.2">
      <c r="A74" s="330" t="s">
        <v>248</v>
      </c>
      <c r="B74" s="328"/>
      <c r="C74" s="328"/>
      <c r="D74" s="328"/>
      <c r="E74" s="329"/>
      <c r="F74" s="6">
        <v>191</v>
      </c>
      <c r="G74" s="165">
        <f>+SUM(G75:G76)</f>
        <v>-43366.390000000014</v>
      </c>
      <c r="H74" s="166">
        <f>+SUM(H75:H76)</f>
        <v>-2421522.620000001</v>
      </c>
      <c r="I74" s="160">
        <f t="shared" si="2"/>
        <v>-2464889.0100000012</v>
      </c>
      <c r="J74" s="165">
        <f>+SUM(J75:J76)</f>
        <v>-158237.30000000005</v>
      </c>
      <c r="K74" s="166">
        <f>+SUM(K75:K76)</f>
        <v>-6543545.2200000007</v>
      </c>
      <c r="L74" s="160">
        <f>+SUM(L75:L76)</f>
        <v>-6701782.5200000005</v>
      </c>
      <c r="M74" s="190"/>
      <c r="N74" s="190"/>
      <c r="O74" s="190"/>
      <c r="P74" s="190"/>
      <c r="Q74" s="190"/>
      <c r="R74" s="190"/>
      <c r="S74" s="192"/>
      <c r="T74" s="192"/>
      <c r="U74" s="192"/>
      <c r="V74" s="192"/>
      <c r="W74" s="192"/>
      <c r="X74" s="192"/>
      <c r="Y74" s="192"/>
    </row>
    <row r="75" spans="1:25" x14ac:dyDescent="0.2">
      <c r="A75" s="327" t="s">
        <v>249</v>
      </c>
      <c r="B75" s="328"/>
      <c r="C75" s="328"/>
      <c r="D75" s="328"/>
      <c r="E75" s="329"/>
      <c r="F75" s="6">
        <v>192</v>
      </c>
      <c r="G75" s="151">
        <v>0</v>
      </c>
      <c r="H75" s="152">
        <v>0</v>
      </c>
      <c r="I75" s="160">
        <f t="shared" si="2"/>
        <v>0</v>
      </c>
      <c r="J75" s="151">
        <v>0</v>
      </c>
      <c r="K75" s="152">
        <v>0</v>
      </c>
      <c r="L75" s="160">
        <f t="shared" si="3"/>
        <v>0</v>
      </c>
      <c r="M75" s="191"/>
      <c r="N75" s="191"/>
      <c r="O75" s="190"/>
      <c r="P75" s="191"/>
      <c r="Q75" s="191"/>
      <c r="R75" s="190"/>
      <c r="S75" s="192"/>
      <c r="T75" s="192"/>
      <c r="U75" s="192"/>
      <c r="V75" s="192"/>
      <c r="W75" s="192"/>
      <c r="X75" s="192"/>
      <c r="Y75" s="192"/>
    </row>
    <row r="76" spans="1:25" x14ac:dyDescent="0.2">
      <c r="A76" s="327" t="s">
        <v>250</v>
      </c>
      <c r="B76" s="328"/>
      <c r="C76" s="328"/>
      <c r="D76" s="328"/>
      <c r="E76" s="329"/>
      <c r="F76" s="6">
        <v>193</v>
      </c>
      <c r="G76" s="151">
        <v>-43366.390000000014</v>
      </c>
      <c r="H76" s="152">
        <v>-2421522.620000001</v>
      </c>
      <c r="I76" s="160">
        <f t="shared" si="2"/>
        <v>-2464889.0100000012</v>
      </c>
      <c r="J76" s="151">
        <v>-158237.30000000005</v>
      </c>
      <c r="K76" s="152">
        <v>-6543545.2200000007</v>
      </c>
      <c r="L76" s="160">
        <f t="shared" si="3"/>
        <v>-6701782.5200000005</v>
      </c>
      <c r="M76" s="191"/>
      <c r="N76" s="191"/>
      <c r="O76" s="190"/>
      <c r="P76" s="191"/>
      <c r="Q76" s="191"/>
      <c r="R76" s="190"/>
      <c r="S76" s="192"/>
      <c r="T76" s="192"/>
      <c r="U76" s="192"/>
      <c r="V76" s="192"/>
      <c r="W76" s="192"/>
      <c r="X76" s="192"/>
      <c r="Y76" s="192"/>
    </row>
    <row r="77" spans="1:25" x14ac:dyDescent="0.2">
      <c r="A77" s="330" t="s">
        <v>251</v>
      </c>
      <c r="B77" s="328"/>
      <c r="C77" s="328"/>
      <c r="D77" s="328"/>
      <c r="E77" s="329"/>
      <c r="F77" s="6">
        <v>194</v>
      </c>
      <c r="G77" s="151">
        <v>-9.0000000000145519E-2</v>
      </c>
      <c r="H77" s="152">
        <v>-342248.62999999989</v>
      </c>
      <c r="I77" s="160">
        <f t="shared" si="2"/>
        <v>-342248.71999999991</v>
      </c>
      <c r="J77" s="151">
        <v>0</v>
      </c>
      <c r="K77" s="152">
        <v>-290396.6599999998</v>
      </c>
      <c r="L77" s="160">
        <f t="shared" si="3"/>
        <v>-290396.6599999998</v>
      </c>
      <c r="M77" s="191"/>
      <c r="N77" s="191"/>
      <c r="O77" s="190"/>
      <c r="P77" s="191"/>
      <c r="Q77" s="191"/>
      <c r="R77" s="190"/>
      <c r="S77" s="192"/>
      <c r="T77" s="192"/>
      <c r="U77" s="192"/>
      <c r="V77" s="192"/>
      <c r="W77" s="192"/>
      <c r="X77" s="192"/>
      <c r="Y77" s="192"/>
    </row>
    <row r="78" spans="1:25" ht="48" customHeight="1" x14ac:dyDescent="0.2">
      <c r="A78" s="330" t="s">
        <v>252</v>
      </c>
      <c r="B78" s="328"/>
      <c r="C78" s="328"/>
      <c r="D78" s="328"/>
      <c r="E78" s="329"/>
      <c r="F78" s="6">
        <v>195</v>
      </c>
      <c r="G78" s="165">
        <f>+G7+G16+G30+G31+G32+G33+G42+G50+G54+G57+G66+G74+G77</f>
        <v>15779193.069999982</v>
      </c>
      <c r="H78" s="166">
        <f>+H7+H16+H30+H31+H32+H33+H42+H50+H54+H57+H66+H74+H77</f>
        <v>121314822.9000005</v>
      </c>
      <c r="I78" s="160">
        <f t="shared" si="2"/>
        <v>137094015.97000048</v>
      </c>
      <c r="J78" s="165">
        <f>+J7+J16+J30+J31+J32+J33+J42+J50+J54+J57+J66+J74+J77</f>
        <v>14550021.880000046</v>
      </c>
      <c r="K78" s="166">
        <f>+K7+K16+K30+K31+K32+K33+K42+K50+K54+K57+K66+K74+K77</f>
        <v>105448305.50999987</v>
      </c>
      <c r="L78" s="160">
        <f>+L7+L16+L30+L31+L32+L33+L42+L50+L54+L57+L66+L74+L77</f>
        <v>119998327.38999997</v>
      </c>
      <c r="M78" s="190"/>
      <c r="N78" s="190"/>
      <c r="O78" s="190"/>
      <c r="P78" s="190"/>
      <c r="Q78" s="190"/>
      <c r="R78" s="190"/>
      <c r="S78" s="192"/>
      <c r="T78" s="192"/>
      <c r="U78" s="192"/>
      <c r="V78" s="192"/>
      <c r="W78" s="192"/>
      <c r="X78" s="192"/>
      <c r="Y78" s="192"/>
    </row>
    <row r="79" spans="1:25" x14ac:dyDescent="0.2">
      <c r="A79" s="330" t="s">
        <v>253</v>
      </c>
      <c r="B79" s="328"/>
      <c r="C79" s="328"/>
      <c r="D79" s="328"/>
      <c r="E79" s="329"/>
      <c r="F79" s="6">
        <v>196</v>
      </c>
      <c r="G79" s="165">
        <f>+G80+G81</f>
        <v>-2840254.6525999745</v>
      </c>
      <c r="H79" s="166">
        <f>+H80+H81</f>
        <v>-28210891.059599787</v>
      </c>
      <c r="I79" s="160">
        <f t="shared" si="2"/>
        <v>-31051145.712199762</v>
      </c>
      <c r="J79" s="165">
        <f>+J80+J81</f>
        <v>-2564094.6737999907</v>
      </c>
      <c r="K79" s="166">
        <f>+K80+K81</f>
        <v>-19761571.954800129</v>
      </c>
      <c r="L79" s="160">
        <f t="shared" si="3"/>
        <v>-22325666.628600121</v>
      </c>
      <c r="M79" s="190"/>
      <c r="N79" s="190"/>
      <c r="O79" s="190"/>
      <c r="P79" s="190"/>
      <c r="Q79" s="190"/>
      <c r="R79" s="190"/>
      <c r="S79" s="192"/>
      <c r="T79" s="192"/>
      <c r="U79" s="192"/>
      <c r="V79" s="192"/>
      <c r="W79" s="192"/>
      <c r="X79" s="192"/>
      <c r="Y79" s="192"/>
    </row>
    <row r="80" spans="1:25" x14ac:dyDescent="0.2">
      <c r="A80" s="327" t="s">
        <v>254</v>
      </c>
      <c r="B80" s="328"/>
      <c r="C80" s="328"/>
      <c r="D80" s="328"/>
      <c r="E80" s="329"/>
      <c r="F80" s="6">
        <v>197</v>
      </c>
      <c r="G80" s="151">
        <v>-2840254.6525999745</v>
      </c>
      <c r="H80" s="152">
        <v>-28210891.059599787</v>
      </c>
      <c r="I80" s="160">
        <f t="shared" si="2"/>
        <v>-31051145.712199762</v>
      </c>
      <c r="J80" s="151">
        <v>-2564094.6737999907</v>
      </c>
      <c r="K80" s="152">
        <v>-19761571.954800129</v>
      </c>
      <c r="L80" s="160">
        <f t="shared" si="3"/>
        <v>-22325666.628600121</v>
      </c>
      <c r="M80" s="191"/>
      <c r="N80" s="191"/>
      <c r="O80" s="190"/>
      <c r="P80" s="191"/>
      <c r="Q80" s="191"/>
      <c r="R80" s="190"/>
      <c r="S80" s="192"/>
      <c r="T80" s="192"/>
      <c r="U80" s="192"/>
      <c r="V80" s="192"/>
      <c r="W80" s="192"/>
      <c r="X80" s="192"/>
      <c r="Y80" s="192"/>
    </row>
    <row r="81" spans="1:25" x14ac:dyDescent="0.2">
      <c r="A81" s="327" t="s">
        <v>255</v>
      </c>
      <c r="B81" s="328"/>
      <c r="C81" s="328"/>
      <c r="D81" s="328"/>
      <c r="E81" s="329"/>
      <c r="F81" s="6">
        <v>198</v>
      </c>
      <c r="G81" s="151">
        <v>0</v>
      </c>
      <c r="H81" s="152">
        <v>0</v>
      </c>
      <c r="I81" s="160">
        <f t="shared" si="2"/>
        <v>0</v>
      </c>
      <c r="J81" s="151">
        <v>0</v>
      </c>
      <c r="K81" s="152">
        <v>0</v>
      </c>
      <c r="L81" s="160">
        <f t="shared" si="3"/>
        <v>0</v>
      </c>
      <c r="M81" s="191"/>
      <c r="N81" s="191"/>
      <c r="O81" s="190"/>
      <c r="P81" s="191"/>
      <c r="Q81" s="191"/>
      <c r="R81" s="190"/>
      <c r="S81" s="192"/>
      <c r="T81" s="192"/>
      <c r="U81" s="192"/>
      <c r="V81" s="192"/>
      <c r="W81" s="192"/>
      <c r="X81" s="192"/>
      <c r="Y81" s="192"/>
    </row>
    <row r="82" spans="1:25" ht="21" customHeight="1" x14ac:dyDescent="0.2">
      <c r="A82" s="330" t="s">
        <v>256</v>
      </c>
      <c r="B82" s="328"/>
      <c r="C82" s="328"/>
      <c r="D82" s="328"/>
      <c r="E82" s="329"/>
      <c r="F82" s="6">
        <v>199</v>
      </c>
      <c r="G82" s="165">
        <f>+G78+G79</f>
        <v>12938938.417400006</v>
      </c>
      <c r="H82" s="166">
        <f>+H78+H79</f>
        <v>93103931.840400711</v>
      </c>
      <c r="I82" s="160">
        <f t="shared" si="2"/>
        <v>106042870.25780071</v>
      </c>
      <c r="J82" s="165">
        <f>+J78+J79</f>
        <v>11985927.206200056</v>
      </c>
      <c r="K82" s="166">
        <f>+K78+K79</f>
        <v>85686733.555199742</v>
      </c>
      <c r="L82" s="160">
        <f>+L78+L79</f>
        <v>97672660.76139985</v>
      </c>
      <c r="M82" s="190"/>
      <c r="N82" s="190"/>
      <c r="O82" s="190"/>
      <c r="P82" s="190"/>
      <c r="Q82" s="190"/>
      <c r="R82" s="190"/>
      <c r="S82" s="192"/>
      <c r="T82" s="192"/>
      <c r="U82" s="192"/>
      <c r="V82" s="192"/>
      <c r="W82" s="192"/>
      <c r="X82" s="192"/>
      <c r="Y82" s="192"/>
    </row>
    <row r="83" spans="1:25" x14ac:dyDescent="0.2">
      <c r="A83" s="330" t="s">
        <v>179</v>
      </c>
      <c r="B83" s="331"/>
      <c r="C83" s="331"/>
      <c r="D83" s="331"/>
      <c r="E83" s="336"/>
      <c r="F83" s="6">
        <v>200</v>
      </c>
      <c r="G83" s="151">
        <v>0</v>
      </c>
      <c r="H83" s="152">
        <v>0</v>
      </c>
      <c r="I83" s="160">
        <f t="shared" si="2"/>
        <v>0</v>
      </c>
      <c r="J83" s="151">
        <v>0</v>
      </c>
      <c r="K83" s="152">
        <v>0</v>
      </c>
      <c r="L83" s="160">
        <f t="shared" si="3"/>
        <v>0</v>
      </c>
      <c r="M83" s="191"/>
      <c r="N83" s="191"/>
      <c r="O83" s="190"/>
      <c r="P83" s="191"/>
      <c r="Q83" s="191"/>
      <c r="R83" s="190"/>
      <c r="S83" s="192"/>
      <c r="T83" s="192"/>
      <c r="U83" s="192"/>
      <c r="V83" s="192"/>
      <c r="W83" s="192"/>
      <c r="X83" s="192"/>
      <c r="Y83" s="192"/>
    </row>
    <row r="84" spans="1:25" x14ac:dyDescent="0.2">
      <c r="A84" s="330" t="s">
        <v>180</v>
      </c>
      <c r="B84" s="331"/>
      <c r="C84" s="331"/>
      <c r="D84" s="331"/>
      <c r="E84" s="336"/>
      <c r="F84" s="6">
        <v>201</v>
      </c>
      <c r="G84" s="151">
        <v>0</v>
      </c>
      <c r="H84" s="152">
        <v>0</v>
      </c>
      <c r="I84" s="160">
        <f t="shared" si="2"/>
        <v>0</v>
      </c>
      <c r="J84" s="151">
        <v>0</v>
      </c>
      <c r="K84" s="152">
        <v>0</v>
      </c>
      <c r="L84" s="160">
        <f t="shared" si="3"/>
        <v>0</v>
      </c>
      <c r="M84" s="191"/>
      <c r="N84" s="191"/>
      <c r="O84" s="190"/>
      <c r="P84" s="191"/>
      <c r="Q84" s="191"/>
      <c r="R84" s="190"/>
      <c r="S84" s="192"/>
      <c r="T84" s="192"/>
      <c r="U84" s="192"/>
      <c r="V84" s="192"/>
      <c r="W84" s="192"/>
      <c r="X84" s="192"/>
      <c r="Y84" s="192"/>
    </row>
    <row r="85" spans="1:25" x14ac:dyDescent="0.2">
      <c r="A85" s="330" t="s">
        <v>257</v>
      </c>
      <c r="B85" s="331"/>
      <c r="C85" s="331"/>
      <c r="D85" s="331"/>
      <c r="E85" s="331"/>
      <c r="F85" s="6">
        <v>202</v>
      </c>
      <c r="G85" s="151">
        <f>+G7+G16+G30+G31+G32+G81</f>
        <v>118461188.46999998</v>
      </c>
      <c r="H85" s="152">
        <f>+H7+H16+H30+H31+H32+H81</f>
        <v>564102686.25000048</v>
      </c>
      <c r="I85" s="172">
        <f t="shared" si="2"/>
        <v>682563874.72000051</v>
      </c>
      <c r="J85" s="151">
        <f>+J7+J16+J30+J31+J32+J81</f>
        <v>122615915.73000008</v>
      </c>
      <c r="K85" s="152">
        <f>+K7+K16+K30+K31+K32+K81</f>
        <v>578489066.94999993</v>
      </c>
      <c r="L85" s="172">
        <f>+L7+L16+L30+L31+L32+L81</f>
        <v>701104982.68000007</v>
      </c>
      <c r="M85" s="191"/>
      <c r="N85" s="191"/>
      <c r="O85" s="207"/>
      <c r="P85" s="191"/>
      <c r="Q85" s="191"/>
      <c r="R85" s="207"/>
      <c r="S85" s="192"/>
      <c r="T85" s="192"/>
      <c r="U85" s="192"/>
      <c r="V85" s="192"/>
      <c r="W85" s="192"/>
      <c r="X85" s="192"/>
      <c r="Y85" s="192"/>
    </row>
    <row r="86" spans="1:25" x14ac:dyDescent="0.2">
      <c r="A86" s="330" t="s">
        <v>258</v>
      </c>
      <c r="B86" s="331"/>
      <c r="C86" s="331"/>
      <c r="D86" s="331"/>
      <c r="E86" s="331"/>
      <c r="F86" s="6">
        <v>203</v>
      </c>
      <c r="G86" s="151">
        <f>+G33+G42+G50+G54+G57+G66+G74+G77+G80</f>
        <v>-105522250.0526</v>
      </c>
      <c r="H86" s="152">
        <f>+H33+H42+H50+H54+H57+H66+H74+H77+H80</f>
        <v>-470998754.40959978</v>
      </c>
      <c r="I86" s="172">
        <f t="shared" si="2"/>
        <v>-576521004.46219981</v>
      </c>
      <c r="J86" s="151">
        <f>+J33+J42+J50+J54+J57+J66+J74+J77+J80</f>
        <v>-110629988.52380002</v>
      </c>
      <c r="K86" s="152">
        <f>+K33+K42+K50+K54+K57+K66+K74+K77+K80</f>
        <v>-492802333.39480025</v>
      </c>
      <c r="L86" s="172">
        <f>+L33+L42+L50+L54+L57+L66+L74+L77+L80</f>
        <v>-603432321.9186002</v>
      </c>
      <c r="M86" s="191"/>
      <c r="N86" s="191"/>
      <c r="O86" s="207"/>
      <c r="P86" s="191"/>
      <c r="Q86" s="191"/>
      <c r="R86" s="207"/>
      <c r="S86" s="192"/>
      <c r="T86" s="192"/>
      <c r="U86" s="192"/>
      <c r="V86" s="192"/>
      <c r="W86" s="192"/>
      <c r="X86" s="192"/>
      <c r="Y86" s="192"/>
    </row>
    <row r="87" spans="1:25" x14ac:dyDescent="0.2">
      <c r="A87" s="330" t="s">
        <v>259</v>
      </c>
      <c r="B87" s="328"/>
      <c r="C87" s="328"/>
      <c r="D87" s="328"/>
      <c r="E87" s="328"/>
      <c r="F87" s="6">
        <v>204</v>
      </c>
      <c r="G87" s="165">
        <f>+G88+G89+G90+G91+G92+G93+G94-G95</f>
        <v>20934867.989999995</v>
      </c>
      <c r="H87" s="152">
        <f>+H88+H89+H90+H91+H92+H93+H94-H95</f>
        <v>36348827.920000017</v>
      </c>
      <c r="I87" s="160">
        <f t="shared" si="2"/>
        <v>57283695.910000011</v>
      </c>
      <c r="J87" s="165">
        <f>+J88+J89+J90+J91+J92+J93+J94-J95</f>
        <v>10405295.170000004</v>
      </c>
      <c r="K87" s="152">
        <f>+K88+K89+K90+K91+K92+K93+K94-K95</f>
        <v>-24044083.996000007</v>
      </c>
      <c r="L87" s="160">
        <f>+J87+K87</f>
        <v>-13638788.826000003</v>
      </c>
      <c r="M87" s="190"/>
      <c r="N87" s="191"/>
      <c r="O87" s="190"/>
      <c r="P87" s="190"/>
      <c r="Q87" s="191"/>
      <c r="R87" s="190"/>
      <c r="S87" s="192"/>
      <c r="T87" s="192"/>
      <c r="U87" s="192"/>
      <c r="V87" s="192"/>
      <c r="W87" s="192"/>
      <c r="X87" s="192"/>
      <c r="Y87" s="192"/>
    </row>
    <row r="88" spans="1:25" ht="19.5" customHeight="1" x14ac:dyDescent="0.2">
      <c r="A88" s="327" t="s">
        <v>260</v>
      </c>
      <c r="B88" s="328"/>
      <c r="C88" s="328"/>
      <c r="D88" s="328"/>
      <c r="E88" s="328"/>
      <c r="F88" s="6">
        <v>205</v>
      </c>
      <c r="G88" s="151">
        <v>0</v>
      </c>
      <c r="H88" s="152">
        <v>0</v>
      </c>
      <c r="I88" s="160">
        <f t="shared" si="2"/>
        <v>0</v>
      </c>
      <c r="J88" s="151">
        <v>0</v>
      </c>
      <c r="K88" s="152">
        <v>-5123.68</v>
      </c>
      <c r="L88" s="160">
        <f t="shared" si="3"/>
        <v>-5123.68</v>
      </c>
      <c r="M88" s="191"/>
      <c r="N88" s="191"/>
      <c r="O88" s="190"/>
      <c r="P88" s="191"/>
      <c r="Q88" s="191"/>
      <c r="R88" s="190"/>
      <c r="S88" s="192"/>
      <c r="T88" s="192"/>
      <c r="U88" s="192"/>
      <c r="V88" s="192"/>
      <c r="W88" s="192"/>
      <c r="X88" s="192"/>
      <c r="Y88" s="192"/>
    </row>
    <row r="89" spans="1:25" ht="23.25" customHeight="1" x14ac:dyDescent="0.2">
      <c r="A89" s="327" t="s">
        <v>261</v>
      </c>
      <c r="B89" s="328"/>
      <c r="C89" s="328"/>
      <c r="D89" s="328"/>
      <c r="E89" s="328"/>
      <c r="F89" s="6">
        <v>206</v>
      </c>
      <c r="G89" s="151">
        <v>25530326.479999997</v>
      </c>
      <c r="H89" s="152">
        <v>44328277.76000002</v>
      </c>
      <c r="I89" s="160">
        <f t="shared" si="2"/>
        <v>69858604.24000001</v>
      </c>
      <c r="J89" s="151">
        <v>12689384.350000003</v>
      </c>
      <c r="K89" s="152">
        <v>-29315805.270000003</v>
      </c>
      <c r="L89" s="160">
        <f t="shared" si="3"/>
        <v>-16626420.92</v>
      </c>
      <c r="M89" s="191"/>
      <c r="N89" s="191"/>
      <c r="O89" s="190"/>
      <c r="P89" s="191"/>
      <c r="Q89" s="191"/>
      <c r="R89" s="190"/>
      <c r="S89" s="192"/>
      <c r="T89" s="192"/>
      <c r="U89" s="192"/>
      <c r="V89" s="192"/>
      <c r="W89" s="192"/>
      <c r="X89" s="192"/>
      <c r="Y89" s="192"/>
    </row>
    <row r="90" spans="1:25" ht="21.75" customHeight="1" x14ac:dyDescent="0.2">
      <c r="A90" s="327" t="s">
        <v>262</v>
      </c>
      <c r="B90" s="328"/>
      <c r="C90" s="328"/>
      <c r="D90" s="328"/>
      <c r="E90" s="328"/>
      <c r="F90" s="6">
        <v>207</v>
      </c>
      <c r="G90" s="151">
        <v>0</v>
      </c>
      <c r="H90" s="152">
        <v>0</v>
      </c>
      <c r="I90" s="160">
        <f t="shared" si="2"/>
        <v>0</v>
      </c>
      <c r="J90" s="151">
        <v>0</v>
      </c>
      <c r="K90" s="152">
        <v>0</v>
      </c>
      <c r="L90" s="160">
        <f t="shared" si="3"/>
        <v>0</v>
      </c>
      <c r="M90" s="191"/>
      <c r="N90" s="191"/>
      <c r="O90" s="190"/>
      <c r="P90" s="191"/>
      <c r="Q90" s="191"/>
      <c r="R90" s="190"/>
      <c r="S90" s="192"/>
      <c r="T90" s="192"/>
      <c r="U90" s="192"/>
      <c r="V90" s="192"/>
      <c r="W90" s="192"/>
      <c r="X90" s="192"/>
      <c r="Y90" s="192"/>
    </row>
    <row r="91" spans="1:25" ht="21" customHeight="1" x14ac:dyDescent="0.2">
      <c r="A91" s="327" t="s">
        <v>263</v>
      </c>
      <c r="B91" s="328"/>
      <c r="C91" s="328"/>
      <c r="D91" s="328"/>
      <c r="E91" s="328"/>
      <c r="F91" s="6">
        <v>208</v>
      </c>
      <c r="G91" s="151">
        <v>0</v>
      </c>
      <c r="H91" s="152">
        <v>0</v>
      </c>
      <c r="I91" s="160">
        <f t="shared" si="2"/>
        <v>0</v>
      </c>
      <c r="J91" s="151">
        <v>0</v>
      </c>
      <c r="K91" s="152">
        <v>0</v>
      </c>
      <c r="L91" s="160">
        <f t="shared" si="3"/>
        <v>0</v>
      </c>
      <c r="M91" s="191"/>
      <c r="N91" s="191"/>
      <c r="O91" s="190"/>
      <c r="P91" s="191"/>
      <c r="Q91" s="191"/>
      <c r="R91" s="190"/>
      <c r="S91" s="192"/>
      <c r="T91" s="192"/>
      <c r="U91" s="192"/>
      <c r="V91" s="192"/>
      <c r="W91" s="192"/>
      <c r="X91" s="192"/>
      <c r="Y91" s="192"/>
    </row>
    <row r="92" spans="1:25" x14ac:dyDescent="0.2">
      <c r="A92" s="327" t="s">
        <v>264</v>
      </c>
      <c r="B92" s="328"/>
      <c r="C92" s="328"/>
      <c r="D92" s="328"/>
      <c r="E92" s="328"/>
      <c r="F92" s="6">
        <v>209</v>
      </c>
      <c r="G92" s="151">
        <v>0</v>
      </c>
      <c r="H92" s="152">
        <v>0</v>
      </c>
      <c r="I92" s="160">
        <f t="shared" si="2"/>
        <v>0</v>
      </c>
      <c r="J92" s="151">
        <v>0</v>
      </c>
      <c r="K92" s="152">
        <v>0</v>
      </c>
      <c r="L92" s="160">
        <f t="shared" si="3"/>
        <v>0</v>
      </c>
      <c r="M92" s="191"/>
      <c r="N92" s="191"/>
      <c r="O92" s="190"/>
      <c r="P92" s="191"/>
      <c r="Q92" s="191"/>
      <c r="R92" s="190"/>
      <c r="S92" s="192"/>
      <c r="T92" s="192"/>
      <c r="U92" s="192"/>
      <c r="V92" s="192"/>
      <c r="W92" s="192"/>
      <c r="X92" s="192"/>
      <c r="Y92" s="192"/>
    </row>
    <row r="93" spans="1:25" ht="22.5" customHeight="1" x14ac:dyDescent="0.2">
      <c r="A93" s="327" t="s">
        <v>265</v>
      </c>
      <c r="B93" s="328"/>
      <c r="C93" s="328"/>
      <c r="D93" s="328"/>
      <c r="E93" s="328"/>
      <c r="F93" s="6">
        <v>210</v>
      </c>
      <c r="G93" s="151">
        <v>0</v>
      </c>
      <c r="H93" s="152">
        <v>0</v>
      </c>
      <c r="I93" s="160">
        <f t="shared" si="2"/>
        <v>0</v>
      </c>
      <c r="J93" s="151">
        <v>0</v>
      </c>
      <c r="K93" s="152">
        <v>0</v>
      </c>
      <c r="L93" s="160">
        <f t="shared" si="3"/>
        <v>0</v>
      </c>
      <c r="M93" s="191"/>
      <c r="N93" s="191"/>
      <c r="O93" s="190"/>
      <c r="P93" s="191"/>
      <c r="Q93" s="191"/>
      <c r="R93" s="190"/>
      <c r="S93" s="192"/>
      <c r="T93" s="192"/>
      <c r="U93" s="192"/>
      <c r="V93" s="192"/>
      <c r="W93" s="192"/>
      <c r="X93" s="192"/>
      <c r="Y93" s="192"/>
    </row>
    <row r="94" spans="1:25" x14ac:dyDescent="0.2">
      <c r="A94" s="327" t="s">
        <v>266</v>
      </c>
      <c r="B94" s="328"/>
      <c r="C94" s="328"/>
      <c r="D94" s="328"/>
      <c r="E94" s="328"/>
      <c r="F94" s="6">
        <v>211</v>
      </c>
      <c r="G94" s="151">
        <v>0</v>
      </c>
      <c r="H94" s="152">
        <v>0</v>
      </c>
      <c r="I94" s="160">
        <f t="shared" si="2"/>
        <v>0</v>
      </c>
      <c r="J94" s="151">
        <v>0</v>
      </c>
      <c r="K94" s="152">
        <v>0</v>
      </c>
      <c r="L94" s="160">
        <f t="shared" si="3"/>
        <v>0</v>
      </c>
      <c r="M94" s="191"/>
      <c r="N94" s="191"/>
      <c r="O94" s="190"/>
      <c r="P94" s="191"/>
      <c r="Q94" s="191"/>
      <c r="R94" s="190"/>
      <c r="S94" s="192"/>
      <c r="T94" s="192"/>
      <c r="U94" s="192"/>
      <c r="V94" s="192"/>
      <c r="W94" s="192"/>
      <c r="X94" s="192"/>
      <c r="Y94" s="192"/>
    </row>
    <row r="95" spans="1:25" x14ac:dyDescent="0.2">
      <c r="A95" s="327" t="s">
        <v>267</v>
      </c>
      <c r="B95" s="328"/>
      <c r="C95" s="328"/>
      <c r="D95" s="328"/>
      <c r="E95" s="328"/>
      <c r="F95" s="6">
        <v>212</v>
      </c>
      <c r="G95" s="151">
        <v>4595458.49</v>
      </c>
      <c r="H95" s="152">
        <v>7979449.8399999999</v>
      </c>
      <c r="I95" s="160">
        <f t="shared" si="2"/>
        <v>12574908.33</v>
      </c>
      <c r="J95" s="151">
        <v>2284089.1799999997</v>
      </c>
      <c r="K95" s="152">
        <v>-5276844.9539999962</v>
      </c>
      <c r="L95" s="160">
        <f t="shared" si="3"/>
        <v>-2992755.7739999965</v>
      </c>
      <c r="M95" s="191"/>
      <c r="N95" s="191"/>
      <c r="O95" s="190"/>
      <c r="P95" s="191"/>
      <c r="Q95" s="191"/>
      <c r="R95" s="190"/>
      <c r="S95" s="192"/>
      <c r="T95" s="192"/>
      <c r="U95" s="192"/>
      <c r="V95" s="192"/>
      <c r="W95" s="192"/>
      <c r="X95" s="192"/>
      <c r="Y95" s="192"/>
    </row>
    <row r="96" spans="1:25" x14ac:dyDescent="0.2">
      <c r="A96" s="330" t="s">
        <v>268</v>
      </c>
      <c r="B96" s="328"/>
      <c r="C96" s="328"/>
      <c r="D96" s="328"/>
      <c r="E96" s="328"/>
      <c r="F96" s="6">
        <v>213</v>
      </c>
      <c r="G96" s="165">
        <f>+G82+G87</f>
        <v>33873806.407399997</v>
      </c>
      <c r="H96" s="166">
        <f>+H82+H87</f>
        <v>129452759.76040073</v>
      </c>
      <c r="I96" s="160">
        <f t="shared" si="2"/>
        <v>163326566.16780072</v>
      </c>
      <c r="J96" s="165">
        <f>+J82+J87</f>
        <v>22391222.376200058</v>
      </c>
      <c r="K96" s="166">
        <f>+K82+K87</f>
        <v>61642649.559199736</v>
      </c>
      <c r="L96" s="160">
        <f t="shared" si="3"/>
        <v>84033871.935399801</v>
      </c>
      <c r="M96" s="190"/>
      <c r="N96" s="190"/>
      <c r="O96" s="190"/>
      <c r="P96" s="190"/>
      <c r="Q96" s="190"/>
      <c r="R96" s="190"/>
      <c r="S96" s="192"/>
      <c r="T96" s="192"/>
      <c r="U96" s="192"/>
      <c r="V96" s="192"/>
      <c r="W96" s="192"/>
      <c r="X96" s="192"/>
      <c r="Y96" s="192"/>
    </row>
    <row r="97" spans="1:19" x14ac:dyDescent="0.2">
      <c r="A97" s="330" t="s">
        <v>179</v>
      </c>
      <c r="B97" s="331"/>
      <c r="C97" s="331"/>
      <c r="D97" s="331"/>
      <c r="E97" s="336"/>
      <c r="F97" s="6">
        <v>214</v>
      </c>
      <c r="G97" s="151">
        <v>0</v>
      </c>
      <c r="H97" s="152">
        <v>0</v>
      </c>
      <c r="I97" s="160"/>
      <c r="J97" s="151">
        <v>0</v>
      </c>
      <c r="K97" s="152">
        <v>0</v>
      </c>
      <c r="L97" s="160">
        <f t="shared" si="3"/>
        <v>0</v>
      </c>
      <c r="M97" s="191"/>
      <c r="N97" s="191"/>
      <c r="O97" s="190"/>
      <c r="P97" s="191"/>
      <c r="Q97" s="191"/>
      <c r="R97" s="190"/>
      <c r="S97" s="192"/>
    </row>
    <row r="98" spans="1:19" x14ac:dyDescent="0.2">
      <c r="A98" s="330" t="s">
        <v>180</v>
      </c>
      <c r="B98" s="331"/>
      <c r="C98" s="331"/>
      <c r="D98" s="331"/>
      <c r="E98" s="336"/>
      <c r="F98" s="6">
        <v>215</v>
      </c>
      <c r="G98" s="151">
        <v>0</v>
      </c>
      <c r="H98" s="152">
        <v>0</v>
      </c>
      <c r="I98" s="160"/>
      <c r="J98" s="151"/>
      <c r="K98" s="152"/>
      <c r="L98" s="160">
        <f t="shared" si="3"/>
        <v>0</v>
      </c>
      <c r="M98" s="191"/>
      <c r="N98" s="191"/>
      <c r="O98" s="190"/>
      <c r="P98" s="191"/>
      <c r="Q98" s="191"/>
      <c r="R98" s="190"/>
      <c r="S98" s="192"/>
    </row>
    <row r="99" spans="1:19" x14ac:dyDescent="0.2">
      <c r="A99" s="332" t="s">
        <v>269</v>
      </c>
      <c r="B99" s="334"/>
      <c r="C99" s="334"/>
      <c r="D99" s="334"/>
      <c r="E99" s="334"/>
      <c r="F99" s="7">
        <v>216</v>
      </c>
      <c r="G99" s="154">
        <v>0</v>
      </c>
      <c r="H99" s="155">
        <v>0</v>
      </c>
      <c r="I99" s="156"/>
      <c r="J99" s="154"/>
      <c r="K99" s="155"/>
      <c r="L99" s="193">
        <f>SUM(J99:K99)</f>
        <v>0</v>
      </c>
      <c r="M99" s="191"/>
      <c r="N99" s="191"/>
      <c r="O99" s="190"/>
      <c r="P99" s="191"/>
      <c r="Q99" s="191"/>
      <c r="R99" s="190"/>
    </row>
    <row r="100" spans="1:19" x14ac:dyDescent="0.2">
      <c r="A100" s="345" t="s">
        <v>270</v>
      </c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</row>
    <row r="101" spans="1:19" x14ac:dyDescent="0.2">
      <c r="A101" s="208"/>
      <c r="B101" s="209"/>
      <c r="C101" s="209"/>
      <c r="D101" s="209"/>
      <c r="E101" s="209"/>
      <c r="F101" s="210"/>
      <c r="G101" s="211"/>
      <c r="H101" s="211"/>
      <c r="I101" s="212"/>
      <c r="J101" s="211"/>
      <c r="K101" s="211"/>
      <c r="L101" s="212"/>
    </row>
    <row r="102" spans="1:19" x14ac:dyDescent="0.2">
      <c r="A102" s="208"/>
      <c r="B102" s="209"/>
      <c r="C102" s="209"/>
      <c r="D102" s="209"/>
      <c r="E102" s="209"/>
      <c r="F102" s="210"/>
      <c r="G102" s="211"/>
      <c r="H102" s="211"/>
      <c r="I102" s="212"/>
      <c r="J102" s="211"/>
      <c r="K102" s="211"/>
      <c r="L102" s="212"/>
    </row>
    <row r="103" spans="1:19" x14ac:dyDescent="0.2">
      <c r="A103" s="208"/>
      <c r="B103" s="209"/>
      <c r="C103" s="209"/>
      <c r="D103" s="209"/>
      <c r="E103" s="209"/>
      <c r="F103" s="210"/>
      <c r="G103" s="211"/>
      <c r="H103" s="211"/>
      <c r="I103" s="212"/>
      <c r="J103" s="211"/>
      <c r="K103" s="211"/>
      <c r="L103" s="212"/>
    </row>
    <row r="104" spans="1:19" x14ac:dyDescent="0.2">
      <c r="A104" s="208"/>
      <c r="B104" s="209"/>
      <c r="C104" s="209"/>
      <c r="D104" s="209"/>
      <c r="E104" s="209"/>
      <c r="F104" s="210"/>
      <c r="G104" s="211"/>
      <c r="H104" s="211"/>
      <c r="I104" s="212"/>
      <c r="J104" s="211"/>
      <c r="K104" s="211"/>
      <c r="L104" s="212"/>
    </row>
    <row r="105" spans="1:19" x14ac:dyDescent="0.2">
      <c r="A105" s="208"/>
      <c r="B105" s="209"/>
      <c r="C105" s="209"/>
      <c r="D105" s="209"/>
      <c r="E105" s="209"/>
      <c r="F105" s="210"/>
      <c r="G105" s="211"/>
      <c r="H105" s="211"/>
      <c r="I105" s="212"/>
      <c r="J105" s="211"/>
      <c r="K105" s="211"/>
      <c r="L105" s="212"/>
    </row>
    <row r="106" spans="1:19" x14ac:dyDescent="0.2">
      <c r="A106" s="208"/>
      <c r="B106" s="209"/>
      <c r="C106" s="209"/>
      <c r="D106" s="209"/>
      <c r="E106" s="209"/>
      <c r="F106" s="210"/>
      <c r="G106" s="211"/>
      <c r="H106" s="211"/>
      <c r="I106" s="212"/>
      <c r="J106" s="211"/>
      <c r="K106" s="211"/>
      <c r="L106" s="212"/>
    </row>
    <row r="107" spans="1:19" x14ac:dyDescent="0.2">
      <c r="A107" s="208"/>
      <c r="B107" s="209"/>
      <c r="C107" s="209"/>
      <c r="D107" s="209"/>
      <c r="E107" s="209"/>
      <c r="F107" s="210"/>
      <c r="G107" s="211"/>
      <c r="H107" s="211"/>
      <c r="I107" s="212"/>
      <c r="J107" s="211"/>
      <c r="K107" s="211"/>
      <c r="L107" s="212"/>
    </row>
    <row r="109" spans="1:19" x14ac:dyDescent="0.2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</row>
    <row r="110" spans="1:19" x14ac:dyDescent="0.2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</row>
    <row r="111" spans="1:19" x14ac:dyDescent="0.2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</row>
    <row r="112" spans="1:19" x14ac:dyDescent="0.2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</row>
    <row r="113" spans="1:12" x14ac:dyDescent="0.2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</row>
    <row r="114" spans="1:12" x14ac:dyDescent="0.2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</row>
    <row r="115" spans="1:12" x14ac:dyDescent="0.2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4" type="noConversion"/>
  <dataValidations count="1">
    <dataValidation allowBlank="1" sqref="A101:L65536 F7:F99 M1:ID1048576 I97:I98 L7:L98 I99:L99"/>
  </dataValidations>
  <pageMargins left="0.75" right="0.75" top="1" bottom="1" header="0.5" footer="0.5"/>
  <pageSetup paperSize="9" scale="48" orientation="portrait" r:id="rId1"/>
  <headerFooter alignWithMargins="0"/>
  <rowBreaks count="1" manualBreakCount="1">
    <brk id="56" max="16383" man="1"/>
  </rowBreaks>
  <ignoredErrors>
    <ignoredError sqref="I7:L7 I34:L34 I46:L46 I58:L58 L74:L83 I16:L16 I8 L8 I9:I15 L9:L15 I17 L17 I38:L38 I35:I37 L35:L37 I42:L43 I39:I41 L39:L41 I44 L44 I50:L50 I47:I49 L47:L49 I54:L54 I51:I53 L51:L53 I57:L57 I55:I56 L55:L56 I62:L62 I59:I61 L59:L61 I66:L66 I63:I65 L63:L65 I67:I73 L67:L73" formula="1"/>
    <ignoredError sqref="I18:L18 I33:L33 I74:K74 I24:L24 I19:I23 L19:L23 I25:I29 L25:L29 I78:K79 I75:I77 I82:K82 I80:I81 I83" formula="1" formulaRange="1"/>
    <ignoredError sqref="I30:I32 G18:H18 G33:H33 I84 G74:H74 G24:H24 H78:H79 H82 L30:L32" formulaRange="1"/>
    <ignoredError sqref="H85:H87 J85:K87" formulaRange="1" unlockedFormula="1"/>
    <ignoredError sqref="I93:I95 G85:G87 L85:L92 I98:L99 G96:H96 J96:L96 L93:L95 I97 L97" unlockedFormula="1"/>
    <ignoredError sqref="I85:I92" formula="1" formulaRange="1" unlockedFormula="1"/>
    <ignoredError sqref="I96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view="pageBreakPreview" zoomScaleNormal="100" zoomScaleSheetLayoutView="100" workbookViewId="0">
      <selection activeCell="H23" sqref="H23"/>
    </sheetView>
  </sheetViews>
  <sheetFormatPr defaultRowHeight="12.75" x14ac:dyDescent="0.2"/>
  <cols>
    <col min="1" max="4" width="9.140625" style="21"/>
    <col min="5" max="5" width="14.42578125" style="21" customWidth="1"/>
    <col min="6" max="6" width="9.28515625" style="21" bestFit="1" customWidth="1"/>
    <col min="7" max="7" width="11.7109375" style="21" customWidth="1"/>
    <col min="8" max="8" width="13.42578125" style="21" customWidth="1"/>
    <col min="9" max="12" width="11.7109375" style="21" customWidth="1"/>
    <col min="13" max="24" width="9.140625" style="77"/>
    <col min="25" max="260" width="9.140625" style="21"/>
    <col min="261" max="261" width="14.42578125" style="21" customWidth="1"/>
    <col min="262" max="262" width="9.28515625" style="21" bestFit="1" customWidth="1"/>
    <col min="263" max="263" width="11.7109375" style="21" customWidth="1"/>
    <col min="264" max="264" width="13.42578125" style="21" customWidth="1"/>
    <col min="265" max="268" width="11.7109375" style="21" customWidth="1"/>
    <col min="269" max="516" width="9.140625" style="21"/>
    <col min="517" max="517" width="14.42578125" style="21" customWidth="1"/>
    <col min="518" max="518" width="9.28515625" style="21" bestFit="1" customWidth="1"/>
    <col min="519" max="519" width="11.7109375" style="21" customWidth="1"/>
    <col min="520" max="520" width="13.42578125" style="21" customWidth="1"/>
    <col min="521" max="524" width="11.7109375" style="21" customWidth="1"/>
    <col min="525" max="772" width="9.140625" style="21"/>
    <col min="773" max="773" width="14.42578125" style="21" customWidth="1"/>
    <col min="774" max="774" width="9.28515625" style="21" bestFit="1" customWidth="1"/>
    <col min="775" max="775" width="11.7109375" style="21" customWidth="1"/>
    <col min="776" max="776" width="13.42578125" style="21" customWidth="1"/>
    <col min="777" max="780" width="11.7109375" style="21" customWidth="1"/>
    <col min="781" max="1028" width="9.140625" style="21"/>
    <col min="1029" max="1029" width="14.42578125" style="21" customWidth="1"/>
    <col min="1030" max="1030" width="9.28515625" style="21" bestFit="1" customWidth="1"/>
    <col min="1031" max="1031" width="11.7109375" style="21" customWidth="1"/>
    <col min="1032" max="1032" width="13.42578125" style="21" customWidth="1"/>
    <col min="1033" max="1036" width="11.7109375" style="21" customWidth="1"/>
    <col min="1037" max="1284" width="9.140625" style="21"/>
    <col min="1285" max="1285" width="14.42578125" style="21" customWidth="1"/>
    <col min="1286" max="1286" width="9.28515625" style="21" bestFit="1" customWidth="1"/>
    <col min="1287" max="1287" width="11.7109375" style="21" customWidth="1"/>
    <col min="1288" max="1288" width="13.42578125" style="21" customWidth="1"/>
    <col min="1289" max="1292" width="11.7109375" style="21" customWidth="1"/>
    <col min="1293" max="1540" width="9.140625" style="21"/>
    <col min="1541" max="1541" width="14.42578125" style="21" customWidth="1"/>
    <col min="1542" max="1542" width="9.28515625" style="21" bestFit="1" customWidth="1"/>
    <col min="1543" max="1543" width="11.7109375" style="21" customWidth="1"/>
    <col min="1544" max="1544" width="13.42578125" style="21" customWidth="1"/>
    <col min="1545" max="1548" width="11.7109375" style="21" customWidth="1"/>
    <col min="1549" max="1796" width="9.140625" style="21"/>
    <col min="1797" max="1797" width="14.42578125" style="21" customWidth="1"/>
    <col min="1798" max="1798" width="9.28515625" style="21" bestFit="1" customWidth="1"/>
    <col min="1799" max="1799" width="11.7109375" style="21" customWidth="1"/>
    <col min="1800" max="1800" width="13.42578125" style="21" customWidth="1"/>
    <col min="1801" max="1804" width="11.7109375" style="21" customWidth="1"/>
    <col min="1805" max="2052" width="9.140625" style="21"/>
    <col min="2053" max="2053" width="14.42578125" style="21" customWidth="1"/>
    <col min="2054" max="2054" width="9.28515625" style="21" bestFit="1" customWidth="1"/>
    <col min="2055" max="2055" width="11.7109375" style="21" customWidth="1"/>
    <col min="2056" max="2056" width="13.42578125" style="21" customWidth="1"/>
    <col min="2057" max="2060" width="11.7109375" style="21" customWidth="1"/>
    <col min="2061" max="2308" width="9.140625" style="21"/>
    <col min="2309" max="2309" width="14.42578125" style="21" customWidth="1"/>
    <col min="2310" max="2310" width="9.28515625" style="21" bestFit="1" customWidth="1"/>
    <col min="2311" max="2311" width="11.7109375" style="21" customWidth="1"/>
    <col min="2312" max="2312" width="13.42578125" style="21" customWidth="1"/>
    <col min="2313" max="2316" width="11.7109375" style="21" customWidth="1"/>
    <col min="2317" max="2564" width="9.140625" style="21"/>
    <col min="2565" max="2565" width="14.42578125" style="21" customWidth="1"/>
    <col min="2566" max="2566" width="9.28515625" style="21" bestFit="1" customWidth="1"/>
    <col min="2567" max="2567" width="11.7109375" style="21" customWidth="1"/>
    <col min="2568" max="2568" width="13.42578125" style="21" customWidth="1"/>
    <col min="2569" max="2572" width="11.7109375" style="21" customWidth="1"/>
    <col min="2573" max="2820" width="9.140625" style="21"/>
    <col min="2821" max="2821" width="14.42578125" style="21" customWidth="1"/>
    <col min="2822" max="2822" width="9.28515625" style="21" bestFit="1" customWidth="1"/>
    <col min="2823" max="2823" width="11.7109375" style="21" customWidth="1"/>
    <col min="2824" max="2824" width="13.42578125" style="21" customWidth="1"/>
    <col min="2825" max="2828" width="11.7109375" style="21" customWidth="1"/>
    <col min="2829" max="3076" width="9.140625" style="21"/>
    <col min="3077" max="3077" width="14.42578125" style="21" customWidth="1"/>
    <col min="3078" max="3078" width="9.28515625" style="21" bestFit="1" customWidth="1"/>
    <col min="3079" max="3079" width="11.7109375" style="21" customWidth="1"/>
    <col min="3080" max="3080" width="13.42578125" style="21" customWidth="1"/>
    <col min="3081" max="3084" width="11.7109375" style="21" customWidth="1"/>
    <col min="3085" max="3332" width="9.140625" style="21"/>
    <col min="3333" max="3333" width="14.42578125" style="21" customWidth="1"/>
    <col min="3334" max="3334" width="9.28515625" style="21" bestFit="1" customWidth="1"/>
    <col min="3335" max="3335" width="11.7109375" style="21" customWidth="1"/>
    <col min="3336" max="3336" width="13.42578125" style="21" customWidth="1"/>
    <col min="3337" max="3340" width="11.7109375" style="21" customWidth="1"/>
    <col min="3341" max="3588" width="9.140625" style="21"/>
    <col min="3589" max="3589" width="14.42578125" style="21" customWidth="1"/>
    <col min="3590" max="3590" width="9.28515625" style="21" bestFit="1" customWidth="1"/>
    <col min="3591" max="3591" width="11.7109375" style="21" customWidth="1"/>
    <col min="3592" max="3592" width="13.42578125" style="21" customWidth="1"/>
    <col min="3593" max="3596" width="11.7109375" style="21" customWidth="1"/>
    <col min="3597" max="3844" width="9.140625" style="21"/>
    <col min="3845" max="3845" width="14.42578125" style="21" customWidth="1"/>
    <col min="3846" max="3846" width="9.28515625" style="21" bestFit="1" customWidth="1"/>
    <col min="3847" max="3847" width="11.7109375" style="21" customWidth="1"/>
    <col min="3848" max="3848" width="13.42578125" style="21" customWidth="1"/>
    <col min="3849" max="3852" width="11.7109375" style="21" customWidth="1"/>
    <col min="3853" max="4100" width="9.140625" style="21"/>
    <col min="4101" max="4101" width="14.42578125" style="21" customWidth="1"/>
    <col min="4102" max="4102" width="9.28515625" style="21" bestFit="1" customWidth="1"/>
    <col min="4103" max="4103" width="11.7109375" style="21" customWidth="1"/>
    <col min="4104" max="4104" width="13.42578125" style="21" customWidth="1"/>
    <col min="4105" max="4108" width="11.7109375" style="21" customWidth="1"/>
    <col min="4109" max="4356" width="9.140625" style="21"/>
    <col min="4357" max="4357" width="14.42578125" style="21" customWidth="1"/>
    <col min="4358" max="4358" width="9.28515625" style="21" bestFit="1" customWidth="1"/>
    <col min="4359" max="4359" width="11.7109375" style="21" customWidth="1"/>
    <col min="4360" max="4360" width="13.42578125" style="21" customWidth="1"/>
    <col min="4361" max="4364" width="11.7109375" style="21" customWidth="1"/>
    <col min="4365" max="4612" width="9.140625" style="21"/>
    <col min="4613" max="4613" width="14.42578125" style="21" customWidth="1"/>
    <col min="4614" max="4614" width="9.28515625" style="21" bestFit="1" customWidth="1"/>
    <col min="4615" max="4615" width="11.7109375" style="21" customWidth="1"/>
    <col min="4616" max="4616" width="13.42578125" style="21" customWidth="1"/>
    <col min="4617" max="4620" width="11.7109375" style="21" customWidth="1"/>
    <col min="4621" max="4868" width="9.140625" style="21"/>
    <col min="4869" max="4869" width="14.42578125" style="21" customWidth="1"/>
    <col min="4870" max="4870" width="9.28515625" style="21" bestFit="1" customWidth="1"/>
    <col min="4871" max="4871" width="11.7109375" style="21" customWidth="1"/>
    <col min="4872" max="4872" width="13.42578125" style="21" customWidth="1"/>
    <col min="4873" max="4876" width="11.7109375" style="21" customWidth="1"/>
    <col min="4877" max="5124" width="9.140625" style="21"/>
    <col min="5125" max="5125" width="14.42578125" style="21" customWidth="1"/>
    <col min="5126" max="5126" width="9.28515625" style="21" bestFit="1" customWidth="1"/>
    <col min="5127" max="5127" width="11.7109375" style="21" customWidth="1"/>
    <col min="5128" max="5128" width="13.42578125" style="21" customWidth="1"/>
    <col min="5129" max="5132" width="11.7109375" style="21" customWidth="1"/>
    <col min="5133" max="5380" width="9.140625" style="21"/>
    <col min="5381" max="5381" width="14.42578125" style="21" customWidth="1"/>
    <col min="5382" max="5382" width="9.28515625" style="21" bestFit="1" customWidth="1"/>
    <col min="5383" max="5383" width="11.7109375" style="21" customWidth="1"/>
    <col min="5384" max="5384" width="13.42578125" style="21" customWidth="1"/>
    <col min="5385" max="5388" width="11.7109375" style="21" customWidth="1"/>
    <col min="5389" max="5636" width="9.140625" style="21"/>
    <col min="5637" max="5637" width="14.42578125" style="21" customWidth="1"/>
    <col min="5638" max="5638" width="9.28515625" style="21" bestFit="1" customWidth="1"/>
    <col min="5639" max="5639" width="11.7109375" style="21" customWidth="1"/>
    <col min="5640" max="5640" width="13.42578125" style="21" customWidth="1"/>
    <col min="5641" max="5644" width="11.7109375" style="21" customWidth="1"/>
    <col min="5645" max="5892" width="9.140625" style="21"/>
    <col min="5893" max="5893" width="14.42578125" style="21" customWidth="1"/>
    <col min="5894" max="5894" width="9.28515625" style="21" bestFit="1" customWidth="1"/>
    <col min="5895" max="5895" width="11.7109375" style="21" customWidth="1"/>
    <col min="5896" max="5896" width="13.42578125" style="21" customWidth="1"/>
    <col min="5897" max="5900" width="11.7109375" style="21" customWidth="1"/>
    <col min="5901" max="6148" width="9.140625" style="21"/>
    <col min="6149" max="6149" width="14.42578125" style="21" customWidth="1"/>
    <col min="6150" max="6150" width="9.28515625" style="21" bestFit="1" customWidth="1"/>
    <col min="6151" max="6151" width="11.7109375" style="21" customWidth="1"/>
    <col min="6152" max="6152" width="13.42578125" style="21" customWidth="1"/>
    <col min="6153" max="6156" width="11.7109375" style="21" customWidth="1"/>
    <col min="6157" max="6404" width="9.140625" style="21"/>
    <col min="6405" max="6405" width="14.42578125" style="21" customWidth="1"/>
    <col min="6406" max="6406" width="9.28515625" style="21" bestFit="1" customWidth="1"/>
    <col min="6407" max="6407" width="11.7109375" style="21" customWidth="1"/>
    <col min="6408" max="6408" width="13.42578125" style="21" customWidth="1"/>
    <col min="6409" max="6412" width="11.7109375" style="21" customWidth="1"/>
    <col min="6413" max="6660" width="9.140625" style="21"/>
    <col min="6661" max="6661" width="14.42578125" style="21" customWidth="1"/>
    <col min="6662" max="6662" width="9.28515625" style="21" bestFit="1" customWidth="1"/>
    <col min="6663" max="6663" width="11.7109375" style="21" customWidth="1"/>
    <col min="6664" max="6664" width="13.42578125" style="21" customWidth="1"/>
    <col min="6665" max="6668" width="11.7109375" style="21" customWidth="1"/>
    <col min="6669" max="6916" width="9.140625" style="21"/>
    <col min="6917" max="6917" width="14.42578125" style="21" customWidth="1"/>
    <col min="6918" max="6918" width="9.28515625" style="21" bestFit="1" customWidth="1"/>
    <col min="6919" max="6919" width="11.7109375" style="21" customWidth="1"/>
    <col min="6920" max="6920" width="13.42578125" style="21" customWidth="1"/>
    <col min="6921" max="6924" width="11.7109375" style="21" customWidth="1"/>
    <col min="6925" max="7172" width="9.140625" style="21"/>
    <col min="7173" max="7173" width="14.42578125" style="21" customWidth="1"/>
    <col min="7174" max="7174" width="9.28515625" style="21" bestFit="1" customWidth="1"/>
    <col min="7175" max="7175" width="11.7109375" style="21" customWidth="1"/>
    <col min="7176" max="7176" width="13.42578125" style="21" customWidth="1"/>
    <col min="7177" max="7180" width="11.7109375" style="21" customWidth="1"/>
    <col min="7181" max="7428" width="9.140625" style="21"/>
    <col min="7429" max="7429" width="14.42578125" style="21" customWidth="1"/>
    <col min="7430" max="7430" width="9.28515625" style="21" bestFit="1" customWidth="1"/>
    <col min="7431" max="7431" width="11.7109375" style="21" customWidth="1"/>
    <col min="7432" max="7432" width="13.42578125" style="21" customWidth="1"/>
    <col min="7433" max="7436" width="11.7109375" style="21" customWidth="1"/>
    <col min="7437" max="7684" width="9.140625" style="21"/>
    <col min="7685" max="7685" width="14.42578125" style="21" customWidth="1"/>
    <col min="7686" max="7686" width="9.28515625" style="21" bestFit="1" customWidth="1"/>
    <col min="7687" max="7687" width="11.7109375" style="21" customWidth="1"/>
    <col min="7688" max="7688" width="13.42578125" style="21" customWidth="1"/>
    <col min="7689" max="7692" width="11.7109375" style="21" customWidth="1"/>
    <col min="7693" max="7940" width="9.140625" style="21"/>
    <col min="7941" max="7941" width="14.42578125" style="21" customWidth="1"/>
    <col min="7942" max="7942" width="9.28515625" style="21" bestFit="1" customWidth="1"/>
    <col min="7943" max="7943" width="11.7109375" style="21" customWidth="1"/>
    <col min="7944" max="7944" width="13.42578125" style="21" customWidth="1"/>
    <col min="7945" max="7948" width="11.7109375" style="21" customWidth="1"/>
    <col min="7949" max="8196" width="9.140625" style="21"/>
    <col min="8197" max="8197" width="14.42578125" style="21" customWidth="1"/>
    <col min="8198" max="8198" width="9.28515625" style="21" bestFit="1" customWidth="1"/>
    <col min="8199" max="8199" width="11.7109375" style="21" customWidth="1"/>
    <col min="8200" max="8200" width="13.42578125" style="21" customWidth="1"/>
    <col min="8201" max="8204" width="11.7109375" style="21" customWidth="1"/>
    <col min="8205" max="8452" width="9.140625" style="21"/>
    <col min="8453" max="8453" width="14.42578125" style="21" customWidth="1"/>
    <col min="8454" max="8454" width="9.28515625" style="21" bestFit="1" customWidth="1"/>
    <col min="8455" max="8455" width="11.7109375" style="21" customWidth="1"/>
    <col min="8456" max="8456" width="13.42578125" style="21" customWidth="1"/>
    <col min="8457" max="8460" width="11.7109375" style="21" customWidth="1"/>
    <col min="8461" max="8708" width="9.140625" style="21"/>
    <col min="8709" max="8709" width="14.42578125" style="21" customWidth="1"/>
    <col min="8710" max="8710" width="9.28515625" style="21" bestFit="1" customWidth="1"/>
    <col min="8711" max="8711" width="11.7109375" style="21" customWidth="1"/>
    <col min="8712" max="8712" width="13.42578125" style="21" customWidth="1"/>
    <col min="8713" max="8716" width="11.7109375" style="21" customWidth="1"/>
    <col min="8717" max="8964" width="9.140625" style="21"/>
    <col min="8965" max="8965" width="14.42578125" style="21" customWidth="1"/>
    <col min="8966" max="8966" width="9.28515625" style="21" bestFit="1" customWidth="1"/>
    <col min="8967" max="8967" width="11.7109375" style="21" customWidth="1"/>
    <col min="8968" max="8968" width="13.42578125" style="21" customWidth="1"/>
    <col min="8969" max="8972" width="11.7109375" style="21" customWidth="1"/>
    <col min="8973" max="9220" width="9.140625" style="21"/>
    <col min="9221" max="9221" width="14.42578125" style="21" customWidth="1"/>
    <col min="9222" max="9222" width="9.28515625" style="21" bestFit="1" customWidth="1"/>
    <col min="9223" max="9223" width="11.7109375" style="21" customWidth="1"/>
    <col min="9224" max="9224" width="13.42578125" style="21" customWidth="1"/>
    <col min="9225" max="9228" width="11.7109375" style="21" customWidth="1"/>
    <col min="9229" max="9476" width="9.140625" style="21"/>
    <col min="9477" max="9477" width="14.42578125" style="21" customWidth="1"/>
    <col min="9478" max="9478" width="9.28515625" style="21" bestFit="1" customWidth="1"/>
    <col min="9479" max="9479" width="11.7109375" style="21" customWidth="1"/>
    <col min="9480" max="9480" width="13.42578125" style="21" customWidth="1"/>
    <col min="9481" max="9484" width="11.7109375" style="21" customWidth="1"/>
    <col min="9485" max="9732" width="9.140625" style="21"/>
    <col min="9733" max="9733" width="14.42578125" style="21" customWidth="1"/>
    <col min="9734" max="9734" width="9.28515625" style="21" bestFit="1" customWidth="1"/>
    <col min="9735" max="9735" width="11.7109375" style="21" customWidth="1"/>
    <col min="9736" max="9736" width="13.42578125" style="21" customWidth="1"/>
    <col min="9737" max="9740" width="11.7109375" style="21" customWidth="1"/>
    <col min="9741" max="9988" width="9.140625" style="21"/>
    <col min="9989" max="9989" width="14.42578125" style="21" customWidth="1"/>
    <col min="9990" max="9990" width="9.28515625" style="21" bestFit="1" customWidth="1"/>
    <col min="9991" max="9991" width="11.7109375" style="21" customWidth="1"/>
    <col min="9992" max="9992" width="13.42578125" style="21" customWidth="1"/>
    <col min="9993" max="9996" width="11.7109375" style="21" customWidth="1"/>
    <col min="9997" max="10244" width="9.140625" style="21"/>
    <col min="10245" max="10245" width="14.42578125" style="21" customWidth="1"/>
    <col min="10246" max="10246" width="9.28515625" style="21" bestFit="1" customWidth="1"/>
    <col min="10247" max="10247" width="11.7109375" style="21" customWidth="1"/>
    <col min="10248" max="10248" width="13.42578125" style="21" customWidth="1"/>
    <col min="10249" max="10252" width="11.7109375" style="21" customWidth="1"/>
    <col min="10253" max="10500" width="9.140625" style="21"/>
    <col min="10501" max="10501" width="14.42578125" style="21" customWidth="1"/>
    <col min="10502" max="10502" width="9.28515625" style="21" bestFit="1" customWidth="1"/>
    <col min="10503" max="10503" width="11.7109375" style="21" customWidth="1"/>
    <col min="10504" max="10504" width="13.42578125" style="21" customWidth="1"/>
    <col min="10505" max="10508" width="11.7109375" style="21" customWidth="1"/>
    <col min="10509" max="10756" width="9.140625" style="21"/>
    <col min="10757" max="10757" width="14.42578125" style="21" customWidth="1"/>
    <col min="10758" max="10758" width="9.28515625" style="21" bestFit="1" customWidth="1"/>
    <col min="10759" max="10759" width="11.7109375" style="21" customWidth="1"/>
    <col min="10760" max="10760" width="13.42578125" style="21" customWidth="1"/>
    <col min="10761" max="10764" width="11.7109375" style="21" customWidth="1"/>
    <col min="10765" max="11012" width="9.140625" style="21"/>
    <col min="11013" max="11013" width="14.42578125" style="21" customWidth="1"/>
    <col min="11014" max="11014" width="9.28515625" style="21" bestFit="1" customWidth="1"/>
    <col min="11015" max="11015" width="11.7109375" style="21" customWidth="1"/>
    <col min="11016" max="11016" width="13.42578125" style="21" customWidth="1"/>
    <col min="11017" max="11020" width="11.7109375" style="21" customWidth="1"/>
    <col min="11021" max="11268" width="9.140625" style="21"/>
    <col min="11269" max="11269" width="14.42578125" style="21" customWidth="1"/>
    <col min="11270" max="11270" width="9.28515625" style="21" bestFit="1" customWidth="1"/>
    <col min="11271" max="11271" width="11.7109375" style="21" customWidth="1"/>
    <col min="11272" max="11272" width="13.42578125" style="21" customWidth="1"/>
    <col min="11273" max="11276" width="11.7109375" style="21" customWidth="1"/>
    <col min="11277" max="11524" width="9.140625" style="21"/>
    <col min="11525" max="11525" width="14.42578125" style="21" customWidth="1"/>
    <col min="11526" max="11526" width="9.28515625" style="21" bestFit="1" customWidth="1"/>
    <col min="11527" max="11527" width="11.7109375" style="21" customWidth="1"/>
    <col min="11528" max="11528" width="13.42578125" style="21" customWidth="1"/>
    <col min="11529" max="11532" width="11.7109375" style="21" customWidth="1"/>
    <col min="11533" max="11780" width="9.140625" style="21"/>
    <col min="11781" max="11781" width="14.42578125" style="21" customWidth="1"/>
    <col min="11782" max="11782" width="9.28515625" style="21" bestFit="1" customWidth="1"/>
    <col min="11783" max="11783" width="11.7109375" style="21" customWidth="1"/>
    <col min="11784" max="11784" width="13.42578125" style="21" customWidth="1"/>
    <col min="11785" max="11788" width="11.7109375" style="21" customWidth="1"/>
    <col min="11789" max="12036" width="9.140625" style="21"/>
    <col min="12037" max="12037" width="14.42578125" style="21" customWidth="1"/>
    <col min="12038" max="12038" width="9.28515625" style="21" bestFit="1" customWidth="1"/>
    <col min="12039" max="12039" width="11.7109375" style="21" customWidth="1"/>
    <col min="12040" max="12040" width="13.42578125" style="21" customWidth="1"/>
    <col min="12041" max="12044" width="11.7109375" style="21" customWidth="1"/>
    <col min="12045" max="12292" width="9.140625" style="21"/>
    <col min="12293" max="12293" width="14.42578125" style="21" customWidth="1"/>
    <col min="12294" max="12294" width="9.28515625" style="21" bestFit="1" customWidth="1"/>
    <col min="12295" max="12295" width="11.7109375" style="21" customWidth="1"/>
    <col min="12296" max="12296" width="13.42578125" style="21" customWidth="1"/>
    <col min="12297" max="12300" width="11.7109375" style="21" customWidth="1"/>
    <col min="12301" max="12548" width="9.140625" style="21"/>
    <col min="12549" max="12549" width="14.42578125" style="21" customWidth="1"/>
    <col min="12550" max="12550" width="9.28515625" style="21" bestFit="1" customWidth="1"/>
    <col min="12551" max="12551" width="11.7109375" style="21" customWidth="1"/>
    <col min="12552" max="12552" width="13.42578125" style="21" customWidth="1"/>
    <col min="12553" max="12556" width="11.7109375" style="21" customWidth="1"/>
    <col min="12557" max="12804" width="9.140625" style="21"/>
    <col min="12805" max="12805" width="14.42578125" style="21" customWidth="1"/>
    <col min="12806" max="12806" width="9.28515625" style="21" bestFit="1" customWidth="1"/>
    <col min="12807" max="12807" width="11.7109375" style="21" customWidth="1"/>
    <col min="12808" max="12808" width="13.42578125" style="21" customWidth="1"/>
    <col min="12809" max="12812" width="11.7109375" style="21" customWidth="1"/>
    <col min="12813" max="13060" width="9.140625" style="21"/>
    <col min="13061" max="13061" width="14.42578125" style="21" customWidth="1"/>
    <col min="13062" max="13062" width="9.28515625" style="21" bestFit="1" customWidth="1"/>
    <col min="13063" max="13063" width="11.7109375" style="21" customWidth="1"/>
    <col min="13064" max="13064" width="13.42578125" style="21" customWidth="1"/>
    <col min="13065" max="13068" width="11.7109375" style="21" customWidth="1"/>
    <col min="13069" max="13316" width="9.140625" style="21"/>
    <col min="13317" max="13317" width="14.42578125" style="21" customWidth="1"/>
    <col min="13318" max="13318" width="9.28515625" style="21" bestFit="1" customWidth="1"/>
    <col min="13319" max="13319" width="11.7109375" style="21" customWidth="1"/>
    <col min="13320" max="13320" width="13.42578125" style="21" customWidth="1"/>
    <col min="13321" max="13324" width="11.7109375" style="21" customWidth="1"/>
    <col min="13325" max="13572" width="9.140625" style="21"/>
    <col min="13573" max="13573" width="14.42578125" style="21" customWidth="1"/>
    <col min="13574" max="13574" width="9.28515625" style="21" bestFit="1" customWidth="1"/>
    <col min="13575" max="13575" width="11.7109375" style="21" customWidth="1"/>
    <col min="13576" max="13576" width="13.42578125" style="21" customWidth="1"/>
    <col min="13577" max="13580" width="11.7109375" style="21" customWidth="1"/>
    <col min="13581" max="13828" width="9.140625" style="21"/>
    <col min="13829" max="13829" width="14.42578125" style="21" customWidth="1"/>
    <col min="13830" max="13830" width="9.28515625" style="21" bestFit="1" customWidth="1"/>
    <col min="13831" max="13831" width="11.7109375" style="21" customWidth="1"/>
    <col min="13832" max="13832" width="13.42578125" style="21" customWidth="1"/>
    <col min="13833" max="13836" width="11.7109375" style="21" customWidth="1"/>
    <col min="13837" max="14084" width="9.140625" style="21"/>
    <col min="14085" max="14085" width="14.42578125" style="21" customWidth="1"/>
    <col min="14086" max="14086" width="9.28515625" style="21" bestFit="1" customWidth="1"/>
    <col min="14087" max="14087" width="11.7109375" style="21" customWidth="1"/>
    <col min="14088" max="14088" width="13.42578125" style="21" customWidth="1"/>
    <col min="14089" max="14092" width="11.7109375" style="21" customWidth="1"/>
    <col min="14093" max="14340" width="9.140625" style="21"/>
    <col min="14341" max="14341" width="14.42578125" style="21" customWidth="1"/>
    <col min="14342" max="14342" width="9.28515625" style="21" bestFit="1" customWidth="1"/>
    <col min="14343" max="14343" width="11.7109375" style="21" customWidth="1"/>
    <col min="14344" max="14344" width="13.42578125" style="21" customWidth="1"/>
    <col min="14345" max="14348" width="11.7109375" style="21" customWidth="1"/>
    <col min="14349" max="14596" width="9.140625" style="21"/>
    <col min="14597" max="14597" width="14.42578125" style="21" customWidth="1"/>
    <col min="14598" max="14598" width="9.28515625" style="21" bestFit="1" customWidth="1"/>
    <col min="14599" max="14599" width="11.7109375" style="21" customWidth="1"/>
    <col min="14600" max="14600" width="13.42578125" style="21" customWidth="1"/>
    <col min="14601" max="14604" width="11.7109375" style="21" customWidth="1"/>
    <col min="14605" max="14852" width="9.140625" style="21"/>
    <col min="14853" max="14853" width="14.42578125" style="21" customWidth="1"/>
    <col min="14854" max="14854" width="9.28515625" style="21" bestFit="1" customWidth="1"/>
    <col min="14855" max="14855" width="11.7109375" style="21" customWidth="1"/>
    <col min="14856" max="14856" width="13.42578125" style="21" customWidth="1"/>
    <col min="14857" max="14860" width="11.7109375" style="21" customWidth="1"/>
    <col min="14861" max="15108" width="9.140625" style="21"/>
    <col min="15109" max="15109" width="14.42578125" style="21" customWidth="1"/>
    <col min="15110" max="15110" width="9.28515625" style="21" bestFit="1" customWidth="1"/>
    <col min="15111" max="15111" width="11.7109375" style="21" customWidth="1"/>
    <col min="15112" max="15112" width="13.42578125" style="21" customWidth="1"/>
    <col min="15113" max="15116" width="11.7109375" style="21" customWidth="1"/>
    <col min="15117" max="15364" width="9.140625" style="21"/>
    <col min="15365" max="15365" width="14.42578125" style="21" customWidth="1"/>
    <col min="15366" max="15366" width="9.28515625" style="21" bestFit="1" customWidth="1"/>
    <col min="15367" max="15367" width="11.7109375" style="21" customWidth="1"/>
    <col min="15368" max="15368" width="13.42578125" style="21" customWidth="1"/>
    <col min="15369" max="15372" width="11.7109375" style="21" customWidth="1"/>
    <col min="15373" max="15620" width="9.140625" style="21"/>
    <col min="15621" max="15621" width="14.42578125" style="21" customWidth="1"/>
    <col min="15622" max="15622" width="9.28515625" style="21" bestFit="1" customWidth="1"/>
    <col min="15623" max="15623" width="11.7109375" style="21" customWidth="1"/>
    <col min="15624" max="15624" width="13.42578125" style="21" customWidth="1"/>
    <col min="15625" max="15628" width="11.7109375" style="21" customWidth="1"/>
    <col min="15629" max="15876" width="9.140625" style="21"/>
    <col min="15877" max="15877" width="14.42578125" style="21" customWidth="1"/>
    <col min="15878" max="15878" width="9.28515625" style="21" bestFit="1" customWidth="1"/>
    <col min="15879" max="15879" width="11.7109375" style="21" customWidth="1"/>
    <col min="15880" max="15880" width="13.42578125" style="21" customWidth="1"/>
    <col min="15881" max="15884" width="11.7109375" style="21" customWidth="1"/>
    <col min="15885" max="16132" width="9.140625" style="21"/>
    <col min="16133" max="16133" width="14.42578125" style="21" customWidth="1"/>
    <col min="16134" max="16134" width="9.28515625" style="21" bestFit="1" customWidth="1"/>
    <col min="16135" max="16135" width="11.7109375" style="21" customWidth="1"/>
    <col min="16136" max="16136" width="13.42578125" style="21" customWidth="1"/>
    <col min="16137" max="16140" width="11.7109375" style="21" customWidth="1"/>
    <col min="16141" max="16384" width="9.140625" style="21"/>
  </cols>
  <sheetData>
    <row r="1" spans="1:25" ht="19.5" customHeight="1" x14ac:dyDescent="0.2">
      <c r="A1" s="342" t="s">
        <v>183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25" ht="12.75" customHeight="1" x14ac:dyDescent="0.2">
      <c r="A2" s="323" t="s">
        <v>388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25" ht="13.5" customHeight="1" x14ac:dyDescent="0.2">
      <c r="A3" s="213"/>
      <c r="B3" s="185"/>
      <c r="C3" s="185"/>
      <c r="D3" s="214"/>
      <c r="E3" s="214"/>
      <c r="F3" s="214"/>
      <c r="G3" s="214"/>
      <c r="H3" s="214"/>
      <c r="I3" s="215"/>
      <c r="J3" s="215"/>
      <c r="K3" s="347" t="s">
        <v>51</v>
      </c>
      <c r="L3" s="347"/>
    </row>
    <row r="4" spans="1:25" ht="12.75" customHeight="1" x14ac:dyDescent="0.2">
      <c r="A4" s="319" t="s">
        <v>121</v>
      </c>
      <c r="B4" s="320"/>
      <c r="C4" s="320"/>
      <c r="D4" s="320"/>
      <c r="E4" s="320"/>
      <c r="F4" s="319" t="s">
        <v>122</v>
      </c>
      <c r="G4" s="319" t="s">
        <v>123</v>
      </c>
      <c r="H4" s="320"/>
      <c r="I4" s="320"/>
      <c r="J4" s="319" t="s">
        <v>124</v>
      </c>
      <c r="K4" s="320"/>
      <c r="L4" s="320"/>
    </row>
    <row r="5" spans="1:25" x14ac:dyDescent="0.2">
      <c r="A5" s="320"/>
      <c r="B5" s="320"/>
      <c r="C5" s="320"/>
      <c r="D5" s="320"/>
      <c r="E5" s="320"/>
      <c r="F5" s="320"/>
      <c r="G5" s="186" t="s">
        <v>125</v>
      </c>
      <c r="H5" s="186" t="s">
        <v>126</v>
      </c>
      <c r="I5" s="186" t="s">
        <v>127</v>
      </c>
      <c r="J5" s="186" t="s">
        <v>125</v>
      </c>
      <c r="K5" s="186" t="s">
        <v>126</v>
      </c>
      <c r="L5" s="187" t="s">
        <v>127</v>
      </c>
    </row>
    <row r="6" spans="1:25" x14ac:dyDescent="0.2">
      <c r="A6" s="319">
        <v>1</v>
      </c>
      <c r="B6" s="319"/>
      <c r="C6" s="319"/>
      <c r="D6" s="319"/>
      <c r="E6" s="319"/>
      <c r="F6" s="188">
        <v>2</v>
      </c>
      <c r="G6" s="188">
        <v>3</v>
      </c>
      <c r="H6" s="188">
        <v>4</v>
      </c>
      <c r="I6" s="188" t="s">
        <v>0</v>
      </c>
      <c r="J6" s="188">
        <v>6</v>
      </c>
      <c r="K6" s="188">
        <v>7</v>
      </c>
      <c r="L6" s="189" t="s">
        <v>1</v>
      </c>
    </row>
    <row r="7" spans="1:25" x14ac:dyDescent="0.2">
      <c r="A7" s="315" t="s">
        <v>184</v>
      </c>
      <c r="B7" s="317"/>
      <c r="C7" s="317"/>
      <c r="D7" s="317"/>
      <c r="E7" s="318"/>
      <c r="F7" s="5">
        <v>124</v>
      </c>
      <c r="G7" s="151">
        <f>SUM(G8:G15)</f>
        <v>404571836.41999996</v>
      </c>
      <c r="H7" s="152">
        <f>SUM(H8:H15)</f>
        <v>1172369674.0400007</v>
      </c>
      <c r="I7" s="160">
        <f>G7+H7</f>
        <v>1576941510.4600005</v>
      </c>
      <c r="J7" s="151">
        <f>SUM(J8:J15)</f>
        <v>452035450.89999998</v>
      </c>
      <c r="K7" s="152">
        <f>SUM(K8:K15)</f>
        <v>1423844116.6700001</v>
      </c>
      <c r="L7" s="160">
        <f>SUM(L8:L15)</f>
        <v>1875879567.5699995</v>
      </c>
      <c r="M7" s="191"/>
      <c r="N7" s="191"/>
      <c r="O7" s="190"/>
      <c r="P7" s="191"/>
      <c r="Q7" s="191"/>
      <c r="R7" s="190"/>
      <c r="S7" s="196"/>
      <c r="T7" s="196"/>
      <c r="U7" s="196"/>
      <c r="V7" s="196"/>
      <c r="W7" s="196"/>
      <c r="X7" s="196"/>
      <c r="Y7" s="192"/>
    </row>
    <row r="8" spans="1:25" x14ac:dyDescent="0.2">
      <c r="A8" s="327" t="s">
        <v>185</v>
      </c>
      <c r="B8" s="328"/>
      <c r="C8" s="328"/>
      <c r="D8" s="328"/>
      <c r="E8" s="329"/>
      <c r="F8" s="6">
        <v>125</v>
      </c>
      <c r="G8" s="151">
        <v>404255262.64999998</v>
      </c>
      <c r="H8" s="152">
        <v>1536811234.4700005</v>
      </c>
      <c r="I8" s="160">
        <f t="shared" ref="I8:I71" si="0">G8+H8</f>
        <v>1941066497.1200004</v>
      </c>
      <c r="J8" s="151">
        <v>451815048.44</v>
      </c>
      <c r="K8" s="152">
        <v>1838231025.4599998</v>
      </c>
      <c r="L8" s="160">
        <f>SUM(J8:K8)</f>
        <v>2290046073.8999996</v>
      </c>
      <c r="M8" s="191"/>
      <c r="N8" s="191"/>
      <c r="O8" s="190"/>
      <c r="P8" s="191"/>
      <c r="Q8" s="191"/>
      <c r="R8" s="190"/>
      <c r="S8" s="196"/>
      <c r="T8" s="196"/>
      <c r="U8" s="196"/>
      <c r="V8" s="196"/>
      <c r="W8" s="196"/>
      <c r="X8" s="196"/>
      <c r="Y8" s="192"/>
    </row>
    <row r="9" spans="1:25" x14ac:dyDescent="0.2">
      <c r="A9" s="327" t="s">
        <v>186</v>
      </c>
      <c r="B9" s="328"/>
      <c r="C9" s="328"/>
      <c r="D9" s="328"/>
      <c r="E9" s="329"/>
      <c r="F9" s="6">
        <v>126</v>
      </c>
      <c r="G9" s="151">
        <v>0</v>
      </c>
      <c r="H9" s="152">
        <v>-1688.0800000000002</v>
      </c>
      <c r="I9" s="160">
        <f t="shared" si="0"/>
        <v>-1688.0800000000002</v>
      </c>
      <c r="J9" s="151">
        <v>0</v>
      </c>
      <c r="K9" s="152">
        <v>0</v>
      </c>
      <c r="L9" s="160">
        <f t="shared" ref="L9:L72" si="1">SUM(J9:K9)</f>
        <v>0</v>
      </c>
      <c r="M9" s="191"/>
      <c r="N9" s="191"/>
      <c r="O9" s="190"/>
      <c r="P9" s="191"/>
      <c r="Q9" s="191"/>
      <c r="R9" s="190"/>
      <c r="S9" s="196"/>
      <c r="T9" s="196"/>
      <c r="U9" s="196"/>
      <c r="V9" s="196"/>
      <c r="W9" s="196"/>
      <c r="X9" s="196"/>
      <c r="Y9" s="192"/>
    </row>
    <row r="10" spans="1:25" ht="25.5" customHeight="1" x14ac:dyDescent="0.2">
      <c r="A10" s="327" t="s">
        <v>187</v>
      </c>
      <c r="B10" s="328"/>
      <c r="C10" s="328"/>
      <c r="D10" s="328"/>
      <c r="E10" s="329"/>
      <c r="F10" s="6">
        <v>127</v>
      </c>
      <c r="G10" s="151">
        <v>0</v>
      </c>
      <c r="H10" s="152">
        <v>-1414564.4699999518</v>
      </c>
      <c r="I10" s="160">
        <f t="shared" si="0"/>
        <v>-1414564.4699999518</v>
      </c>
      <c r="J10" s="151">
        <v>0</v>
      </c>
      <c r="K10" s="152">
        <v>18406588.700000033</v>
      </c>
      <c r="L10" s="160">
        <f t="shared" si="1"/>
        <v>18406588.700000033</v>
      </c>
      <c r="M10" s="191"/>
      <c r="N10" s="191"/>
      <c r="O10" s="190"/>
      <c r="P10" s="191"/>
      <c r="Q10" s="191"/>
      <c r="R10" s="190"/>
      <c r="S10" s="196"/>
      <c r="T10" s="196"/>
      <c r="U10" s="196"/>
      <c r="V10" s="196"/>
      <c r="W10" s="196"/>
      <c r="X10" s="196"/>
      <c r="Y10" s="192"/>
    </row>
    <row r="11" spans="1:25" x14ac:dyDescent="0.2">
      <c r="A11" s="327" t="s">
        <v>188</v>
      </c>
      <c r="B11" s="328"/>
      <c r="C11" s="328"/>
      <c r="D11" s="328"/>
      <c r="E11" s="329"/>
      <c r="F11" s="6">
        <v>128</v>
      </c>
      <c r="G11" s="151">
        <v>51533.31</v>
      </c>
      <c r="H11" s="152">
        <v>-181040153.64000002</v>
      </c>
      <c r="I11" s="160">
        <f t="shared" si="0"/>
        <v>-180988620.33000001</v>
      </c>
      <c r="J11" s="151">
        <v>-47603.53</v>
      </c>
      <c r="K11" s="152">
        <v>-228210675.86000001</v>
      </c>
      <c r="L11" s="160">
        <f t="shared" si="1"/>
        <v>-228258279.39000002</v>
      </c>
      <c r="M11" s="191"/>
      <c r="N11" s="191"/>
      <c r="O11" s="190"/>
      <c r="P11" s="191"/>
      <c r="Q11" s="191"/>
      <c r="R11" s="190"/>
      <c r="S11" s="196"/>
      <c r="T11" s="196"/>
      <c r="U11" s="196"/>
      <c r="V11" s="196"/>
      <c r="W11" s="196"/>
      <c r="X11" s="196"/>
      <c r="Y11" s="192"/>
    </row>
    <row r="12" spans="1:25" x14ac:dyDescent="0.2">
      <c r="A12" s="327" t="s">
        <v>189</v>
      </c>
      <c r="B12" s="328"/>
      <c r="C12" s="328"/>
      <c r="D12" s="328"/>
      <c r="E12" s="329"/>
      <c r="F12" s="6">
        <v>129</v>
      </c>
      <c r="G12" s="151">
        <v>0</v>
      </c>
      <c r="H12" s="152">
        <v>-2936720.04</v>
      </c>
      <c r="I12" s="160">
        <f t="shared" si="0"/>
        <v>-2936720.04</v>
      </c>
      <c r="J12" s="151">
        <v>0</v>
      </c>
      <c r="K12" s="152">
        <v>-3138432.56</v>
      </c>
      <c r="L12" s="160">
        <f t="shared" si="1"/>
        <v>-3138432.56</v>
      </c>
      <c r="M12" s="191"/>
      <c r="N12" s="191"/>
      <c r="O12" s="190"/>
      <c r="P12" s="191"/>
      <c r="Q12" s="191"/>
      <c r="R12" s="190"/>
      <c r="S12" s="196"/>
      <c r="T12" s="196"/>
      <c r="U12" s="196"/>
      <c r="V12" s="196"/>
      <c r="W12" s="196"/>
      <c r="X12" s="196"/>
      <c r="Y12" s="192"/>
    </row>
    <row r="13" spans="1:25" x14ac:dyDescent="0.2">
      <c r="A13" s="327" t="s">
        <v>190</v>
      </c>
      <c r="B13" s="328"/>
      <c r="C13" s="328"/>
      <c r="D13" s="328"/>
      <c r="E13" s="329"/>
      <c r="F13" s="6">
        <v>130</v>
      </c>
      <c r="G13" s="151">
        <v>251497.46</v>
      </c>
      <c r="H13" s="152">
        <v>-192923909.14999998</v>
      </c>
      <c r="I13" s="160">
        <f t="shared" si="0"/>
        <v>-192672411.68999997</v>
      </c>
      <c r="J13" s="151">
        <v>256543.59</v>
      </c>
      <c r="K13" s="152">
        <v>-249664446.63999996</v>
      </c>
      <c r="L13" s="160">
        <f t="shared" si="1"/>
        <v>-249407903.04999995</v>
      </c>
      <c r="M13" s="191"/>
      <c r="N13" s="191"/>
      <c r="O13" s="190"/>
      <c r="P13" s="191"/>
      <c r="Q13" s="191"/>
      <c r="R13" s="190"/>
      <c r="S13" s="196"/>
      <c r="T13" s="196"/>
      <c r="U13" s="196"/>
      <c r="V13" s="196"/>
      <c r="W13" s="196"/>
      <c r="X13" s="196"/>
      <c r="Y13" s="192"/>
    </row>
    <row r="14" spans="1:25" x14ac:dyDescent="0.2">
      <c r="A14" s="327" t="s">
        <v>191</v>
      </c>
      <c r="B14" s="328"/>
      <c r="C14" s="328"/>
      <c r="D14" s="328"/>
      <c r="E14" s="329"/>
      <c r="F14" s="6">
        <v>131</v>
      </c>
      <c r="G14" s="151">
        <v>13543</v>
      </c>
      <c r="H14" s="152">
        <v>13492942.27</v>
      </c>
      <c r="I14" s="160">
        <f t="shared" si="0"/>
        <v>13506485.27</v>
      </c>
      <c r="J14" s="151">
        <v>11462.4</v>
      </c>
      <c r="K14" s="152">
        <v>47450407.149999984</v>
      </c>
      <c r="L14" s="160">
        <f t="shared" si="1"/>
        <v>47461869.549999982</v>
      </c>
      <c r="M14" s="191"/>
      <c r="N14" s="191"/>
      <c r="O14" s="190"/>
      <c r="P14" s="191"/>
      <c r="Q14" s="191"/>
      <c r="R14" s="190"/>
      <c r="S14" s="196"/>
      <c r="T14" s="196"/>
      <c r="U14" s="196"/>
      <c r="V14" s="196"/>
      <c r="W14" s="196"/>
      <c r="X14" s="196"/>
      <c r="Y14" s="192"/>
    </row>
    <row r="15" spans="1:25" x14ac:dyDescent="0.2">
      <c r="A15" s="327" t="s">
        <v>192</v>
      </c>
      <c r="B15" s="328"/>
      <c r="C15" s="328"/>
      <c r="D15" s="328"/>
      <c r="E15" s="329"/>
      <c r="F15" s="6">
        <v>132</v>
      </c>
      <c r="G15" s="151">
        <v>0</v>
      </c>
      <c r="H15" s="152">
        <v>382532.68000000005</v>
      </c>
      <c r="I15" s="160">
        <f t="shared" si="0"/>
        <v>382532.68000000005</v>
      </c>
      <c r="J15" s="151">
        <v>0</v>
      </c>
      <c r="K15" s="152">
        <v>769650.42</v>
      </c>
      <c r="L15" s="160">
        <f t="shared" si="1"/>
        <v>769650.42</v>
      </c>
      <c r="M15" s="191"/>
      <c r="N15" s="191"/>
      <c r="O15" s="190"/>
      <c r="P15" s="191"/>
      <c r="Q15" s="191"/>
      <c r="R15" s="190"/>
      <c r="S15" s="196"/>
      <c r="T15" s="196"/>
      <c r="U15" s="196"/>
      <c r="V15" s="196"/>
      <c r="W15" s="196"/>
      <c r="X15" s="196"/>
      <c r="Y15" s="192"/>
    </row>
    <row r="16" spans="1:25" ht="24.75" customHeight="1" x14ac:dyDescent="0.2">
      <c r="A16" s="330" t="s">
        <v>193</v>
      </c>
      <c r="B16" s="328"/>
      <c r="C16" s="328"/>
      <c r="D16" s="328"/>
      <c r="E16" s="329"/>
      <c r="F16" s="6">
        <v>133</v>
      </c>
      <c r="G16" s="165">
        <f>+G17+G18+G22+G23+G24+G28+G29</f>
        <v>109851982.99000001</v>
      </c>
      <c r="H16" s="166">
        <f>+H17+H18+H22+H23+H24+H28+H29</f>
        <v>202634145.50999996</v>
      </c>
      <c r="I16" s="160">
        <f t="shared" si="0"/>
        <v>312486128.5</v>
      </c>
      <c r="J16" s="166">
        <f>+J17+J18+J22+J23+J24+J28+J29</f>
        <v>97334660.660000011</v>
      </c>
      <c r="K16" s="166">
        <f>+K17+K18+K22+K23+K24+K28+K29</f>
        <v>286803484.87</v>
      </c>
      <c r="L16" s="160">
        <f>+L17+L18+L22+L23+L24+L28+L29</f>
        <v>384138145.52999997</v>
      </c>
      <c r="M16" s="190"/>
      <c r="N16" s="190"/>
      <c r="O16" s="190"/>
      <c r="P16" s="190"/>
      <c r="Q16" s="190"/>
      <c r="R16" s="190"/>
      <c r="S16" s="196"/>
      <c r="T16" s="196"/>
      <c r="U16" s="196"/>
      <c r="V16" s="196"/>
      <c r="W16" s="196"/>
      <c r="X16" s="196"/>
      <c r="Y16" s="192"/>
    </row>
    <row r="17" spans="1:25" ht="19.5" customHeight="1" x14ac:dyDescent="0.2">
      <c r="A17" s="327" t="s">
        <v>194</v>
      </c>
      <c r="B17" s="328"/>
      <c r="C17" s="328"/>
      <c r="D17" s="328"/>
      <c r="E17" s="329"/>
      <c r="F17" s="6">
        <v>134</v>
      </c>
      <c r="G17" s="151">
        <v>96748.590000000011</v>
      </c>
      <c r="H17" s="152">
        <v>28430516.539999999</v>
      </c>
      <c r="I17" s="160">
        <f t="shared" si="0"/>
        <v>28527265.129999999</v>
      </c>
      <c r="J17" s="151">
        <v>377051.46999999991</v>
      </c>
      <c r="K17" s="152">
        <v>39646711.619999997</v>
      </c>
      <c r="L17" s="160">
        <f t="shared" si="1"/>
        <v>40023763.089999996</v>
      </c>
      <c r="M17" s="191"/>
      <c r="N17" s="191"/>
      <c r="O17" s="190"/>
      <c r="P17" s="191"/>
      <c r="Q17" s="191"/>
      <c r="R17" s="190"/>
      <c r="S17" s="196"/>
      <c r="T17" s="196"/>
      <c r="U17" s="196"/>
      <c r="V17" s="196"/>
      <c r="W17" s="196"/>
      <c r="X17" s="196"/>
      <c r="Y17" s="192"/>
    </row>
    <row r="18" spans="1:25" ht="26.25" customHeight="1" x14ac:dyDescent="0.2">
      <c r="A18" s="327" t="s">
        <v>195</v>
      </c>
      <c r="B18" s="328"/>
      <c r="C18" s="328"/>
      <c r="D18" s="328"/>
      <c r="E18" s="329"/>
      <c r="F18" s="6">
        <v>135</v>
      </c>
      <c r="G18" s="165">
        <f>SUM(G19:G21)</f>
        <v>0</v>
      </c>
      <c r="H18" s="166">
        <f>SUM(H19:H21)</f>
        <v>32816308.180000003</v>
      </c>
      <c r="I18" s="160">
        <f t="shared" si="0"/>
        <v>32816308.180000003</v>
      </c>
      <c r="J18" s="165">
        <f>SUM(J19:J21)</f>
        <v>0</v>
      </c>
      <c r="K18" s="166">
        <f>SUM(K19:K21)</f>
        <v>104414206.63000001</v>
      </c>
      <c r="L18" s="160">
        <f t="shared" si="1"/>
        <v>104414206.63000001</v>
      </c>
      <c r="M18" s="190"/>
      <c r="N18" s="190"/>
      <c r="O18" s="190"/>
      <c r="P18" s="190"/>
      <c r="Q18" s="190"/>
      <c r="R18" s="190"/>
      <c r="S18" s="196"/>
      <c r="T18" s="196"/>
      <c r="U18" s="196"/>
      <c r="V18" s="196"/>
      <c r="W18" s="196"/>
      <c r="X18" s="196"/>
      <c r="Y18" s="192"/>
    </row>
    <row r="19" spans="1:25" x14ac:dyDescent="0.2">
      <c r="A19" s="327" t="s">
        <v>196</v>
      </c>
      <c r="B19" s="328"/>
      <c r="C19" s="328"/>
      <c r="D19" s="328"/>
      <c r="E19" s="329"/>
      <c r="F19" s="6">
        <v>136</v>
      </c>
      <c r="G19" s="151">
        <v>0</v>
      </c>
      <c r="H19" s="152">
        <v>24414445.980000004</v>
      </c>
      <c r="I19" s="160">
        <f t="shared" si="0"/>
        <v>24414445.980000004</v>
      </c>
      <c r="J19" s="151">
        <v>0</v>
      </c>
      <c r="K19" s="152">
        <v>14136865.460000003</v>
      </c>
      <c r="L19" s="160">
        <f t="shared" si="1"/>
        <v>14136865.460000003</v>
      </c>
      <c r="M19" s="191"/>
      <c r="N19" s="191"/>
      <c r="O19" s="190"/>
      <c r="P19" s="191"/>
      <c r="Q19" s="191"/>
      <c r="R19" s="190"/>
      <c r="S19" s="196"/>
      <c r="T19" s="196"/>
      <c r="U19" s="196"/>
      <c r="V19" s="196"/>
      <c r="W19" s="196"/>
      <c r="X19" s="196"/>
      <c r="Y19" s="192"/>
    </row>
    <row r="20" spans="1:25" ht="24" customHeight="1" x14ac:dyDescent="0.2">
      <c r="A20" s="327" t="s">
        <v>197</v>
      </c>
      <c r="B20" s="328"/>
      <c r="C20" s="328"/>
      <c r="D20" s="328"/>
      <c r="E20" s="329"/>
      <c r="F20" s="6">
        <v>137</v>
      </c>
      <c r="G20" s="151">
        <v>0</v>
      </c>
      <c r="H20" s="152">
        <v>0</v>
      </c>
      <c r="I20" s="160">
        <f t="shared" si="0"/>
        <v>0</v>
      </c>
      <c r="J20" s="151">
        <v>0</v>
      </c>
      <c r="K20" s="152">
        <v>0</v>
      </c>
      <c r="L20" s="160">
        <f t="shared" si="1"/>
        <v>0</v>
      </c>
      <c r="M20" s="191"/>
      <c r="N20" s="191"/>
      <c r="O20" s="190"/>
      <c r="P20" s="191"/>
      <c r="Q20" s="191"/>
      <c r="R20" s="190"/>
      <c r="S20" s="196"/>
      <c r="T20" s="196"/>
      <c r="U20" s="196"/>
      <c r="V20" s="196"/>
      <c r="W20" s="196"/>
      <c r="X20" s="196"/>
      <c r="Y20" s="192"/>
    </row>
    <row r="21" spans="1:25" x14ac:dyDescent="0.2">
      <c r="A21" s="327" t="s">
        <v>198</v>
      </c>
      <c r="B21" s="328"/>
      <c r="C21" s="328"/>
      <c r="D21" s="328"/>
      <c r="E21" s="329"/>
      <c r="F21" s="6">
        <v>138</v>
      </c>
      <c r="G21" s="151">
        <v>0</v>
      </c>
      <c r="H21" s="152">
        <v>8401862.1999999993</v>
      </c>
      <c r="I21" s="160">
        <f t="shared" si="0"/>
        <v>8401862.1999999993</v>
      </c>
      <c r="J21" s="151">
        <v>0</v>
      </c>
      <c r="K21" s="152">
        <v>90277341.170000002</v>
      </c>
      <c r="L21" s="160">
        <f t="shared" si="1"/>
        <v>90277341.170000002</v>
      </c>
      <c r="M21" s="191"/>
      <c r="N21" s="191"/>
      <c r="O21" s="190"/>
      <c r="P21" s="191"/>
      <c r="Q21" s="191"/>
      <c r="R21" s="190"/>
      <c r="S21" s="196"/>
      <c r="T21" s="196"/>
      <c r="U21" s="196"/>
      <c r="V21" s="196"/>
      <c r="W21" s="196"/>
      <c r="X21" s="196"/>
      <c r="Y21" s="192"/>
    </row>
    <row r="22" spans="1:25" x14ac:dyDescent="0.2">
      <c r="A22" s="327" t="s">
        <v>199</v>
      </c>
      <c r="B22" s="328"/>
      <c r="C22" s="328"/>
      <c r="D22" s="328"/>
      <c r="E22" s="329"/>
      <c r="F22" s="6">
        <v>139</v>
      </c>
      <c r="G22" s="151">
        <v>84149110.950000003</v>
      </c>
      <c r="H22" s="152">
        <v>86185928.289999977</v>
      </c>
      <c r="I22" s="160">
        <f t="shared" si="0"/>
        <v>170335039.23999998</v>
      </c>
      <c r="J22" s="151">
        <v>82197115.440000013</v>
      </c>
      <c r="K22" s="152">
        <v>83939817.49999997</v>
      </c>
      <c r="L22" s="160">
        <f t="shared" si="1"/>
        <v>166136932.94</v>
      </c>
      <c r="M22" s="191"/>
      <c r="N22" s="191"/>
      <c r="O22" s="190"/>
      <c r="P22" s="191"/>
      <c r="Q22" s="191"/>
      <c r="R22" s="190"/>
      <c r="S22" s="196"/>
      <c r="T22" s="196"/>
      <c r="U22" s="196"/>
      <c r="V22" s="196"/>
      <c r="W22" s="196"/>
      <c r="X22" s="196"/>
      <c r="Y22" s="192"/>
    </row>
    <row r="23" spans="1:25" ht="20.25" customHeight="1" x14ac:dyDescent="0.2">
      <c r="A23" s="327" t="s">
        <v>200</v>
      </c>
      <c r="B23" s="328"/>
      <c r="C23" s="328"/>
      <c r="D23" s="328"/>
      <c r="E23" s="329"/>
      <c r="F23" s="6">
        <v>140</v>
      </c>
      <c r="G23" s="151">
        <v>0</v>
      </c>
      <c r="H23" s="152">
        <v>2308559.42</v>
      </c>
      <c r="I23" s="160">
        <f t="shared" si="0"/>
        <v>2308559.42</v>
      </c>
      <c r="J23" s="151">
        <v>262989.5</v>
      </c>
      <c r="K23" s="152">
        <v>1363630.1800000002</v>
      </c>
      <c r="L23" s="160">
        <f t="shared" si="1"/>
        <v>1626619.6800000002</v>
      </c>
      <c r="M23" s="191"/>
      <c r="N23" s="191"/>
      <c r="O23" s="190"/>
      <c r="P23" s="191"/>
      <c r="Q23" s="191"/>
      <c r="R23" s="190"/>
      <c r="S23" s="196"/>
      <c r="T23" s="196"/>
      <c r="U23" s="196"/>
      <c r="V23" s="196"/>
      <c r="W23" s="196"/>
      <c r="X23" s="196"/>
      <c r="Y23" s="192"/>
    </row>
    <row r="24" spans="1:25" ht="19.5" customHeight="1" x14ac:dyDescent="0.2">
      <c r="A24" s="327" t="s">
        <v>201</v>
      </c>
      <c r="B24" s="328"/>
      <c r="C24" s="328"/>
      <c r="D24" s="328"/>
      <c r="E24" s="329"/>
      <c r="F24" s="6">
        <v>141</v>
      </c>
      <c r="G24" s="165">
        <f>SUM(G25:G27)</f>
        <v>25468697.180000003</v>
      </c>
      <c r="H24" s="166">
        <f>SUM(H25:H27)</f>
        <v>37877379.220000006</v>
      </c>
      <c r="I24" s="160">
        <f t="shared" si="0"/>
        <v>63346076.400000006</v>
      </c>
      <c r="J24" s="165">
        <f>SUM(J25:J27)</f>
        <v>14164088.460000001</v>
      </c>
      <c r="K24" s="166">
        <f>SUM(K25:K27)</f>
        <v>53275662.779999994</v>
      </c>
      <c r="L24" s="160">
        <f t="shared" si="1"/>
        <v>67439751.239999995</v>
      </c>
      <c r="M24" s="190"/>
      <c r="N24" s="190"/>
      <c r="O24" s="190"/>
      <c r="P24" s="190"/>
      <c r="Q24" s="190"/>
      <c r="R24" s="190"/>
      <c r="S24" s="196"/>
      <c r="T24" s="196"/>
      <c r="U24" s="196"/>
      <c r="V24" s="196"/>
      <c r="W24" s="196"/>
      <c r="X24" s="196"/>
      <c r="Y24" s="192"/>
    </row>
    <row r="25" spans="1:25" x14ac:dyDescent="0.2">
      <c r="A25" s="327" t="s">
        <v>202</v>
      </c>
      <c r="B25" s="328"/>
      <c r="C25" s="328"/>
      <c r="D25" s="328"/>
      <c r="E25" s="329"/>
      <c r="F25" s="6">
        <v>142</v>
      </c>
      <c r="G25" s="151">
        <v>259996.13999999998</v>
      </c>
      <c r="H25" s="152">
        <v>282436.67</v>
      </c>
      <c r="I25" s="160">
        <f t="shared" si="0"/>
        <v>542432.80999999994</v>
      </c>
      <c r="J25" s="151">
        <v>2405691.2000000002</v>
      </c>
      <c r="K25" s="152">
        <v>19872651.620000001</v>
      </c>
      <c r="L25" s="160">
        <f t="shared" si="1"/>
        <v>22278342.82</v>
      </c>
      <c r="M25" s="191"/>
      <c r="N25" s="191"/>
      <c r="O25" s="190"/>
      <c r="P25" s="191"/>
      <c r="Q25" s="191"/>
      <c r="R25" s="190"/>
      <c r="S25" s="196"/>
      <c r="T25" s="196"/>
      <c r="U25" s="196"/>
      <c r="V25" s="196"/>
      <c r="W25" s="196"/>
      <c r="X25" s="196"/>
      <c r="Y25" s="192"/>
    </row>
    <row r="26" spans="1:25" x14ac:dyDescent="0.2">
      <c r="A26" s="327" t="s">
        <v>203</v>
      </c>
      <c r="B26" s="328"/>
      <c r="C26" s="328"/>
      <c r="D26" s="328"/>
      <c r="E26" s="329"/>
      <c r="F26" s="6">
        <v>143</v>
      </c>
      <c r="G26" s="151">
        <v>25208701.040000003</v>
      </c>
      <c r="H26" s="152">
        <v>37594942.550000004</v>
      </c>
      <c r="I26" s="160">
        <f t="shared" si="0"/>
        <v>62803643.590000004</v>
      </c>
      <c r="J26" s="151">
        <v>11758397.26</v>
      </c>
      <c r="K26" s="152">
        <v>33403011.159999993</v>
      </c>
      <c r="L26" s="160">
        <f t="shared" si="1"/>
        <v>45161408.419999994</v>
      </c>
      <c r="M26" s="191"/>
      <c r="N26" s="191"/>
      <c r="O26" s="190"/>
      <c r="P26" s="191"/>
      <c r="Q26" s="191"/>
      <c r="R26" s="190"/>
      <c r="S26" s="196"/>
      <c r="T26" s="196"/>
      <c r="U26" s="196"/>
      <c r="V26" s="196"/>
      <c r="W26" s="196"/>
      <c r="X26" s="196"/>
      <c r="Y26" s="192"/>
    </row>
    <row r="27" spans="1:25" x14ac:dyDescent="0.2">
      <c r="A27" s="327" t="s">
        <v>204</v>
      </c>
      <c r="B27" s="328"/>
      <c r="C27" s="328"/>
      <c r="D27" s="328"/>
      <c r="E27" s="329"/>
      <c r="F27" s="6">
        <v>144</v>
      </c>
      <c r="G27" s="151">
        <v>0</v>
      </c>
      <c r="H27" s="152">
        <v>0</v>
      </c>
      <c r="I27" s="160">
        <f t="shared" si="0"/>
        <v>0</v>
      </c>
      <c r="J27" s="151">
        <v>0</v>
      </c>
      <c r="K27" s="152">
        <v>0</v>
      </c>
      <c r="L27" s="160">
        <f t="shared" si="1"/>
        <v>0</v>
      </c>
      <c r="M27" s="191"/>
      <c r="N27" s="191"/>
      <c r="O27" s="190"/>
      <c r="P27" s="191"/>
      <c r="Q27" s="191"/>
      <c r="R27" s="190"/>
      <c r="S27" s="196"/>
      <c r="T27" s="196"/>
      <c r="U27" s="196"/>
      <c r="V27" s="196"/>
      <c r="W27" s="196"/>
      <c r="X27" s="196"/>
      <c r="Y27" s="192"/>
    </row>
    <row r="28" spans="1:25" x14ac:dyDescent="0.2">
      <c r="A28" s="327" t="s">
        <v>205</v>
      </c>
      <c r="B28" s="328"/>
      <c r="C28" s="328"/>
      <c r="D28" s="328"/>
      <c r="E28" s="329"/>
      <c r="F28" s="6">
        <v>145</v>
      </c>
      <c r="G28" s="151">
        <v>0</v>
      </c>
      <c r="H28" s="152">
        <v>0</v>
      </c>
      <c r="I28" s="160">
        <f t="shared" si="0"/>
        <v>0</v>
      </c>
      <c r="J28" s="151">
        <v>0</v>
      </c>
      <c r="K28" s="152">
        <v>0</v>
      </c>
      <c r="L28" s="160">
        <f t="shared" si="1"/>
        <v>0</v>
      </c>
      <c r="M28" s="191"/>
      <c r="N28" s="191"/>
      <c r="O28" s="190"/>
      <c r="P28" s="191"/>
      <c r="Q28" s="191"/>
      <c r="R28" s="190"/>
      <c r="S28" s="196"/>
      <c r="T28" s="196"/>
      <c r="U28" s="196"/>
      <c r="V28" s="196"/>
      <c r="W28" s="196"/>
      <c r="X28" s="196"/>
      <c r="Y28" s="192"/>
    </row>
    <row r="29" spans="1:25" x14ac:dyDescent="0.2">
      <c r="A29" s="327" t="s">
        <v>206</v>
      </c>
      <c r="B29" s="328"/>
      <c r="C29" s="328"/>
      <c r="D29" s="328"/>
      <c r="E29" s="329"/>
      <c r="F29" s="6">
        <v>146</v>
      </c>
      <c r="G29" s="151">
        <v>137426.27000000002</v>
      </c>
      <c r="H29" s="152">
        <v>15015453.859999998</v>
      </c>
      <c r="I29" s="160">
        <f t="shared" si="0"/>
        <v>15152880.129999997</v>
      </c>
      <c r="J29" s="151">
        <v>333415.78999999998</v>
      </c>
      <c r="K29" s="152">
        <v>4163456.1599999992</v>
      </c>
      <c r="L29" s="160">
        <f t="shared" si="1"/>
        <v>4496871.9499999993</v>
      </c>
      <c r="M29" s="191"/>
      <c r="N29" s="191"/>
      <c r="O29" s="190"/>
      <c r="P29" s="191"/>
      <c r="Q29" s="191"/>
      <c r="R29" s="190"/>
      <c r="S29" s="196"/>
      <c r="T29" s="196"/>
      <c r="U29" s="196"/>
      <c r="V29" s="196"/>
      <c r="W29" s="196"/>
      <c r="X29" s="196"/>
      <c r="Y29" s="192"/>
    </row>
    <row r="30" spans="1:25" x14ac:dyDescent="0.2">
      <c r="A30" s="330" t="s">
        <v>207</v>
      </c>
      <c r="B30" s="328"/>
      <c r="C30" s="328"/>
      <c r="D30" s="328"/>
      <c r="E30" s="329"/>
      <c r="F30" s="6">
        <v>147</v>
      </c>
      <c r="G30" s="151">
        <v>887174.37</v>
      </c>
      <c r="H30" s="152">
        <v>26456250.18</v>
      </c>
      <c r="I30" s="160">
        <f t="shared" si="0"/>
        <v>27343424.550000001</v>
      </c>
      <c r="J30" s="151">
        <v>1500349.41</v>
      </c>
      <c r="K30" s="152">
        <v>31155741.049999997</v>
      </c>
      <c r="L30" s="160">
        <f t="shared" si="1"/>
        <v>32656090.459999997</v>
      </c>
      <c r="M30" s="191"/>
      <c r="N30" s="191"/>
      <c r="O30" s="190"/>
      <c r="P30" s="191"/>
      <c r="Q30" s="191"/>
      <c r="R30" s="190"/>
      <c r="S30" s="196"/>
      <c r="T30" s="196"/>
      <c r="U30" s="196"/>
      <c r="V30" s="196"/>
      <c r="W30" s="196"/>
      <c r="X30" s="196"/>
      <c r="Y30" s="192"/>
    </row>
    <row r="31" spans="1:25" ht="21.75" customHeight="1" x14ac:dyDescent="0.2">
      <c r="A31" s="330" t="s">
        <v>208</v>
      </c>
      <c r="B31" s="328"/>
      <c r="C31" s="328"/>
      <c r="D31" s="328"/>
      <c r="E31" s="329"/>
      <c r="F31" s="6">
        <v>148</v>
      </c>
      <c r="G31" s="151">
        <v>130490.44</v>
      </c>
      <c r="H31" s="152">
        <v>19722141.109999999</v>
      </c>
      <c r="I31" s="160">
        <f t="shared" si="0"/>
        <v>19852631.550000001</v>
      </c>
      <c r="J31" s="151">
        <v>131658.1</v>
      </c>
      <c r="K31" s="152">
        <v>15454393.680000002</v>
      </c>
      <c r="L31" s="160">
        <f t="shared" si="1"/>
        <v>15586051.780000001</v>
      </c>
      <c r="M31" s="191"/>
      <c r="N31" s="191"/>
      <c r="O31" s="190"/>
      <c r="P31" s="191"/>
      <c r="Q31" s="191"/>
      <c r="R31" s="190"/>
      <c r="S31" s="196"/>
      <c r="T31" s="196"/>
      <c r="U31" s="196"/>
      <c r="V31" s="196"/>
      <c r="W31" s="196"/>
      <c r="X31" s="196"/>
      <c r="Y31" s="192"/>
    </row>
    <row r="32" spans="1:25" x14ac:dyDescent="0.2">
      <c r="A32" s="330" t="s">
        <v>209</v>
      </c>
      <c r="B32" s="328"/>
      <c r="C32" s="328"/>
      <c r="D32" s="328"/>
      <c r="E32" s="329"/>
      <c r="F32" s="6">
        <v>149</v>
      </c>
      <c r="G32" s="151">
        <v>8281.25</v>
      </c>
      <c r="H32" s="152">
        <v>5945050.410000002</v>
      </c>
      <c r="I32" s="160">
        <f t="shared" si="0"/>
        <v>5953331.660000002</v>
      </c>
      <c r="J32" s="151">
        <v>60764.039999999994</v>
      </c>
      <c r="K32" s="152">
        <v>4763898.6399999997</v>
      </c>
      <c r="L32" s="160">
        <f t="shared" si="1"/>
        <v>4824662.68</v>
      </c>
      <c r="M32" s="191"/>
      <c r="N32" s="191"/>
      <c r="O32" s="190"/>
      <c r="P32" s="191"/>
      <c r="Q32" s="191"/>
      <c r="R32" s="190"/>
      <c r="S32" s="196"/>
      <c r="T32" s="196"/>
      <c r="U32" s="196"/>
      <c r="V32" s="196"/>
      <c r="W32" s="196"/>
      <c r="X32" s="196"/>
      <c r="Y32" s="192"/>
    </row>
    <row r="33" spans="1:25" x14ac:dyDescent="0.2">
      <c r="A33" s="330" t="s">
        <v>210</v>
      </c>
      <c r="B33" s="328"/>
      <c r="C33" s="328"/>
      <c r="D33" s="328"/>
      <c r="E33" s="329"/>
      <c r="F33" s="6">
        <v>150</v>
      </c>
      <c r="G33" s="151">
        <f>+G34+G38</f>
        <v>-209753296.28</v>
      </c>
      <c r="H33" s="152">
        <f>+H34+H38</f>
        <v>-692438565.4799999</v>
      </c>
      <c r="I33" s="160">
        <f t="shared" si="0"/>
        <v>-902191861.75999987</v>
      </c>
      <c r="J33" s="165">
        <f>+J34+J38</f>
        <v>-274586566.18000007</v>
      </c>
      <c r="K33" s="166">
        <f>+K34+K38</f>
        <v>-752924619.92999983</v>
      </c>
      <c r="L33" s="160">
        <f t="shared" si="1"/>
        <v>-1027511186.1099999</v>
      </c>
      <c r="M33" s="191"/>
      <c r="N33" s="191"/>
      <c r="O33" s="190"/>
      <c r="P33" s="190"/>
      <c r="Q33" s="190"/>
      <c r="R33" s="190"/>
      <c r="S33" s="196"/>
      <c r="T33" s="196"/>
      <c r="U33" s="196"/>
      <c r="V33" s="196"/>
      <c r="W33" s="196"/>
      <c r="X33" s="196"/>
      <c r="Y33" s="192"/>
    </row>
    <row r="34" spans="1:25" x14ac:dyDescent="0.2">
      <c r="A34" s="327" t="s">
        <v>211</v>
      </c>
      <c r="B34" s="328"/>
      <c r="C34" s="328"/>
      <c r="D34" s="328"/>
      <c r="E34" s="329"/>
      <c r="F34" s="6">
        <v>151</v>
      </c>
      <c r="G34" s="151">
        <f>SUM(G35:G37)</f>
        <v>-207114606.02000001</v>
      </c>
      <c r="H34" s="152">
        <f>SUM(H35:H37)</f>
        <v>-680982583.05999994</v>
      </c>
      <c r="I34" s="160">
        <f t="shared" si="0"/>
        <v>-888097189.07999992</v>
      </c>
      <c r="J34" s="165">
        <f>SUM(J35:J37)</f>
        <v>-256602275.46000004</v>
      </c>
      <c r="K34" s="166">
        <f>SUM(K35:K37)</f>
        <v>-757423752.2099998</v>
      </c>
      <c r="L34" s="160">
        <f>SUM(L35:L37)</f>
        <v>-1014026027.6699997</v>
      </c>
      <c r="M34" s="191"/>
      <c r="N34" s="191"/>
      <c r="O34" s="190"/>
      <c r="P34" s="190"/>
      <c r="Q34" s="190"/>
      <c r="R34" s="190"/>
      <c r="S34" s="196"/>
      <c r="T34" s="196"/>
      <c r="U34" s="196"/>
      <c r="V34" s="196"/>
      <c r="W34" s="196"/>
      <c r="X34" s="196"/>
      <c r="Y34" s="192"/>
    </row>
    <row r="35" spans="1:25" x14ac:dyDescent="0.2">
      <c r="A35" s="327" t="s">
        <v>212</v>
      </c>
      <c r="B35" s="328"/>
      <c r="C35" s="328"/>
      <c r="D35" s="328"/>
      <c r="E35" s="329"/>
      <c r="F35" s="6">
        <v>152</v>
      </c>
      <c r="G35" s="151">
        <v>-207114606.02000001</v>
      </c>
      <c r="H35" s="152">
        <v>-744292838.18000007</v>
      </c>
      <c r="I35" s="160">
        <f t="shared" si="0"/>
        <v>-951407444.20000005</v>
      </c>
      <c r="J35" s="151">
        <v>-256602275.46000004</v>
      </c>
      <c r="K35" s="152">
        <v>-844252751.04999971</v>
      </c>
      <c r="L35" s="160">
        <f t="shared" si="1"/>
        <v>-1100855026.5099998</v>
      </c>
      <c r="M35" s="191"/>
      <c r="N35" s="191"/>
      <c r="O35" s="190"/>
      <c r="P35" s="191"/>
      <c r="Q35" s="191"/>
      <c r="R35" s="190"/>
      <c r="S35" s="196"/>
      <c r="T35" s="196"/>
      <c r="U35" s="196"/>
      <c r="V35" s="196"/>
      <c r="W35" s="196"/>
      <c r="X35" s="196"/>
      <c r="Y35" s="192"/>
    </row>
    <row r="36" spans="1:25" x14ac:dyDescent="0.2">
      <c r="A36" s="327" t="s">
        <v>213</v>
      </c>
      <c r="B36" s="328"/>
      <c r="C36" s="328"/>
      <c r="D36" s="328"/>
      <c r="E36" s="329"/>
      <c r="F36" s="6">
        <v>153</v>
      </c>
      <c r="G36" s="151">
        <v>0</v>
      </c>
      <c r="H36" s="152">
        <v>1192335.3199999998</v>
      </c>
      <c r="I36" s="160">
        <f t="shared" si="0"/>
        <v>1192335.3199999998</v>
      </c>
      <c r="J36" s="151">
        <v>0</v>
      </c>
      <c r="K36" s="152">
        <v>685356.42999999993</v>
      </c>
      <c r="L36" s="160">
        <f t="shared" si="1"/>
        <v>685356.42999999993</v>
      </c>
      <c r="M36" s="191"/>
      <c r="N36" s="191"/>
      <c r="O36" s="190"/>
      <c r="P36" s="191"/>
      <c r="Q36" s="191"/>
      <c r="R36" s="190"/>
      <c r="S36" s="196"/>
      <c r="T36" s="196"/>
      <c r="U36" s="196"/>
      <c r="V36" s="196"/>
      <c r="W36" s="196"/>
      <c r="X36" s="196"/>
      <c r="Y36" s="192"/>
    </row>
    <row r="37" spans="1:25" x14ac:dyDescent="0.2">
      <c r="A37" s="327" t="s">
        <v>214</v>
      </c>
      <c r="B37" s="328"/>
      <c r="C37" s="328"/>
      <c r="D37" s="328"/>
      <c r="E37" s="329"/>
      <c r="F37" s="6">
        <v>154</v>
      </c>
      <c r="G37" s="151">
        <v>0</v>
      </c>
      <c r="H37" s="152">
        <v>62117919.800000012</v>
      </c>
      <c r="I37" s="160">
        <f t="shared" si="0"/>
        <v>62117919.800000012</v>
      </c>
      <c r="J37" s="151">
        <v>0</v>
      </c>
      <c r="K37" s="152">
        <v>86143642.410000011</v>
      </c>
      <c r="L37" s="160">
        <f t="shared" si="1"/>
        <v>86143642.410000011</v>
      </c>
      <c r="M37" s="191"/>
      <c r="N37" s="191"/>
      <c r="O37" s="190"/>
      <c r="P37" s="191"/>
      <c r="Q37" s="191"/>
      <c r="R37" s="190"/>
      <c r="S37" s="196"/>
      <c r="T37" s="196"/>
      <c r="U37" s="196"/>
      <c r="V37" s="196"/>
      <c r="W37" s="196"/>
      <c r="X37" s="196"/>
      <c r="Y37" s="192"/>
    </row>
    <row r="38" spans="1:25" x14ac:dyDescent="0.2">
      <c r="A38" s="327" t="s">
        <v>215</v>
      </c>
      <c r="B38" s="328"/>
      <c r="C38" s="328"/>
      <c r="D38" s="328"/>
      <c r="E38" s="329"/>
      <c r="F38" s="6">
        <v>155</v>
      </c>
      <c r="G38" s="165">
        <f>SUM(G39:G41)</f>
        <v>-2638690.2600000002</v>
      </c>
      <c r="H38" s="166">
        <f>SUM(H39:H41)</f>
        <v>-11455982.419999987</v>
      </c>
      <c r="I38" s="160">
        <f t="shared" si="0"/>
        <v>-14094672.679999987</v>
      </c>
      <c r="J38" s="165">
        <f>SUM(J39:J41)</f>
        <v>-17984290.719999999</v>
      </c>
      <c r="K38" s="166">
        <f>SUM(K39:K41)</f>
        <v>4499132.2799999956</v>
      </c>
      <c r="L38" s="160">
        <f>SUM(L39:L41)</f>
        <v>-13485158.440000003</v>
      </c>
      <c r="M38" s="190"/>
      <c r="N38" s="190"/>
      <c r="O38" s="190"/>
      <c r="P38" s="190"/>
      <c r="Q38" s="190"/>
      <c r="R38" s="190"/>
      <c r="S38" s="196"/>
      <c r="T38" s="196"/>
      <c r="U38" s="196"/>
      <c r="V38" s="196"/>
      <c r="W38" s="196"/>
      <c r="X38" s="196"/>
      <c r="Y38" s="192"/>
    </row>
    <row r="39" spans="1:25" x14ac:dyDescent="0.2">
      <c r="A39" s="327" t="s">
        <v>216</v>
      </c>
      <c r="B39" s="328"/>
      <c r="C39" s="328"/>
      <c r="D39" s="328"/>
      <c r="E39" s="329"/>
      <c r="F39" s="6">
        <v>156</v>
      </c>
      <c r="G39" s="151">
        <v>-2638690.2600000002</v>
      </c>
      <c r="H39" s="152">
        <v>-20395624.359999988</v>
      </c>
      <c r="I39" s="160">
        <f t="shared" si="0"/>
        <v>-23034314.61999999</v>
      </c>
      <c r="J39" s="151">
        <v>-17984290.719999999</v>
      </c>
      <c r="K39" s="152">
        <v>17944874.27</v>
      </c>
      <c r="L39" s="160">
        <f t="shared" si="1"/>
        <v>-39416.449999999255</v>
      </c>
      <c r="M39" s="191"/>
      <c r="N39" s="191"/>
      <c r="O39" s="190"/>
      <c r="P39" s="191"/>
      <c r="Q39" s="191"/>
      <c r="R39" s="190"/>
      <c r="S39" s="196"/>
      <c r="T39" s="196"/>
      <c r="U39" s="196"/>
      <c r="V39" s="196"/>
      <c r="W39" s="196"/>
      <c r="X39" s="196"/>
      <c r="Y39" s="192"/>
    </row>
    <row r="40" spans="1:25" x14ac:dyDescent="0.2">
      <c r="A40" s="327" t="s">
        <v>217</v>
      </c>
      <c r="B40" s="328"/>
      <c r="C40" s="328"/>
      <c r="D40" s="328"/>
      <c r="E40" s="329"/>
      <c r="F40" s="6">
        <v>157</v>
      </c>
      <c r="G40" s="151">
        <v>0</v>
      </c>
      <c r="H40" s="152">
        <v>549804.23</v>
      </c>
      <c r="I40" s="160">
        <f t="shared" si="0"/>
        <v>549804.23</v>
      </c>
      <c r="J40" s="151">
        <v>0</v>
      </c>
      <c r="K40" s="152">
        <v>784309.09</v>
      </c>
      <c r="L40" s="160">
        <f t="shared" si="1"/>
        <v>784309.09</v>
      </c>
      <c r="M40" s="191"/>
      <c r="N40" s="191"/>
      <c r="O40" s="190"/>
      <c r="P40" s="191"/>
      <c r="Q40" s="191"/>
      <c r="R40" s="190"/>
      <c r="S40" s="196"/>
      <c r="T40" s="196"/>
      <c r="U40" s="196"/>
      <c r="V40" s="196"/>
      <c r="W40" s="196"/>
      <c r="X40" s="196"/>
      <c r="Y40" s="192"/>
    </row>
    <row r="41" spans="1:25" x14ac:dyDescent="0.2">
      <c r="A41" s="327" t="s">
        <v>218</v>
      </c>
      <c r="B41" s="328"/>
      <c r="C41" s="328"/>
      <c r="D41" s="328"/>
      <c r="E41" s="329"/>
      <c r="F41" s="6">
        <v>158</v>
      </c>
      <c r="G41" s="151">
        <v>0</v>
      </c>
      <c r="H41" s="152">
        <v>8389837.7100000009</v>
      </c>
      <c r="I41" s="160">
        <f t="shared" si="0"/>
        <v>8389837.7100000009</v>
      </c>
      <c r="J41" s="151">
        <v>0</v>
      </c>
      <c r="K41" s="152">
        <v>-14230051.080000004</v>
      </c>
      <c r="L41" s="160">
        <f t="shared" si="1"/>
        <v>-14230051.080000004</v>
      </c>
      <c r="M41" s="191"/>
      <c r="N41" s="191"/>
      <c r="O41" s="190"/>
      <c r="P41" s="191"/>
      <c r="Q41" s="191"/>
      <c r="R41" s="190"/>
      <c r="S41" s="196"/>
      <c r="T41" s="196"/>
      <c r="U41" s="196"/>
      <c r="V41" s="196"/>
      <c r="W41" s="196"/>
      <c r="X41" s="196"/>
      <c r="Y41" s="192"/>
    </row>
    <row r="42" spans="1:25" ht="22.5" customHeight="1" x14ac:dyDescent="0.2">
      <c r="A42" s="330" t="s">
        <v>219</v>
      </c>
      <c r="B42" s="328"/>
      <c r="C42" s="328"/>
      <c r="D42" s="328"/>
      <c r="E42" s="329"/>
      <c r="F42" s="6">
        <v>159</v>
      </c>
      <c r="G42" s="165">
        <f>+G43+G46</f>
        <v>-6853929.4099999992</v>
      </c>
      <c r="H42" s="166">
        <f>+H43+H46</f>
        <v>5302199.66</v>
      </c>
      <c r="I42" s="160">
        <f t="shared" si="0"/>
        <v>-1551729.7499999991</v>
      </c>
      <c r="J42" s="165">
        <f>+J43+J46</f>
        <v>-43381949.579999998</v>
      </c>
      <c r="K42" s="166">
        <f>+K43+K46</f>
        <v>7313722.8699999992</v>
      </c>
      <c r="L42" s="160">
        <f>+L43+L46</f>
        <v>-36068226.710000001</v>
      </c>
      <c r="M42" s="190"/>
      <c r="N42" s="190"/>
      <c r="O42" s="190"/>
      <c r="P42" s="190"/>
      <c r="Q42" s="190"/>
      <c r="R42" s="190"/>
      <c r="S42" s="196"/>
      <c r="T42" s="196"/>
      <c r="U42" s="196"/>
      <c r="V42" s="196"/>
      <c r="W42" s="196"/>
      <c r="X42" s="196"/>
      <c r="Y42" s="192"/>
    </row>
    <row r="43" spans="1:25" ht="21" customHeight="1" x14ac:dyDescent="0.2">
      <c r="A43" s="327" t="s">
        <v>220</v>
      </c>
      <c r="B43" s="328"/>
      <c r="C43" s="328"/>
      <c r="D43" s="328"/>
      <c r="E43" s="329"/>
      <c r="F43" s="6">
        <v>160</v>
      </c>
      <c r="G43" s="165">
        <f>SUM(G44:G45)</f>
        <v>-4211327.3699999992</v>
      </c>
      <c r="H43" s="166">
        <f>SUM(H44:H45)</f>
        <v>0</v>
      </c>
      <c r="I43" s="160">
        <f t="shared" si="0"/>
        <v>-4211327.3699999992</v>
      </c>
      <c r="J43" s="165">
        <f>SUM(J44:J45)</f>
        <v>-43381949.579999998</v>
      </c>
      <c r="K43" s="166">
        <f>SUM(K44:K45)</f>
        <v>3242544.05</v>
      </c>
      <c r="L43" s="160">
        <f>SUM(L44:L45)</f>
        <v>-40139405.530000001</v>
      </c>
      <c r="M43" s="190"/>
      <c r="N43" s="190"/>
      <c r="O43" s="190"/>
      <c r="P43" s="190"/>
      <c r="Q43" s="190"/>
      <c r="R43" s="190"/>
      <c r="S43" s="196"/>
      <c r="T43" s="196"/>
      <c r="U43" s="196"/>
      <c r="V43" s="196"/>
      <c r="W43" s="196"/>
      <c r="X43" s="196"/>
      <c r="Y43" s="192"/>
    </row>
    <row r="44" spans="1:25" x14ac:dyDescent="0.2">
      <c r="A44" s="327" t="s">
        <v>221</v>
      </c>
      <c r="B44" s="328"/>
      <c r="C44" s="328"/>
      <c r="D44" s="328"/>
      <c r="E44" s="329"/>
      <c r="F44" s="6">
        <v>161</v>
      </c>
      <c r="G44" s="151">
        <v>-3934792.7799999993</v>
      </c>
      <c r="H44" s="152">
        <v>0</v>
      </c>
      <c r="I44" s="160">
        <f t="shared" si="0"/>
        <v>-3934792.7799999993</v>
      </c>
      <c r="J44" s="151">
        <v>-43381949.579999998</v>
      </c>
      <c r="K44" s="152">
        <v>3242544.05</v>
      </c>
      <c r="L44" s="160">
        <f t="shared" si="1"/>
        <v>-40139405.530000001</v>
      </c>
      <c r="M44" s="191"/>
      <c r="N44" s="191"/>
      <c r="O44" s="190"/>
      <c r="P44" s="191"/>
      <c r="Q44" s="191"/>
      <c r="R44" s="190"/>
      <c r="S44" s="196"/>
      <c r="T44" s="196"/>
      <c r="U44" s="196"/>
      <c r="V44" s="196"/>
      <c r="W44" s="196"/>
      <c r="X44" s="196"/>
      <c r="Y44" s="192"/>
    </row>
    <row r="45" spans="1:25" x14ac:dyDescent="0.2">
      <c r="A45" s="327" t="s">
        <v>222</v>
      </c>
      <c r="B45" s="328"/>
      <c r="C45" s="328"/>
      <c r="D45" s="328"/>
      <c r="E45" s="329"/>
      <c r="F45" s="6">
        <v>162</v>
      </c>
      <c r="G45" s="151">
        <v>-276534.59000000003</v>
      </c>
      <c r="H45" s="152">
        <v>0</v>
      </c>
      <c r="I45" s="160">
        <f t="shared" si="0"/>
        <v>-276534.59000000003</v>
      </c>
      <c r="J45" s="151">
        <v>0</v>
      </c>
      <c r="K45" s="152">
        <v>0</v>
      </c>
      <c r="L45" s="160">
        <f t="shared" si="1"/>
        <v>0</v>
      </c>
      <c r="M45" s="191"/>
      <c r="N45" s="191"/>
      <c r="O45" s="190"/>
      <c r="P45" s="191"/>
      <c r="Q45" s="191"/>
      <c r="R45" s="190"/>
      <c r="S45" s="196"/>
      <c r="T45" s="196"/>
      <c r="U45" s="196"/>
      <c r="V45" s="196"/>
      <c r="W45" s="196"/>
      <c r="X45" s="196"/>
      <c r="Y45" s="192"/>
    </row>
    <row r="46" spans="1:25" ht="21.75" customHeight="1" x14ac:dyDescent="0.2">
      <c r="A46" s="327" t="s">
        <v>223</v>
      </c>
      <c r="B46" s="328"/>
      <c r="C46" s="328"/>
      <c r="D46" s="328"/>
      <c r="E46" s="329"/>
      <c r="F46" s="6">
        <v>163</v>
      </c>
      <c r="G46" s="165">
        <f>SUM(G47:G49)</f>
        <v>-2642602.04</v>
      </c>
      <c r="H46" s="166">
        <f>SUM(H47:H49)</f>
        <v>5302199.66</v>
      </c>
      <c r="I46" s="160">
        <f t="shared" si="0"/>
        <v>2659597.62</v>
      </c>
      <c r="J46" s="165">
        <f>SUM(J47:J49)</f>
        <v>0</v>
      </c>
      <c r="K46" s="166">
        <f>SUM(K47:K49)</f>
        <v>4071178.82</v>
      </c>
      <c r="L46" s="160">
        <f>SUM(L47:L49)</f>
        <v>4071178.82</v>
      </c>
      <c r="M46" s="190"/>
      <c r="N46" s="190"/>
      <c r="O46" s="190"/>
      <c r="P46" s="190"/>
      <c r="Q46" s="190"/>
      <c r="R46" s="190"/>
      <c r="S46" s="196"/>
      <c r="T46" s="196"/>
      <c r="U46" s="196"/>
      <c r="V46" s="196"/>
      <c r="W46" s="196"/>
      <c r="X46" s="196"/>
      <c r="Y46" s="192"/>
    </row>
    <row r="47" spans="1:25" x14ac:dyDescent="0.2">
      <c r="A47" s="327" t="s">
        <v>216</v>
      </c>
      <c r="B47" s="328"/>
      <c r="C47" s="328"/>
      <c r="D47" s="328"/>
      <c r="E47" s="329"/>
      <c r="F47" s="6">
        <v>164</v>
      </c>
      <c r="G47" s="151">
        <v>-2642602.04</v>
      </c>
      <c r="H47" s="152">
        <v>5302199.66</v>
      </c>
      <c r="I47" s="160">
        <f t="shared" si="0"/>
        <v>2659597.62</v>
      </c>
      <c r="J47" s="151">
        <v>0</v>
      </c>
      <c r="K47" s="152">
        <v>4071178.82</v>
      </c>
      <c r="L47" s="160">
        <f t="shared" si="1"/>
        <v>4071178.82</v>
      </c>
      <c r="M47" s="191"/>
      <c r="N47" s="191"/>
      <c r="O47" s="190"/>
      <c r="P47" s="191"/>
      <c r="Q47" s="191"/>
      <c r="R47" s="190"/>
      <c r="S47" s="196"/>
      <c r="T47" s="196"/>
      <c r="U47" s="196"/>
      <c r="V47" s="196"/>
      <c r="W47" s="196"/>
      <c r="X47" s="196"/>
      <c r="Y47" s="192"/>
    </row>
    <row r="48" spans="1:25" x14ac:dyDescent="0.2">
      <c r="A48" s="327" t="s">
        <v>217</v>
      </c>
      <c r="B48" s="328"/>
      <c r="C48" s="328"/>
      <c r="D48" s="328"/>
      <c r="E48" s="329"/>
      <c r="F48" s="6">
        <v>165</v>
      </c>
      <c r="G48" s="151">
        <v>0</v>
      </c>
      <c r="H48" s="152">
        <v>0</v>
      </c>
      <c r="I48" s="160">
        <f t="shared" si="0"/>
        <v>0</v>
      </c>
      <c r="J48" s="151">
        <v>0</v>
      </c>
      <c r="K48" s="152">
        <v>0</v>
      </c>
      <c r="L48" s="160">
        <f t="shared" si="1"/>
        <v>0</v>
      </c>
      <c r="M48" s="191"/>
      <c r="N48" s="191"/>
      <c r="O48" s="190"/>
      <c r="P48" s="191"/>
      <c r="Q48" s="191"/>
      <c r="R48" s="190"/>
      <c r="S48" s="196"/>
      <c r="T48" s="196"/>
      <c r="U48" s="196"/>
      <c r="V48" s="196"/>
      <c r="W48" s="196"/>
      <c r="X48" s="196"/>
      <c r="Y48" s="192"/>
    </row>
    <row r="49" spans="1:25" x14ac:dyDescent="0.2">
      <c r="A49" s="327" t="s">
        <v>218</v>
      </c>
      <c r="B49" s="328"/>
      <c r="C49" s="328"/>
      <c r="D49" s="328"/>
      <c r="E49" s="329"/>
      <c r="F49" s="6">
        <v>166</v>
      </c>
      <c r="G49" s="151">
        <v>0</v>
      </c>
      <c r="H49" s="152">
        <v>0</v>
      </c>
      <c r="I49" s="160">
        <f t="shared" si="0"/>
        <v>0</v>
      </c>
      <c r="J49" s="151">
        <v>0</v>
      </c>
      <c r="K49" s="152">
        <v>0</v>
      </c>
      <c r="L49" s="160">
        <f t="shared" si="1"/>
        <v>0</v>
      </c>
      <c r="M49" s="191"/>
      <c r="N49" s="191"/>
      <c r="O49" s="190"/>
      <c r="P49" s="191"/>
      <c r="Q49" s="191"/>
      <c r="R49" s="190"/>
      <c r="S49" s="196"/>
      <c r="T49" s="196"/>
      <c r="U49" s="196"/>
      <c r="V49" s="196"/>
      <c r="W49" s="196"/>
      <c r="X49" s="196"/>
      <c r="Y49" s="192"/>
    </row>
    <row r="50" spans="1:25" ht="21" customHeight="1" x14ac:dyDescent="0.2">
      <c r="A50" s="330" t="s">
        <v>224</v>
      </c>
      <c r="B50" s="328"/>
      <c r="C50" s="328"/>
      <c r="D50" s="328"/>
      <c r="E50" s="329"/>
      <c r="F50" s="6">
        <v>167</v>
      </c>
      <c r="G50" s="165">
        <f>SUM(G51:G53)</f>
        <v>-152615145.44999999</v>
      </c>
      <c r="H50" s="166">
        <f>SUM(H51:H53)</f>
        <v>0</v>
      </c>
      <c r="I50" s="160">
        <f t="shared" si="0"/>
        <v>-152615145.44999999</v>
      </c>
      <c r="J50" s="165">
        <f>SUM(J51:J53)</f>
        <v>-93601812.790000007</v>
      </c>
      <c r="K50" s="166">
        <f>SUM(K51:K53)</f>
        <v>0</v>
      </c>
      <c r="L50" s="160">
        <f>SUM(L51:L53)</f>
        <v>-93601812.790000007</v>
      </c>
      <c r="M50" s="190"/>
      <c r="N50" s="190"/>
      <c r="O50" s="190"/>
      <c r="P50" s="190"/>
      <c r="Q50" s="190"/>
      <c r="R50" s="190"/>
      <c r="S50" s="196"/>
      <c r="T50" s="196"/>
      <c r="U50" s="196"/>
      <c r="V50" s="196"/>
      <c r="W50" s="196"/>
      <c r="X50" s="196"/>
      <c r="Y50" s="192"/>
    </row>
    <row r="51" spans="1:25" x14ac:dyDescent="0.2">
      <c r="A51" s="327" t="s">
        <v>225</v>
      </c>
      <c r="B51" s="328"/>
      <c r="C51" s="328"/>
      <c r="D51" s="328"/>
      <c r="E51" s="329"/>
      <c r="F51" s="6">
        <v>168</v>
      </c>
      <c r="G51" s="152">
        <v>-152615145.44999999</v>
      </c>
      <c r="H51" s="152">
        <v>0</v>
      </c>
      <c r="I51" s="160">
        <f t="shared" si="0"/>
        <v>-152615145.44999999</v>
      </c>
      <c r="J51" s="151">
        <v>-93601812.790000007</v>
      </c>
      <c r="K51" s="152">
        <v>0</v>
      </c>
      <c r="L51" s="160">
        <f t="shared" si="1"/>
        <v>-93601812.790000007</v>
      </c>
      <c r="M51" s="191"/>
      <c r="N51" s="191"/>
      <c r="O51" s="190"/>
      <c r="P51" s="191"/>
      <c r="Q51" s="191"/>
      <c r="R51" s="190"/>
      <c r="S51" s="196"/>
      <c r="T51" s="196"/>
      <c r="U51" s="196"/>
      <c r="V51" s="196"/>
      <c r="W51" s="196"/>
      <c r="X51" s="196"/>
      <c r="Y51" s="192"/>
    </row>
    <row r="52" spans="1:25" x14ac:dyDescent="0.2">
      <c r="A52" s="327" t="s">
        <v>226</v>
      </c>
      <c r="B52" s="328"/>
      <c r="C52" s="328"/>
      <c r="D52" s="328"/>
      <c r="E52" s="329"/>
      <c r="F52" s="6">
        <v>169</v>
      </c>
      <c r="G52" s="152">
        <v>0</v>
      </c>
      <c r="H52" s="152">
        <v>0</v>
      </c>
      <c r="I52" s="160">
        <f t="shared" si="0"/>
        <v>0</v>
      </c>
      <c r="J52" s="151">
        <v>0</v>
      </c>
      <c r="K52" s="152">
        <v>0</v>
      </c>
      <c r="L52" s="160">
        <f t="shared" si="1"/>
        <v>0</v>
      </c>
      <c r="M52" s="191"/>
      <c r="N52" s="191"/>
      <c r="O52" s="190"/>
      <c r="P52" s="191"/>
      <c r="Q52" s="191"/>
      <c r="R52" s="190"/>
      <c r="S52" s="196"/>
      <c r="T52" s="196"/>
      <c r="U52" s="196"/>
      <c r="V52" s="196"/>
      <c r="W52" s="196"/>
      <c r="X52" s="196"/>
      <c r="Y52" s="192"/>
    </row>
    <row r="53" spans="1:25" x14ac:dyDescent="0.2">
      <c r="A53" s="327" t="s">
        <v>227</v>
      </c>
      <c r="B53" s="328"/>
      <c r="C53" s="328"/>
      <c r="D53" s="328"/>
      <c r="E53" s="329"/>
      <c r="F53" s="6">
        <v>170</v>
      </c>
      <c r="G53" s="152">
        <v>0</v>
      </c>
      <c r="H53" s="152">
        <v>0</v>
      </c>
      <c r="I53" s="160">
        <f t="shared" si="0"/>
        <v>0</v>
      </c>
      <c r="J53" s="151">
        <v>0</v>
      </c>
      <c r="K53" s="152">
        <v>0</v>
      </c>
      <c r="L53" s="160">
        <f t="shared" si="1"/>
        <v>0</v>
      </c>
      <c r="M53" s="191"/>
      <c r="N53" s="191"/>
      <c r="O53" s="190"/>
      <c r="P53" s="191"/>
      <c r="Q53" s="191"/>
      <c r="R53" s="190"/>
      <c r="S53" s="196"/>
      <c r="T53" s="196"/>
      <c r="U53" s="196"/>
      <c r="V53" s="196"/>
      <c r="W53" s="196"/>
      <c r="X53" s="196"/>
      <c r="Y53" s="192"/>
    </row>
    <row r="54" spans="1:25" ht="21" customHeight="1" x14ac:dyDescent="0.2">
      <c r="A54" s="330" t="s">
        <v>369</v>
      </c>
      <c r="B54" s="328"/>
      <c r="C54" s="328"/>
      <c r="D54" s="328"/>
      <c r="E54" s="329"/>
      <c r="F54" s="6">
        <v>171</v>
      </c>
      <c r="G54" s="165">
        <f>SUM(G55:G56)</f>
        <v>0</v>
      </c>
      <c r="H54" s="166">
        <f>SUM(H55:H56)</f>
        <v>-2034179.4499999997</v>
      </c>
      <c r="I54" s="160">
        <f t="shared" si="0"/>
        <v>-2034179.4499999997</v>
      </c>
      <c r="J54" s="165">
        <f>SUM(J55:J56)</f>
        <v>0</v>
      </c>
      <c r="K54" s="166">
        <f>SUM(K55:K56)</f>
        <v>-4678748.0600000005</v>
      </c>
      <c r="L54" s="160">
        <f>SUM(L55:L56)</f>
        <v>-4678748.0600000005</v>
      </c>
      <c r="M54" s="190"/>
      <c r="N54" s="190"/>
      <c r="O54" s="190"/>
      <c r="P54" s="190"/>
      <c r="Q54" s="190"/>
      <c r="R54" s="190"/>
      <c r="S54" s="196"/>
      <c r="T54" s="196"/>
      <c r="U54" s="196"/>
      <c r="V54" s="196"/>
      <c r="W54" s="196"/>
      <c r="X54" s="196"/>
      <c r="Y54" s="192"/>
    </row>
    <row r="55" spans="1:25" x14ac:dyDescent="0.2">
      <c r="A55" s="327" t="s">
        <v>229</v>
      </c>
      <c r="B55" s="328"/>
      <c r="C55" s="328"/>
      <c r="D55" s="328"/>
      <c r="E55" s="329"/>
      <c r="F55" s="6">
        <v>172</v>
      </c>
      <c r="G55" s="151">
        <v>0</v>
      </c>
      <c r="H55" s="152">
        <v>-2034179.4499999997</v>
      </c>
      <c r="I55" s="160">
        <f t="shared" si="0"/>
        <v>-2034179.4499999997</v>
      </c>
      <c r="J55" s="151">
        <v>0</v>
      </c>
      <c r="K55" s="152">
        <v>-4678748.0600000005</v>
      </c>
      <c r="L55" s="160">
        <f t="shared" si="1"/>
        <v>-4678748.0600000005</v>
      </c>
      <c r="M55" s="191"/>
      <c r="N55" s="191"/>
      <c r="O55" s="190"/>
      <c r="P55" s="191"/>
      <c r="Q55" s="191"/>
      <c r="R55" s="190"/>
      <c r="S55" s="196"/>
      <c r="T55" s="196"/>
      <c r="U55" s="196"/>
      <c r="V55" s="196"/>
      <c r="W55" s="196"/>
      <c r="X55" s="196"/>
      <c r="Y55" s="192"/>
    </row>
    <row r="56" spans="1:25" x14ac:dyDescent="0.2">
      <c r="A56" s="327" t="s">
        <v>230</v>
      </c>
      <c r="B56" s="328"/>
      <c r="C56" s="328"/>
      <c r="D56" s="328"/>
      <c r="E56" s="329"/>
      <c r="F56" s="6">
        <v>173</v>
      </c>
      <c r="G56" s="151">
        <v>0</v>
      </c>
      <c r="H56" s="152">
        <v>0</v>
      </c>
      <c r="I56" s="160">
        <f t="shared" si="0"/>
        <v>0</v>
      </c>
      <c r="J56" s="151">
        <v>0</v>
      </c>
      <c r="K56" s="152">
        <v>0</v>
      </c>
      <c r="L56" s="160">
        <f t="shared" si="1"/>
        <v>0</v>
      </c>
      <c r="M56" s="191"/>
      <c r="N56" s="191"/>
      <c r="O56" s="190"/>
      <c r="P56" s="191"/>
      <c r="Q56" s="191"/>
      <c r="R56" s="190"/>
      <c r="S56" s="196"/>
      <c r="T56" s="196"/>
      <c r="U56" s="196"/>
      <c r="V56" s="196"/>
      <c r="W56" s="196"/>
      <c r="X56" s="196"/>
      <c r="Y56" s="192"/>
    </row>
    <row r="57" spans="1:25" ht="21" customHeight="1" x14ac:dyDescent="0.2">
      <c r="A57" s="330" t="s">
        <v>231</v>
      </c>
      <c r="B57" s="328"/>
      <c r="C57" s="328"/>
      <c r="D57" s="328"/>
      <c r="E57" s="329"/>
      <c r="F57" s="6">
        <v>174</v>
      </c>
      <c r="G57" s="169">
        <f>+G58+G62</f>
        <v>-82349490.099999994</v>
      </c>
      <c r="H57" s="170">
        <f>+H58+H62</f>
        <v>-468559637.25999999</v>
      </c>
      <c r="I57" s="171">
        <f t="shared" si="0"/>
        <v>-550909127.36000001</v>
      </c>
      <c r="J57" s="169">
        <f>+J58+J62</f>
        <v>-73764822.189999998</v>
      </c>
      <c r="K57" s="170">
        <f>+K58+K62</f>
        <v>-557783797.00999999</v>
      </c>
      <c r="L57" s="171">
        <f>+L58+L62</f>
        <v>-631548619.20000005</v>
      </c>
      <c r="M57" s="190"/>
      <c r="N57" s="190"/>
      <c r="O57" s="190"/>
      <c r="P57" s="190"/>
      <c r="Q57" s="190"/>
      <c r="R57" s="190"/>
      <c r="S57" s="196"/>
      <c r="T57" s="196"/>
      <c r="U57" s="196"/>
      <c r="V57" s="196"/>
      <c r="W57" s="196"/>
      <c r="X57" s="196"/>
      <c r="Y57" s="192"/>
    </row>
    <row r="58" spans="1:25" x14ac:dyDescent="0.2">
      <c r="A58" s="327" t="s">
        <v>232</v>
      </c>
      <c r="B58" s="328"/>
      <c r="C58" s="328"/>
      <c r="D58" s="328"/>
      <c r="E58" s="329"/>
      <c r="F58" s="6">
        <v>175</v>
      </c>
      <c r="G58" s="165">
        <f>SUM(G59:G61)</f>
        <v>-42351826.509999998</v>
      </c>
      <c r="H58" s="166">
        <f>SUM(H59:H61)</f>
        <v>-230005066.24999997</v>
      </c>
      <c r="I58" s="160">
        <f t="shared" si="0"/>
        <v>-272356892.75999999</v>
      </c>
      <c r="J58" s="165">
        <f>SUM(J59:J61)</f>
        <v>-36857101.370000005</v>
      </c>
      <c r="K58" s="166">
        <f>SUM(K59:K61)</f>
        <v>-306994774.36999995</v>
      </c>
      <c r="L58" s="160">
        <f>SUM(L59:L61)</f>
        <v>-343851875.73999995</v>
      </c>
      <c r="M58" s="190"/>
      <c r="N58" s="190"/>
      <c r="O58" s="190"/>
      <c r="P58" s="190"/>
      <c r="Q58" s="190"/>
      <c r="R58" s="190"/>
      <c r="S58" s="196"/>
      <c r="T58" s="196"/>
      <c r="U58" s="196"/>
      <c r="V58" s="196"/>
      <c r="W58" s="196"/>
      <c r="X58" s="196"/>
      <c r="Y58" s="192"/>
    </row>
    <row r="59" spans="1:25" x14ac:dyDescent="0.2">
      <c r="A59" s="327" t="s">
        <v>233</v>
      </c>
      <c r="B59" s="328"/>
      <c r="C59" s="328"/>
      <c r="D59" s="328"/>
      <c r="E59" s="329"/>
      <c r="F59" s="6">
        <v>176</v>
      </c>
      <c r="G59" s="151">
        <v>-20459369.25</v>
      </c>
      <c r="H59" s="152">
        <v>-178511824.23999998</v>
      </c>
      <c r="I59" s="160">
        <f t="shared" si="0"/>
        <v>-198971193.48999998</v>
      </c>
      <c r="J59" s="151">
        <v>-16237589.670000002</v>
      </c>
      <c r="K59" s="152">
        <v>-272205538.06</v>
      </c>
      <c r="L59" s="160">
        <f t="shared" si="1"/>
        <v>-288443127.73000002</v>
      </c>
      <c r="M59" s="191"/>
      <c r="N59" s="191"/>
      <c r="O59" s="190"/>
      <c r="P59" s="191"/>
      <c r="Q59" s="191"/>
      <c r="R59" s="190"/>
      <c r="S59" s="196"/>
      <c r="T59" s="196"/>
      <c r="U59" s="196"/>
      <c r="V59" s="196"/>
      <c r="W59" s="196"/>
      <c r="X59" s="196"/>
      <c r="Y59" s="192"/>
    </row>
    <row r="60" spans="1:25" x14ac:dyDescent="0.2">
      <c r="A60" s="327" t="s">
        <v>234</v>
      </c>
      <c r="B60" s="328"/>
      <c r="C60" s="328"/>
      <c r="D60" s="328"/>
      <c r="E60" s="329"/>
      <c r="F60" s="6">
        <v>177</v>
      </c>
      <c r="G60" s="151">
        <v>-21892457.259999998</v>
      </c>
      <c r="H60" s="152">
        <v>-112066606.43000001</v>
      </c>
      <c r="I60" s="160">
        <f t="shared" si="0"/>
        <v>-133959063.69</v>
      </c>
      <c r="J60" s="151">
        <v>-20619511.699999999</v>
      </c>
      <c r="K60" s="152">
        <v>-130450039.01999995</v>
      </c>
      <c r="L60" s="160">
        <f t="shared" si="1"/>
        <v>-151069550.71999994</v>
      </c>
      <c r="M60" s="191"/>
      <c r="N60" s="191"/>
      <c r="O60" s="190"/>
      <c r="P60" s="191"/>
      <c r="Q60" s="191"/>
      <c r="R60" s="190"/>
      <c r="S60" s="196"/>
      <c r="T60" s="196"/>
      <c r="U60" s="196"/>
      <c r="V60" s="196"/>
      <c r="W60" s="196"/>
      <c r="X60" s="196"/>
      <c r="Y60" s="192"/>
    </row>
    <row r="61" spans="1:25" x14ac:dyDescent="0.2">
      <c r="A61" s="327" t="s">
        <v>235</v>
      </c>
      <c r="B61" s="328"/>
      <c r="C61" s="328"/>
      <c r="D61" s="328"/>
      <c r="E61" s="329"/>
      <c r="F61" s="6">
        <v>178</v>
      </c>
      <c r="G61" s="151">
        <v>0</v>
      </c>
      <c r="H61" s="152">
        <v>60573364.419999994</v>
      </c>
      <c r="I61" s="160">
        <f t="shared" si="0"/>
        <v>60573364.419999994</v>
      </c>
      <c r="J61" s="151">
        <v>0</v>
      </c>
      <c r="K61" s="152">
        <v>95660802.709999993</v>
      </c>
      <c r="L61" s="160">
        <f t="shared" si="1"/>
        <v>95660802.709999993</v>
      </c>
      <c r="M61" s="191"/>
      <c r="N61" s="191"/>
      <c r="O61" s="190"/>
      <c r="P61" s="191"/>
      <c r="Q61" s="191"/>
      <c r="R61" s="190"/>
      <c r="S61" s="196"/>
      <c r="T61" s="196"/>
      <c r="U61" s="196"/>
      <c r="V61" s="196"/>
      <c r="W61" s="196"/>
      <c r="X61" s="196"/>
      <c r="Y61" s="192"/>
    </row>
    <row r="62" spans="1:25" ht="24" customHeight="1" x14ac:dyDescent="0.2">
      <c r="A62" s="327" t="s">
        <v>236</v>
      </c>
      <c r="B62" s="328"/>
      <c r="C62" s="328"/>
      <c r="D62" s="328"/>
      <c r="E62" s="329"/>
      <c r="F62" s="6">
        <v>179</v>
      </c>
      <c r="G62" s="165">
        <f>SUM(G63:G65)</f>
        <v>-39997663.590000004</v>
      </c>
      <c r="H62" s="166">
        <f>SUM(H63:H65)</f>
        <v>-238554571.00999999</v>
      </c>
      <c r="I62" s="160">
        <f t="shared" si="0"/>
        <v>-278552234.60000002</v>
      </c>
      <c r="J62" s="165">
        <f>SUM(J63:J65)</f>
        <v>-36907720.82</v>
      </c>
      <c r="K62" s="166">
        <f>SUM(K63:K65)</f>
        <v>-250789022.64000005</v>
      </c>
      <c r="L62" s="160">
        <f>SUM(L63:L65)</f>
        <v>-287696743.46000004</v>
      </c>
      <c r="M62" s="190"/>
      <c r="N62" s="190"/>
      <c r="O62" s="190"/>
      <c r="P62" s="190"/>
      <c r="Q62" s="190"/>
      <c r="R62" s="190"/>
      <c r="S62" s="196"/>
      <c r="T62" s="196"/>
      <c r="U62" s="196"/>
      <c r="V62" s="196"/>
      <c r="W62" s="196"/>
      <c r="X62" s="196"/>
      <c r="Y62" s="192"/>
    </row>
    <row r="63" spans="1:25" x14ac:dyDescent="0.2">
      <c r="A63" s="327" t="s">
        <v>237</v>
      </c>
      <c r="B63" s="328"/>
      <c r="C63" s="328"/>
      <c r="D63" s="328"/>
      <c r="E63" s="329"/>
      <c r="F63" s="6">
        <v>180</v>
      </c>
      <c r="G63" s="151">
        <v>-1232039.8399999999</v>
      </c>
      <c r="H63" s="152">
        <v>-29163160.399999999</v>
      </c>
      <c r="I63" s="160">
        <f t="shared" si="0"/>
        <v>-30395200.239999998</v>
      </c>
      <c r="J63" s="151">
        <v>-1390582.32</v>
      </c>
      <c r="K63" s="152">
        <v>-30314677.529999997</v>
      </c>
      <c r="L63" s="160">
        <f t="shared" si="1"/>
        <v>-31705259.849999998</v>
      </c>
      <c r="M63" s="191"/>
      <c r="N63" s="191"/>
      <c r="O63" s="190"/>
      <c r="P63" s="191"/>
      <c r="Q63" s="191"/>
      <c r="R63" s="190"/>
      <c r="S63" s="196"/>
      <c r="T63" s="196"/>
      <c r="U63" s="196"/>
      <c r="V63" s="196"/>
      <c r="W63" s="196"/>
      <c r="X63" s="196"/>
      <c r="Y63" s="192"/>
    </row>
    <row r="64" spans="1:25" x14ac:dyDescent="0.2">
      <c r="A64" s="327" t="s">
        <v>238</v>
      </c>
      <c r="B64" s="328"/>
      <c r="C64" s="328"/>
      <c r="D64" s="328"/>
      <c r="E64" s="329"/>
      <c r="F64" s="6">
        <v>181</v>
      </c>
      <c r="G64" s="151">
        <v>-16480195.33</v>
      </c>
      <c r="H64" s="152">
        <v>-82586381.290000007</v>
      </c>
      <c r="I64" s="160">
        <f t="shared" si="0"/>
        <v>-99066576.620000005</v>
      </c>
      <c r="J64" s="151">
        <v>-16361564.279999997</v>
      </c>
      <c r="K64" s="152">
        <v>-93322827.430000022</v>
      </c>
      <c r="L64" s="160">
        <f t="shared" si="1"/>
        <v>-109684391.71000002</v>
      </c>
      <c r="M64" s="191"/>
      <c r="N64" s="191"/>
      <c r="O64" s="190"/>
      <c r="P64" s="191"/>
      <c r="Q64" s="191"/>
      <c r="R64" s="190"/>
      <c r="S64" s="196"/>
      <c r="T64" s="196"/>
      <c r="U64" s="196"/>
      <c r="V64" s="196"/>
      <c r="W64" s="196"/>
      <c r="X64" s="196"/>
      <c r="Y64" s="192"/>
    </row>
    <row r="65" spans="1:25" x14ac:dyDescent="0.2">
      <c r="A65" s="327" t="s">
        <v>239</v>
      </c>
      <c r="B65" s="328"/>
      <c r="C65" s="328"/>
      <c r="D65" s="328"/>
      <c r="E65" s="329"/>
      <c r="F65" s="6">
        <v>182</v>
      </c>
      <c r="G65" s="151">
        <v>-22285428.420000002</v>
      </c>
      <c r="H65" s="152">
        <v>-126805029.31999998</v>
      </c>
      <c r="I65" s="160">
        <f t="shared" si="0"/>
        <v>-149090457.73999998</v>
      </c>
      <c r="J65" s="151">
        <v>-19155574.220000003</v>
      </c>
      <c r="K65" s="152">
        <v>-127151517.68000001</v>
      </c>
      <c r="L65" s="160">
        <f t="shared" si="1"/>
        <v>-146307091.90000001</v>
      </c>
      <c r="M65" s="191"/>
      <c r="N65" s="191"/>
      <c r="O65" s="190"/>
      <c r="P65" s="191"/>
      <c r="Q65" s="191"/>
      <c r="R65" s="190"/>
      <c r="S65" s="196"/>
      <c r="T65" s="196"/>
      <c r="U65" s="196"/>
      <c r="V65" s="196"/>
      <c r="W65" s="196"/>
      <c r="X65" s="196"/>
      <c r="Y65" s="192"/>
    </row>
    <row r="66" spans="1:25" x14ac:dyDescent="0.2">
      <c r="A66" s="330" t="s">
        <v>240</v>
      </c>
      <c r="B66" s="328"/>
      <c r="C66" s="328"/>
      <c r="D66" s="328"/>
      <c r="E66" s="329"/>
      <c r="F66" s="6">
        <v>183</v>
      </c>
      <c r="G66" s="165">
        <f>+SUM(G67:G73)</f>
        <v>-18786369.68</v>
      </c>
      <c r="H66" s="166">
        <f>+SUM(H67:H73)</f>
        <v>-74595144.570000008</v>
      </c>
      <c r="I66" s="160">
        <f t="shared" si="0"/>
        <v>-93381514.25</v>
      </c>
      <c r="J66" s="165">
        <f>+SUM(J67:J73)</f>
        <v>-32470800.849999998</v>
      </c>
      <c r="K66" s="166">
        <f>+SUM(K67:K73)</f>
        <v>-115293213.84</v>
      </c>
      <c r="L66" s="160">
        <f>+SUM(L67:L73)</f>
        <v>-147764014.69</v>
      </c>
      <c r="M66" s="190"/>
      <c r="N66" s="190"/>
      <c r="O66" s="190"/>
      <c r="P66" s="190"/>
      <c r="Q66" s="190"/>
      <c r="R66" s="190"/>
      <c r="S66" s="196"/>
      <c r="T66" s="196"/>
      <c r="U66" s="196"/>
      <c r="V66" s="196"/>
      <c r="W66" s="196"/>
      <c r="X66" s="196"/>
      <c r="Y66" s="192"/>
    </row>
    <row r="67" spans="1:25" ht="21" customHeight="1" x14ac:dyDescent="0.2">
      <c r="A67" s="327" t="s">
        <v>241</v>
      </c>
      <c r="B67" s="328"/>
      <c r="C67" s="328"/>
      <c r="D67" s="328"/>
      <c r="E67" s="329"/>
      <c r="F67" s="6">
        <v>184</v>
      </c>
      <c r="G67" s="151">
        <v>0</v>
      </c>
      <c r="H67" s="152">
        <v>0</v>
      </c>
      <c r="I67" s="160">
        <f t="shared" si="0"/>
        <v>0</v>
      </c>
      <c r="J67" s="151">
        <v>0</v>
      </c>
      <c r="K67" s="152">
        <v>0</v>
      </c>
      <c r="L67" s="160">
        <f t="shared" si="1"/>
        <v>0</v>
      </c>
      <c r="M67" s="191"/>
      <c r="N67" s="191"/>
      <c r="O67" s="190"/>
      <c r="P67" s="191"/>
      <c r="Q67" s="191"/>
      <c r="R67" s="190"/>
      <c r="S67" s="196"/>
      <c r="T67" s="196"/>
      <c r="U67" s="196"/>
      <c r="V67" s="196"/>
      <c r="W67" s="196"/>
      <c r="X67" s="196"/>
      <c r="Y67" s="192"/>
    </row>
    <row r="68" spans="1:25" x14ac:dyDescent="0.2">
      <c r="A68" s="327" t="s">
        <v>242</v>
      </c>
      <c r="B68" s="328"/>
      <c r="C68" s="328"/>
      <c r="D68" s="328"/>
      <c r="E68" s="329"/>
      <c r="F68" s="6">
        <v>185</v>
      </c>
      <c r="G68" s="151">
        <v>0</v>
      </c>
      <c r="H68" s="152">
        <v>0</v>
      </c>
      <c r="I68" s="160">
        <f t="shared" si="0"/>
        <v>0</v>
      </c>
      <c r="J68" s="151">
        <v>-11362.11</v>
      </c>
      <c r="K68" s="152">
        <v>-123242.36999999998</v>
      </c>
      <c r="L68" s="160">
        <f t="shared" si="1"/>
        <v>-134604.47999999998</v>
      </c>
      <c r="M68" s="191"/>
      <c r="N68" s="191"/>
      <c r="O68" s="190"/>
      <c r="P68" s="191"/>
      <c r="Q68" s="191"/>
      <c r="R68" s="190"/>
      <c r="S68" s="196"/>
      <c r="T68" s="196"/>
      <c r="U68" s="196"/>
      <c r="V68" s="196"/>
      <c r="W68" s="196"/>
      <c r="X68" s="196"/>
      <c r="Y68" s="192"/>
    </row>
    <row r="69" spans="1:25" x14ac:dyDescent="0.2">
      <c r="A69" s="327" t="s">
        <v>243</v>
      </c>
      <c r="B69" s="328"/>
      <c r="C69" s="328"/>
      <c r="D69" s="328"/>
      <c r="E69" s="329"/>
      <c r="F69" s="6">
        <v>186</v>
      </c>
      <c r="G69" s="151">
        <v>0</v>
      </c>
      <c r="H69" s="152">
        <v>-89049.560000000027</v>
      </c>
      <c r="I69" s="160">
        <f t="shared" si="0"/>
        <v>-89049.560000000027</v>
      </c>
      <c r="J69" s="151">
        <v>-147254.44000000003</v>
      </c>
      <c r="K69" s="152">
        <v>-16161098.5</v>
      </c>
      <c r="L69" s="160">
        <f t="shared" si="1"/>
        <v>-16308352.939999999</v>
      </c>
      <c r="M69" s="191"/>
      <c r="N69" s="191"/>
      <c r="O69" s="190"/>
      <c r="P69" s="191"/>
      <c r="Q69" s="191"/>
      <c r="R69" s="190"/>
      <c r="S69" s="196"/>
      <c r="T69" s="196"/>
      <c r="U69" s="196"/>
      <c r="V69" s="196"/>
      <c r="W69" s="196"/>
      <c r="X69" s="196"/>
      <c r="Y69" s="192"/>
    </row>
    <row r="70" spans="1:25" ht="23.25" customHeight="1" x14ac:dyDescent="0.2">
      <c r="A70" s="327" t="s">
        <v>244</v>
      </c>
      <c r="B70" s="328"/>
      <c r="C70" s="328"/>
      <c r="D70" s="328"/>
      <c r="E70" s="329"/>
      <c r="F70" s="6">
        <v>187</v>
      </c>
      <c r="G70" s="151">
        <v>-4572282.6199999982</v>
      </c>
      <c r="H70" s="152">
        <v>-11375364.15</v>
      </c>
      <c r="I70" s="160">
        <f t="shared" si="0"/>
        <v>-15947646.77</v>
      </c>
      <c r="J70" s="151">
        <v>-1744408.35</v>
      </c>
      <c r="K70" s="152">
        <v>-5826168.5099999998</v>
      </c>
      <c r="L70" s="160">
        <f t="shared" si="1"/>
        <v>-7570576.8599999994</v>
      </c>
      <c r="M70" s="191"/>
      <c r="N70" s="191"/>
      <c r="O70" s="190"/>
      <c r="P70" s="191"/>
      <c r="Q70" s="191"/>
      <c r="R70" s="190"/>
      <c r="S70" s="196"/>
      <c r="T70" s="196"/>
      <c r="U70" s="196"/>
      <c r="V70" s="196"/>
      <c r="W70" s="196"/>
      <c r="X70" s="196"/>
      <c r="Y70" s="192"/>
    </row>
    <row r="71" spans="1:25" ht="19.5" customHeight="1" x14ac:dyDescent="0.2">
      <c r="A71" s="327" t="s">
        <v>245</v>
      </c>
      <c r="B71" s="328"/>
      <c r="C71" s="328"/>
      <c r="D71" s="328"/>
      <c r="E71" s="329"/>
      <c r="F71" s="6">
        <v>188</v>
      </c>
      <c r="G71" s="151">
        <v>-348562</v>
      </c>
      <c r="H71" s="152">
        <v>-392259.39</v>
      </c>
      <c r="I71" s="160">
        <f t="shared" si="0"/>
        <v>-740821.39</v>
      </c>
      <c r="J71" s="151">
        <v>0</v>
      </c>
      <c r="K71" s="152">
        <v>-333170.31</v>
      </c>
      <c r="L71" s="160">
        <f t="shared" si="1"/>
        <v>-333170.31</v>
      </c>
      <c r="M71" s="191"/>
      <c r="N71" s="191"/>
      <c r="O71" s="190"/>
      <c r="P71" s="191"/>
      <c r="Q71" s="191"/>
      <c r="R71" s="190"/>
      <c r="S71" s="196"/>
      <c r="T71" s="196"/>
      <c r="U71" s="196"/>
      <c r="V71" s="196"/>
      <c r="W71" s="196"/>
      <c r="X71" s="196"/>
      <c r="Y71" s="192"/>
    </row>
    <row r="72" spans="1:25" x14ac:dyDescent="0.2">
      <c r="A72" s="327" t="s">
        <v>246</v>
      </c>
      <c r="B72" s="328"/>
      <c r="C72" s="328"/>
      <c r="D72" s="328"/>
      <c r="E72" s="329"/>
      <c r="F72" s="6">
        <v>189</v>
      </c>
      <c r="G72" s="151">
        <v>-13157724.940000001</v>
      </c>
      <c r="H72" s="152">
        <v>-14580830.160000006</v>
      </c>
      <c r="I72" s="160">
        <f t="shared" ref="I72:I96" si="2">G72+H72</f>
        <v>-27738555.100000009</v>
      </c>
      <c r="J72" s="151">
        <v>-30015736.710000001</v>
      </c>
      <c r="K72" s="152">
        <v>-13349925.440000001</v>
      </c>
      <c r="L72" s="160">
        <f t="shared" si="1"/>
        <v>-43365662.150000006</v>
      </c>
      <c r="M72" s="191"/>
      <c r="N72" s="191"/>
      <c r="O72" s="190"/>
      <c r="P72" s="191"/>
      <c r="Q72" s="191"/>
      <c r="R72" s="190"/>
      <c r="S72" s="196"/>
      <c r="T72" s="196"/>
      <c r="U72" s="196"/>
      <c r="V72" s="196"/>
      <c r="W72" s="196"/>
      <c r="X72" s="196"/>
      <c r="Y72" s="192"/>
    </row>
    <row r="73" spans="1:25" x14ac:dyDescent="0.2">
      <c r="A73" s="327" t="s">
        <v>247</v>
      </c>
      <c r="B73" s="328"/>
      <c r="C73" s="328"/>
      <c r="D73" s="328"/>
      <c r="E73" s="329"/>
      <c r="F73" s="6">
        <v>190</v>
      </c>
      <c r="G73" s="151">
        <v>-707800.12</v>
      </c>
      <c r="H73" s="152">
        <v>-48157641.310000002</v>
      </c>
      <c r="I73" s="160">
        <f t="shared" si="2"/>
        <v>-48865441.43</v>
      </c>
      <c r="J73" s="151">
        <v>-552039.24</v>
      </c>
      <c r="K73" s="152">
        <v>-79499608.710000008</v>
      </c>
      <c r="L73" s="160">
        <f t="shared" ref="L73:L98" si="3">SUM(J73:K73)</f>
        <v>-80051647.950000003</v>
      </c>
      <c r="M73" s="191"/>
      <c r="N73" s="191"/>
      <c r="O73" s="190"/>
      <c r="P73" s="191"/>
      <c r="Q73" s="191"/>
      <c r="R73" s="190"/>
      <c r="S73" s="196"/>
      <c r="T73" s="196"/>
      <c r="U73" s="196"/>
      <c r="V73" s="196"/>
      <c r="W73" s="196"/>
      <c r="X73" s="196"/>
      <c r="Y73" s="192"/>
    </row>
    <row r="74" spans="1:25" ht="24.75" customHeight="1" x14ac:dyDescent="0.2">
      <c r="A74" s="330" t="s">
        <v>248</v>
      </c>
      <c r="B74" s="328"/>
      <c r="C74" s="328"/>
      <c r="D74" s="328"/>
      <c r="E74" s="329"/>
      <c r="F74" s="6">
        <v>191</v>
      </c>
      <c r="G74" s="165">
        <f>+SUM(G75:G76)</f>
        <v>-303875.39</v>
      </c>
      <c r="H74" s="166">
        <f>+SUM(H75:H76)</f>
        <v>-17824907.620000001</v>
      </c>
      <c r="I74" s="160">
        <f t="shared" si="2"/>
        <v>-18128783.010000002</v>
      </c>
      <c r="J74" s="165">
        <f>+SUM(J75:J76)</f>
        <v>-437832.35000000003</v>
      </c>
      <c r="K74" s="166">
        <f>+SUM(K75:K76)</f>
        <v>-19329472.859999999</v>
      </c>
      <c r="L74" s="160">
        <f>+SUM(L75:L76)</f>
        <v>-19767305.210000001</v>
      </c>
      <c r="M74" s="190"/>
      <c r="N74" s="190"/>
      <c r="O74" s="190"/>
      <c r="P74" s="190"/>
      <c r="Q74" s="190"/>
      <c r="R74" s="190"/>
      <c r="S74" s="196"/>
      <c r="T74" s="196"/>
      <c r="U74" s="196"/>
      <c r="V74" s="196"/>
      <c r="W74" s="196"/>
      <c r="X74" s="196"/>
      <c r="Y74" s="192"/>
    </row>
    <row r="75" spans="1:25" x14ac:dyDescent="0.2">
      <c r="A75" s="327" t="s">
        <v>249</v>
      </c>
      <c r="B75" s="328"/>
      <c r="C75" s="328"/>
      <c r="D75" s="328"/>
      <c r="E75" s="329"/>
      <c r="F75" s="6">
        <v>192</v>
      </c>
      <c r="G75" s="151">
        <v>0</v>
      </c>
      <c r="H75" s="152">
        <v>0</v>
      </c>
      <c r="I75" s="160">
        <f t="shared" si="2"/>
        <v>0</v>
      </c>
      <c r="J75" s="151">
        <v>0</v>
      </c>
      <c r="K75" s="152">
        <v>0</v>
      </c>
      <c r="L75" s="160">
        <f t="shared" si="3"/>
        <v>0</v>
      </c>
      <c r="M75" s="191"/>
      <c r="N75" s="191"/>
      <c r="O75" s="190"/>
      <c r="P75" s="191"/>
      <c r="Q75" s="191"/>
      <c r="R75" s="190"/>
      <c r="S75" s="196"/>
      <c r="T75" s="196"/>
      <c r="U75" s="196"/>
      <c r="V75" s="196"/>
      <c r="W75" s="196"/>
      <c r="X75" s="196"/>
      <c r="Y75" s="192"/>
    </row>
    <row r="76" spans="1:25" x14ac:dyDescent="0.2">
      <c r="A76" s="327" t="s">
        <v>250</v>
      </c>
      <c r="B76" s="328"/>
      <c r="C76" s="328"/>
      <c r="D76" s="328"/>
      <c r="E76" s="329"/>
      <c r="F76" s="6">
        <v>193</v>
      </c>
      <c r="G76" s="151">
        <v>-303875.39</v>
      </c>
      <c r="H76" s="152">
        <v>-17824907.620000001</v>
      </c>
      <c r="I76" s="160">
        <f t="shared" si="2"/>
        <v>-18128783.010000002</v>
      </c>
      <c r="J76" s="151">
        <v>-437832.35000000003</v>
      </c>
      <c r="K76" s="152">
        <v>-19329472.859999999</v>
      </c>
      <c r="L76" s="160">
        <f t="shared" si="3"/>
        <v>-19767305.210000001</v>
      </c>
      <c r="M76" s="191"/>
      <c r="N76" s="191"/>
      <c r="O76" s="190"/>
      <c r="P76" s="191"/>
      <c r="Q76" s="191"/>
      <c r="R76" s="190"/>
      <c r="S76" s="196"/>
      <c r="T76" s="196"/>
      <c r="U76" s="196"/>
      <c r="V76" s="196"/>
      <c r="W76" s="196"/>
      <c r="X76" s="196"/>
      <c r="Y76" s="192"/>
    </row>
    <row r="77" spans="1:25" x14ac:dyDescent="0.2">
      <c r="A77" s="330" t="s">
        <v>251</v>
      </c>
      <c r="B77" s="328"/>
      <c r="C77" s="328"/>
      <c r="D77" s="328"/>
      <c r="E77" s="329"/>
      <c r="F77" s="6">
        <v>194</v>
      </c>
      <c r="G77" s="151">
        <v>-10461.09</v>
      </c>
      <c r="H77" s="152">
        <v>-568137.62999999989</v>
      </c>
      <c r="I77" s="160">
        <f t="shared" si="2"/>
        <v>-578598.71999999986</v>
      </c>
      <c r="J77" s="151">
        <v>0</v>
      </c>
      <c r="K77" s="152">
        <v>-1181140.97</v>
      </c>
      <c r="L77" s="160">
        <f t="shared" si="3"/>
        <v>-1181140.97</v>
      </c>
      <c r="M77" s="191"/>
      <c r="N77" s="191"/>
      <c r="O77" s="190"/>
      <c r="P77" s="191"/>
      <c r="Q77" s="191"/>
      <c r="R77" s="190"/>
      <c r="S77" s="196"/>
      <c r="T77" s="196"/>
      <c r="U77" s="196"/>
      <c r="V77" s="196"/>
      <c r="W77" s="196"/>
      <c r="X77" s="196"/>
      <c r="Y77" s="192"/>
    </row>
    <row r="78" spans="1:25" ht="48" customHeight="1" x14ac:dyDescent="0.2">
      <c r="A78" s="330" t="s">
        <v>252</v>
      </c>
      <c r="B78" s="328"/>
      <c r="C78" s="328"/>
      <c r="D78" s="328"/>
      <c r="E78" s="329"/>
      <c r="F78" s="6">
        <v>195</v>
      </c>
      <c r="G78" s="165">
        <f>+G7+G16+G30+G31+G32+G33+G42+G50+G54+G57+G66+G74+G77</f>
        <v>44777198.069999926</v>
      </c>
      <c r="H78" s="166">
        <f>+H7+H16+H30+H31+H32+H33+H42+H50+H54+H57+H66+H74+H77</f>
        <v>176408888.90000075</v>
      </c>
      <c r="I78" s="160">
        <f t="shared" si="2"/>
        <v>221186086.97000068</v>
      </c>
      <c r="J78" s="165">
        <f>+J7+J16+J30+J31+J32+J33+J42+J50+J54+J57+J66+J74+J77</f>
        <v>32819099.169999827</v>
      </c>
      <c r="K78" s="166">
        <f>+K7+K16+K30+K31+K32+K33+K42+K50+K54+K57+K66+K74+K77</f>
        <v>318144365.11000025</v>
      </c>
      <c r="L78" s="160">
        <f>+L7+L16+L30+L31+L32+L33+L42+L50+L54+L57+L66+L74+L77</f>
        <v>350963464.27999961</v>
      </c>
      <c r="M78" s="190"/>
      <c r="N78" s="190"/>
      <c r="O78" s="190"/>
      <c r="P78" s="190"/>
      <c r="Q78" s="190"/>
      <c r="R78" s="190"/>
      <c r="S78" s="196"/>
      <c r="T78" s="196"/>
      <c r="U78" s="196"/>
      <c r="V78" s="196"/>
      <c r="W78" s="196"/>
      <c r="X78" s="196"/>
      <c r="Y78" s="192"/>
    </row>
    <row r="79" spans="1:25" x14ac:dyDescent="0.2">
      <c r="A79" s="330" t="s">
        <v>253</v>
      </c>
      <c r="B79" s="328"/>
      <c r="C79" s="328"/>
      <c r="D79" s="328"/>
      <c r="E79" s="329"/>
      <c r="F79" s="6">
        <v>196</v>
      </c>
      <c r="G79" s="165">
        <f>+G80+G81</f>
        <v>-8059895.6525999745</v>
      </c>
      <c r="H79" s="166">
        <f>+H80+H81</f>
        <v>-35886823.059599787</v>
      </c>
      <c r="I79" s="160">
        <f t="shared" si="2"/>
        <v>-43946718.712199762</v>
      </c>
      <c r="J79" s="165">
        <f>+J80+J81</f>
        <v>-5839568.5859999899</v>
      </c>
      <c r="K79" s="166">
        <f>+K80+K81</f>
        <v>-53038575.358199701</v>
      </c>
      <c r="L79" s="160">
        <f t="shared" si="3"/>
        <v>-58878143.944199689</v>
      </c>
      <c r="M79" s="190"/>
      <c r="N79" s="190"/>
      <c r="O79" s="190"/>
      <c r="P79" s="190"/>
      <c r="Q79" s="190"/>
      <c r="R79" s="190"/>
      <c r="S79" s="196"/>
      <c r="T79" s="196"/>
      <c r="U79" s="196"/>
      <c r="V79" s="196"/>
      <c r="W79" s="196"/>
      <c r="X79" s="196"/>
      <c r="Y79" s="192"/>
    </row>
    <row r="80" spans="1:25" x14ac:dyDescent="0.2">
      <c r="A80" s="327" t="s">
        <v>254</v>
      </c>
      <c r="B80" s="328"/>
      <c r="C80" s="328"/>
      <c r="D80" s="328"/>
      <c r="E80" s="329"/>
      <c r="F80" s="6">
        <v>197</v>
      </c>
      <c r="G80" s="151">
        <v>-8059895.6525999745</v>
      </c>
      <c r="H80" s="152">
        <v>-35886823.059599787</v>
      </c>
      <c r="I80" s="160">
        <f t="shared" si="2"/>
        <v>-43946718.712199762</v>
      </c>
      <c r="J80" s="151">
        <v>-5839568.5859999899</v>
      </c>
      <c r="K80" s="152">
        <v>-53038575.358199701</v>
      </c>
      <c r="L80" s="160">
        <f t="shared" si="3"/>
        <v>-58878143.944199689</v>
      </c>
      <c r="M80" s="191"/>
      <c r="N80" s="191"/>
      <c r="O80" s="190"/>
      <c r="P80" s="191"/>
      <c r="Q80" s="191"/>
      <c r="R80" s="190"/>
      <c r="S80" s="196"/>
      <c r="T80" s="196"/>
      <c r="U80" s="196"/>
      <c r="V80" s="196"/>
      <c r="W80" s="196"/>
      <c r="X80" s="196"/>
      <c r="Y80" s="192"/>
    </row>
    <row r="81" spans="1:25" x14ac:dyDescent="0.2">
      <c r="A81" s="327" t="s">
        <v>255</v>
      </c>
      <c r="B81" s="328"/>
      <c r="C81" s="328"/>
      <c r="D81" s="328"/>
      <c r="E81" s="329"/>
      <c r="F81" s="6">
        <v>198</v>
      </c>
      <c r="G81" s="151">
        <v>0</v>
      </c>
      <c r="H81" s="152">
        <v>0</v>
      </c>
      <c r="I81" s="160">
        <f t="shared" si="2"/>
        <v>0</v>
      </c>
      <c r="J81" s="151">
        <v>0</v>
      </c>
      <c r="K81" s="152">
        <v>0</v>
      </c>
      <c r="L81" s="160">
        <f t="shared" si="3"/>
        <v>0</v>
      </c>
      <c r="M81" s="191"/>
      <c r="N81" s="191"/>
      <c r="O81" s="190"/>
      <c r="P81" s="191"/>
      <c r="Q81" s="191"/>
      <c r="R81" s="190"/>
      <c r="S81" s="196"/>
      <c r="T81" s="196"/>
      <c r="U81" s="196"/>
      <c r="V81" s="196"/>
      <c r="W81" s="196"/>
      <c r="X81" s="196"/>
      <c r="Y81" s="192"/>
    </row>
    <row r="82" spans="1:25" ht="21" customHeight="1" x14ac:dyDescent="0.2">
      <c r="A82" s="330" t="s">
        <v>256</v>
      </c>
      <c r="B82" s="328"/>
      <c r="C82" s="328"/>
      <c r="D82" s="328"/>
      <c r="E82" s="329"/>
      <c r="F82" s="6">
        <v>199</v>
      </c>
      <c r="G82" s="165">
        <f>+G78+G79</f>
        <v>36717302.41739995</v>
      </c>
      <c r="H82" s="166">
        <f>+H78+H79</f>
        <v>140522065.84040096</v>
      </c>
      <c r="I82" s="160">
        <f t="shared" si="2"/>
        <v>177239368.25780091</v>
      </c>
      <c r="J82" s="165">
        <f>+J78+J79</f>
        <v>26979530.583999835</v>
      </c>
      <c r="K82" s="166">
        <f>+K78+K79</f>
        <v>265105789.75180054</v>
      </c>
      <c r="L82" s="160">
        <f>+L78+L79</f>
        <v>292085320.33579993</v>
      </c>
      <c r="M82" s="190"/>
      <c r="N82" s="190"/>
      <c r="O82" s="190"/>
      <c r="P82" s="190"/>
      <c r="Q82" s="190"/>
      <c r="R82" s="190"/>
      <c r="S82" s="196"/>
      <c r="T82" s="196"/>
      <c r="U82" s="196"/>
      <c r="V82" s="196"/>
      <c r="W82" s="196"/>
      <c r="X82" s="196"/>
      <c r="Y82" s="192"/>
    </row>
    <row r="83" spans="1:25" x14ac:dyDescent="0.2">
      <c r="A83" s="330" t="s">
        <v>179</v>
      </c>
      <c r="B83" s="331"/>
      <c r="C83" s="331"/>
      <c r="D83" s="331"/>
      <c r="E83" s="336"/>
      <c r="F83" s="6">
        <v>200</v>
      </c>
      <c r="G83" s="151">
        <v>0</v>
      </c>
      <c r="H83" s="152">
        <v>0</v>
      </c>
      <c r="I83" s="160">
        <f t="shared" si="2"/>
        <v>0</v>
      </c>
      <c r="J83" s="151">
        <v>0</v>
      </c>
      <c r="K83" s="152">
        <v>0</v>
      </c>
      <c r="L83" s="160">
        <f t="shared" si="3"/>
        <v>0</v>
      </c>
      <c r="M83" s="191"/>
      <c r="N83" s="191"/>
      <c r="O83" s="190"/>
      <c r="P83" s="191"/>
      <c r="Q83" s="191"/>
      <c r="R83" s="190"/>
      <c r="S83" s="196"/>
      <c r="T83" s="196"/>
      <c r="U83" s="196"/>
      <c r="V83" s="196"/>
      <c r="W83" s="196"/>
      <c r="X83" s="196"/>
      <c r="Y83" s="192"/>
    </row>
    <row r="84" spans="1:25" x14ac:dyDescent="0.2">
      <c r="A84" s="330" t="s">
        <v>180</v>
      </c>
      <c r="B84" s="331"/>
      <c r="C84" s="331"/>
      <c r="D84" s="331"/>
      <c r="E84" s="336"/>
      <c r="F84" s="6">
        <v>201</v>
      </c>
      <c r="G84" s="151">
        <v>0</v>
      </c>
      <c r="H84" s="152">
        <v>0</v>
      </c>
      <c r="I84" s="160">
        <f t="shared" si="2"/>
        <v>0</v>
      </c>
      <c r="J84" s="151">
        <v>0</v>
      </c>
      <c r="K84" s="152">
        <v>0</v>
      </c>
      <c r="L84" s="160">
        <f t="shared" si="3"/>
        <v>0</v>
      </c>
      <c r="M84" s="191"/>
      <c r="N84" s="191"/>
      <c r="O84" s="190"/>
      <c r="P84" s="191"/>
      <c r="Q84" s="191"/>
      <c r="R84" s="190"/>
      <c r="S84" s="196"/>
      <c r="T84" s="196"/>
      <c r="U84" s="196"/>
      <c r="V84" s="196"/>
      <c r="W84" s="196"/>
      <c r="X84" s="196"/>
      <c r="Y84" s="192"/>
    </row>
    <row r="85" spans="1:25" x14ac:dyDescent="0.2">
      <c r="A85" s="330" t="s">
        <v>257</v>
      </c>
      <c r="B85" s="331"/>
      <c r="C85" s="331"/>
      <c r="D85" s="331"/>
      <c r="E85" s="331"/>
      <c r="F85" s="6">
        <v>202</v>
      </c>
      <c r="G85" s="151">
        <f>+G7+G16+G30+G31+G32+G81</f>
        <v>515449765.46999997</v>
      </c>
      <c r="H85" s="152">
        <f>+H7+H16+H30+H31+H32+H81</f>
        <v>1427127261.2500007</v>
      </c>
      <c r="I85" s="172">
        <f t="shared" si="2"/>
        <v>1942577026.7200007</v>
      </c>
      <c r="J85" s="151">
        <f>+J7+J16+J30+J31+J32+J81</f>
        <v>551062883.1099999</v>
      </c>
      <c r="K85" s="152">
        <f>+K7+K16+K30+K31+K32+K81</f>
        <v>1762021634.9100001</v>
      </c>
      <c r="L85" s="172">
        <f>+L7+L16+L30+L31+L32+L81</f>
        <v>2313084518.0199995</v>
      </c>
      <c r="M85" s="191"/>
      <c r="N85" s="191"/>
      <c r="O85" s="207"/>
      <c r="P85" s="191"/>
      <c r="Q85" s="191"/>
      <c r="R85" s="207"/>
      <c r="S85" s="196"/>
      <c r="T85" s="196"/>
      <c r="U85" s="196"/>
      <c r="V85" s="196"/>
      <c r="W85" s="196"/>
      <c r="X85" s="196"/>
      <c r="Y85" s="192"/>
    </row>
    <row r="86" spans="1:25" x14ac:dyDescent="0.2">
      <c r="A86" s="330" t="s">
        <v>258</v>
      </c>
      <c r="B86" s="331"/>
      <c r="C86" s="331"/>
      <c r="D86" s="331"/>
      <c r="E86" s="331"/>
      <c r="F86" s="6">
        <v>203</v>
      </c>
      <c r="G86" s="151">
        <f>+G33+G42+G50+G54+G57+G66+G74+G77+G80</f>
        <v>-478732463.05259997</v>
      </c>
      <c r="H86" s="152">
        <f>+H33+H42+H50+H54+H57+H66+H74+H77+H80</f>
        <v>-1286605195.4095998</v>
      </c>
      <c r="I86" s="172">
        <f t="shared" si="2"/>
        <v>-1765337658.4621997</v>
      </c>
      <c r="J86" s="151">
        <f>+J33+J42+J50+J54+J57+J66+J74+J77+J80</f>
        <v>-524083352.52600008</v>
      </c>
      <c r="K86" s="152">
        <f>+K33+K42+K50+K54+K57+K66+K74+K77+K80</f>
        <v>-1496915845.1581991</v>
      </c>
      <c r="L86" s="172">
        <f>+L33+L42+L50+L54+L57+L66+L74+L77+L80</f>
        <v>-2020999197.6841998</v>
      </c>
      <c r="M86" s="191"/>
      <c r="N86" s="191"/>
      <c r="O86" s="207"/>
      <c r="P86" s="191"/>
      <c r="Q86" s="191"/>
      <c r="R86" s="207"/>
      <c r="S86" s="196"/>
      <c r="T86" s="196"/>
      <c r="U86" s="196"/>
      <c r="V86" s="196"/>
      <c r="W86" s="196"/>
      <c r="X86" s="196"/>
      <c r="Y86" s="192"/>
    </row>
    <row r="87" spans="1:25" x14ac:dyDescent="0.2">
      <c r="A87" s="330" t="s">
        <v>259</v>
      </c>
      <c r="B87" s="328"/>
      <c r="C87" s="328"/>
      <c r="D87" s="328"/>
      <c r="E87" s="328"/>
      <c r="F87" s="6">
        <v>204</v>
      </c>
      <c r="G87" s="151">
        <f>+G88+G89+G90+G91+G92+G93+G94-G95</f>
        <v>21062749.989999995</v>
      </c>
      <c r="H87" s="152">
        <f>+H88+H89+H90+H91+H92+H93+H94-H95</f>
        <v>57147739.920000017</v>
      </c>
      <c r="I87" s="172">
        <f t="shared" si="2"/>
        <v>78210489.910000011</v>
      </c>
      <c r="J87" s="151">
        <f>+J88+J89+J90+J91+J92+J93+J94-J95</f>
        <v>-8644625.4999999925</v>
      </c>
      <c r="K87" s="152">
        <f>+K88+K89+K90+K91+K92+K93+K94-K95</f>
        <v>-20865645.396000009</v>
      </c>
      <c r="L87" s="172">
        <f>+J87+K87</f>
        <v>-29510270.896000002</v>
      </c>
      <c r="M87" s="191"/>
      <c r="N87" s="191"/>
      <c r="O87" s="207"/>
      <c r="P87" s="191"/>
      <c r="Q87" s="191"/>
      <c r="R87" s="207"/>
      <c r="S87" s="196"/>
      <c r="T87" s="196"/>
      <c r="U87" s="196"/>
      <c r="V87" s="196"/>
      <c r="W87" s="196"/>
      <c r="X87" s="196"/>
      <c r="Y87" s="192"/>
    </row>
    <row r="88" spans="1:25" ht="19.5" customHeight="1" x14ac:dyDescent="0.2">
      <c r="A88" s="327" t="s">
        <v>260</v>
      </c>
      <c r="B88" s="328"/>
      <c r="C88" s="328"/>
      <c r="D88" s="328"/>
      <c r="E88" s="328"/>
      <c r="F88" s="6">
        <v>205</v>
      </c>
      <c r="G88" s="151">
        <v>0</v>
      </c>
      <c r="H88" s="152">
        <v>0</v>
      </c>
      <c r="I88" s="160">
        <f t="shared" si="2"/>
        <v>0</v>
      </c>
      <c r="J88" s="151">
        <v>0</v>
      </c>
      <c r="K88" s="152">
        <v>-2070.87</v>
      </c>
      <c r="L88" s="160">
        <f t="shared" si="3"/>
        <v>-2070.87</v>
      </c>
      <c r="M88" s="191"/>
      <c r="N88" s="191"/>
      <c r="O88" s="190"/>
      <c r="P88" s="191"/>
      <c r="Q88" s="191"/>
      <c r="R88" s="190"/>
      <c r="S88" s="196"/>
      <c r="T88" s="196"/>
      <c r="U88" s="196"/>
      <c r="V88" s="196"/>
      <c r="W88" s="196"/>
      <c r="X88" s="196"/>
      <c r="Y88" s="192"/>
    </row>
    <row r="89" spans="1:25" ht="23.25" customHeight="1" x14ac:dyDescent="0.2">
      <c r="A89" s="327" t="s">
        <v>261</v>
      </c>
      <c r="B89" s="328"/>
      <c r="C89" s="328"/>
      <c r="D89" s="328"/>
      <c r="E89" s="328"/>
      <c r="F89" s="6">
        <v>206</v>
      </c>
      <c r="G89" s="151">
        <v>25686280.479999997</v>
      </c>
      <c r="H89" s="152">
        <v>69692365.76000002</v>
      </c>
      <c r="I89" s="160">
        <f t="shared" si="2"/>
        <v>95378646.24000001</v>
      </c>
      <c r="J89" s="151">
        <v>-10542226.219999993</v>
      </c>
      <c r="K89" s="152">
        <v>-25443383.570000008</v>
      </c>
      <c r="L89" s="160">
        <f t="shared" si="3"/>
        <v>-35985609.789999999</v>
      </c>
      <c r="M89" s="191"/>
      <c r="N89" s="191"/>
      <c r="O89" s="190"/>
      <c r="P89" s="191"/>
      <c r="Q89" s="191"/>
      <c r="R89" s="190"/>
      <c r="S89" s="196"/>
      <c r="T89" s="196"/>
      <c r="U89" s="196"/>
      <c r="V89" s="196"/>
      <c r="W89" s="196"/>
      <c r="X89" s="196"/>
      <c r="Y89" s="192"/>
    </row>
    <row r="90" spans="1:25" ht="21.75" customHeight="1" x14ac:dyDescent="0.2">
      <c r="A90" s="327" t="s">
        <v>262</v>
      </c>
      <c r="B90" s="328"/>
      <c r="C90" s="328"/>
      <c r="D90" s="328"/>
      <c r="E90" s="328"/>
      <c r="F90" s="6">
        <v>207</v>
      </c>
      <c r="G90" s="151">
        <v>0</v>
      </c>
      <c r="H90" s="152">
        <v>0</v>
      </c>
      <c r="I90" s="160">
        <f t="shared" si="2"/>
        <v>0</v>
      </c>
      <c r="J90" s="151">
        <v>0</v>
      </c>
      <c r="K90" s="152">
        <v>0</v>
      </c>
      <c r="L90" s="160">
        <f t="shared" si="3"/>
        <v>0</v>
      </c>
      <c r="M90" s="191"/>
      <c r="N90" s="191"/>
      <c r="O90" s="190"/>
      <c r="P90" s="191"/>
      <c r="Q90" s="191"/>
      <c r="R90" s="190"/>
      <c r="S90" s="196"/>
      <c r="T90" s="196"/>
      <c r="U90" s="196"/>
      <c r="V90" s="196"/>
      <c r="W90" s="196"/>
      <c r="X90" s="196"/>
      <c r="Y90" s="192"/>
    </row>
    <row r="91" spans="1:25" ht="21" customHeight="1" x14ac:dyDescent="0.2">
      <c r="A91" s="327" t="s">
        <v>263</v>
      </c>
      <c r="B91" s="328"/>
      <c r="C91" s="328"/>
      <c r="D91" s="328"/>
      <c r="E91" s="328"/>
      <c r="F91" s="6">
        <v>208</v>
      </c>
      <c r="G91" s="151">
        <v>0</v>
      </c>
      <c r="H91" s="152">
        <v>0</v>
      </c>
      <c r="I91" s="160">
        <f t="shared" si="2"/>
        <v>0</v>
      </c>
      <c r="J91" s="151">
        <v>0</v>
      </c>
      <c r="K91" s="152">
        <v>0</v>
      </c>
      <c r="L91" s="160">
        <f t="shared" si="3"/>
        <v>0</v>
      </c>
      <c r="M91" s="191"/>
      <c r="N91" s="191"/>
      <c r="O91" s="190"/>
      <c r="P91" s="191"/>
      <c r="Q91" s="191"/>
      <c r="R91" s="190"/>
      <c r="S91" s="196"/>
      <c r="T91" s="196"/>
      <c r="U91" s="196"/>
      <c r="V91" s="196"/>
      <c r="W91" s="196"/>
      <c r="X91" s="196"/>
      <c r="Y91" s="192"/>
    </row>
    <row r="92" spans="1:25" x14ac:dyDescent="0.2">
      <c r="A92" s="327" t="s">
        <v>264</v>
      </c>
      <c r="B92" s="328"/>
      <c r="C92" s="328"/>
      <c r="D92" s="328"/>
      <c r="E92" s="328"/>
      <c r="F92" s="6">
        <v>209</v>
      </c>
      <c r="G92" s="151">
        <v>0</v>
      </c>
      <c r="H92" s="152">
        <v>0</v>
      </c>
      <c r="I92" s="160">
        <f t="shared" si="2"/>
        <v>0</v>
      </c>
      <c r="J92" s="151">
        <v>0</v>
      </c>
      <c r="K92" s="152">
        <v>0</v>
      </c>
      <c r="L92" s="160">
        <f t="shared" si="3"/>
        <v>0</v>
      </c>
      <c r="M92" s="191"/>
      <c r="N92" s="191"/>
      <c r="O92" s="190"/>
      <c r="P92" s="191"/>
      <c r="Q92" s="191"/>
      <c r="R92" s="190"/>
      <c r="S92" s="196"/>
      <c r="T92" s="196"/>
      <c r="U92" s="196"/>
      <c r="V92" s="196"/>
      <c r="W92" s="196"/>
      <c r="X92" s="196"/>
      <c r="Y92" s="192"/>
    </row>
    <row r="93" spans="1:25" ht="22.5" customHeight="1" x14ac:dyDescent="0.2">
      <c r="A93" s="327" t="s">
        <v>265</v>
      </c>
      <c r="B93" s="328"/>
      <c r="C93" s="328"/>
      <c r="D93" s="328"/>
      <c r="E93" s="328"/>
      <c r="F93" s="6">
        <v>210</v>
      </c>
      <c r="G93" s="151">
        <v>0</v>
      </c>
      <c r="H93" s="152">
        <v>0</v>
      </c>
      <c r="I93" s="160">
        <f t="shared" si="2"/>
        <v>0</v>
      </c>
      <c r="J93" s="151">
        <v>0</v>
      </c>
      <c r="K93" s="152">
        <v>0</v>
      </c>
      <c r="L93" s="160">
        <f t="shared" si="3"/>
        <v>0</v>
      </c>
      <c r="M93" s="191"/>
      <c r="N93" s="191"/>
      <c r="O93" s="190"/>
      <c r="P93" s="191"/>
      <c r="Q93" s="191"/>
      <c r="R93" s="190"/>
      <c r="S93" s="196"/>
      <c r="T93" s="196"/>
      <c r="U93" s="196"/>
      <c r="V93" s="196"/>
      <c r="W93" s="196"/>
      <c r="X93" s="196"/>
      <c r="Y93" s="192"/>
    </row>
    <row r="94" spans="1:25" x14ac:dyDescent="0.2">
      <c r="A94" s="327" t="s">
        <v>266</v>
      </c>
      <c r="B94" s="328"/>
      <c r="C94" s="328"/>
      <c r="D94" s="328"/>
      <c r="E94" s="328"/>
      <c r="F94" s="6">
        <v>211</v>
      </c>
      <c r="G94" s="151">
        <v>0</v>
      </c>
      <c r="H94" s="152">
        <v>0</v>
      </c>
      <c r="I94" s="160">
        <f t="shared" si="2"/>
        <v>0</v>
      </c>
      <c r="J94" s="151">
        <v>0</v>
      </c>
      <c r="K94" s="152">
        <v>0</v>
      </c>
      <c r="L94" s="160">
        <f t="shared" si="3"/>
        <v>0</v>
      </c>
      <c r="M94" s="191"/>
      <c r="N94" s="191"/>
      <c r="O94" s="190"/>
      <c r="P94" s="191"/>
      <c r="Q94" s="191"/>
      <c r="R94" s="190"/>
      <c r="S94" s="196"/>
      <c r="T94" s="196"/>
      <c r="U94" s="196"/>
      <c r="V94" s="196"/>
      <c r="W94" s="196"/>
      <c r="X94" s="196"/>
      <c r="Y94" s="192"/>
    </row>
    <row r="95" spans="1:25" x14ac:dyDescent="0.2">
      <c r="A95" s="327" t="s">
        <v>267</v>
      </c>
      <c r="B95" s="328"/>
      <c r="C95" s="328"/>
      <c r="D95" s="328"/>
      <c r="E95" s="328"/>
      <c r="F95" s="6">
        <v>212</v>
      </c>
      <c r="G95" s="151">
        <v>4623530.49</v>
      </c>
      <c r="H95" s="152">
        <v>12544625.84</v>
      </c>
      <c r="I95" s="160">
        <f t="shared" si="2"/>
        <v>17168156.329999998</v>
      </c>
      <c r="J95" s="151">
        <v>-1897600.72</v>
      </c>
      <c r="K95" s="152">
        <v>-4579809.0439999998</v>
      </c>
      <c r="L95" s="160">
        <f t="shared" si="3"/>
        <v>-6477409.7639999995</v>
      </c>
      <c r="M95" s="191"/>
      <c r="N95" s="191"/>
      <c r="O95" s="190"/>
      <c r="P95" s="191"/>
      <c r="Q95" s="191"/>
      <c r="R95" s="190"/>
      <c r="S95" s="196"/>
      <c r="T95" s="196"/>
      <c r="U95" s="196"/>
      <c r="V95" s="196"/>
      <c r="W95" s="196"/>
      <c r="X95" s="196"/>
      <c r="Y95" s="192"/>
    </row>
    <row r="96" spans="1:25" x14ac:dyDescent="0.2">
      <c r="A96" s="330" t="s">
        <v>268</v>
      </c>
      <c r="B96" s="328"/>
      <c r="C96" s="328"/>
      <c r="D96" s="328"/>
      <c r="E96" s="328"/>
      <c r="F96" s="6">
        <v>213</v>
      </c>
      <c r="G96" s="165">
        <f>+G82+G87</f>
        <v>57780052.407399945</v>
      </c>
      <c r="H96" s="166">
        <f>+H82+H87</f>
        <v>197669805.76040098</v>
      </c>
      <c r="I96" s="160">
        <f t="shared" si="2"/>
        <v>255449858.16780093</v>
      </c>
      <c r="J96" s="165">
        <f>+J82+J87</f>
        <v>18334905.083999842</v>
      </c>
      <c r="K96" s="166">
        <f>+K82+K87</f>
        <v>244240144.35580054</v>
      </c>
      <c r="L96" s="160">
        <f t="shared" si="3"/>
        <v>262575049.43980038</v>
      </c>
      <c r="M96" s="190"/>
      <c r="N96" s="190"/>
      <c r="O96" s="190"/>
      <c r="P96" s="190"/>
      <c r="Q96" s="190"/>
      <c r="R96" s="190"/>
      <c r="S96" s="196"/>
      <c r="T96" s="196"/>
      <c r="U96" s="196"/>
      <c r="V96" s="196"/>
      <c r="W96" s="196"/>
      <c r="X96" s="196"/>
      <c r="Y96" s="192"/>
    </row>
    <row r="97" spans="1:24" x14ac:dyDescent="0.2">
      <c r="A97" s="330" t="s">
        <v>179</v>
      </c>
      <c r="B97" s="331"/>
      <c r="C97" s="331"/>
      <c r="D97" s="331"/>
      <c r="E97" s="336"/>
      <c r="F97" s="6">
        <v>214</v>
      </c>
      <c r="G97" s="145"/>
      <c r="H97" s="146"/>
      <c r="I97" s="152"/>
      <c r="J97" s="145"/>
      <c r="K97" s="146"/>
      <c r="L97" s="216">
        <f t="shared" si="3"/>
        <v>0</v>
      </c>
      <c r="M97" s="211"/>
      <c r="N97" s="211"/>
      <c r="O97" s="191"/>
      <c r="P97" s="211"/>
      <c r="Q97" s="211"/>
      <c r="R97" s="191"/>
      <c r="S97" s="196"/>
      <c r="T97" s="196"/>
      <c r="U97" s="196"/>
      <c r="V97" s="196"/>
      <c r="W97" s="196"/>
      <c r="X97" s="196"/>
    </row>
    <row r="98" spans="1:24" x14ac:dyDescent="0.2">
      <c r="A98" s="330" t="s">
        <v>180</v>
      </c>
      <c r="B98" s="331"/>
      <c r="C98" s="331"/>
      <c r="D98" s="331"/>
      <c r="E98" s="336"/>
      <c r="F98" s="6">
        <v>215</v>
      </c>
      <c r="G98" s="145"/>
      <c r="H98" s="146"/>
      <c r="I98" s="152"/>
      <c r="J98" s="145"/>
      <c r="K98" s="146"/>
      <c r="L98" s="216">
        <f t="shared" si="3"/>
        <v>0</v>
      </c>
      <c r="M98" s="211"/>
      <c r="N98" s="211"/>
      <c r="O98" s="191"/>
      <c r="P98" s="211"/>
      <c r="Q98" s="211"/>
      <c r="R98" s="191"/>
      <c r="S98" s="196"/>
      <c r="T98" s="196"/>
      <c r="U98" s="196"/>
      <c r="V98" s="196"/>
      <c r="W98" s="196"/>
      <c r="X98" s="196"/>
    </row>
    <row r="99" spans="1:24" x14ac:dyDescent="0.2">
      <c r="A99" s="332" t="s">
        <v>269</v>
      </c>
      <c r="B99" s="334"/>
      <c r="C99" s="334"/>
      <c r="D99" s="334"/>
      <c r="E99" s="334"/>
      <c r="F99" s="7">
        <v>216</v>
      </c>
      <c r="G99" s="147"/>
      <c r="H99" s="148"/>
      <c r="I99" s="155"/>
      <c r="J99" s="147"/>
      <c r="K99" s="148"/>
      <c r="L99" s="217">
        <f>SUM(J99:K99)</f>
        <v>0</v>
      </c>
      <c r="M99" s="211"/>
      <c r="N99" s="211"/>
      <c r="O99" s="191"/>
      <c r="P99" s="211"/>
      <c r="Q99" s="211"/>
      <c r="R99" s="191"/>
      <c r="S99" s="196"/>
      <c r="T99" s="196"/>
      <c r="U99" s="196"/>
      <c r="V99" s="196"/>
      <c r="W99" s="196"/>
      <c r="X99" s="196"/>
    </row>
    <row r="100" spans="1:24" x14ac:dyDescent="0.2">
      <c r="A100" s="346" t="s">
        <v>270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S100" s="196"/>
      <c r="T100" s="196"/>
      <c r="U100" s="196"/>
      <c r="V100" s="196"/>
      <c r="W100" s="196"/>
      <c r="X100" s="196"/>
    </row>
    <row r="101" spans="1:24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disablePrompts="1" count="1">
    <dataValidation allowBlank="1" sqref="L83:L84 A101:L65536 F7:F99 L17:L33 L51:L53 L55:L56 L35:L37 L39:L41 L44:L45 L47:L49 I97 G98:I99 L8:L15 L87:L99 L59:L61 L63:L65 L67:L73 L75:L77 L79:L81 M1:IJ1048576"/>
  </dataValidations>
  <pageMargins left="0.75" right="0.75" top="1" bottom="1" header="0.5" footer="0.5"/>
  <pageSetup paperSize="9" scale="47" orientation="portrait" r:id="rId1"/>
  <headerFooter alignWithMargins="0"/>
  <rowBreaks count="1" manualBreakCount="1">
    <brk id="56" max="16383" man="1"/>
  </rowBreaks>
  <ignoredErrors>
    <ignoredError sqref="I9:I15 G7:H7 J7:L7 I26:I30 G16:H16 I55:I56 G33:H34 I68:I73 G57:H58 I88:I95 J99:K99 G96:H96 J96:L96 G62:H62 I31:I32 L31:L32 G38:H38 G42:H43 G46:H46 G50:H50 G54:H54 G66:H66 L9:L15 L8 L26:L30 L55:L56 L68:L73 L88:L95" unlockedFormula="1"/>
    <ignoredError sqref="I7:I8 I16:L16 I33:L34 I57:L58 I96 I17 L17 I38:L38 I35:I37 L35:L37 I42:L43 I39:I41 L39:L41 I46:L46 I44:I45 L44:L45 I50:L50 I47:I49 L47:L49 I54:L54 I51:I53 L51:L53 I62:L62 I59:I61 L59:L61 I66:L66 I63:I65 L63:L65 I67 L67" formula="1" unlockedFormula="1"/>
    <ignoredError sqref="G18:H18 I19:I23 I25 G24:H24 J24:L24 G74:H74 L97:L99 G78:H79 G82:H82 G85:H87 L19:L23 L25" formulaRange="1" unlockedFormula="1"/>
    <ignoredError sqref="I18:L18 I24 I74:L74 I78:L79 I75:I77 L75:L77 I82:L82 I80:I81 L80:L81 I85:L87 I83:I84 L83:L8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5"/>
  <sheetViews>
    <sheetView view="pageBreakPreview" zoomScaleNormal="100" zoomScaleSheetLayoutView="100" workbookViewId="0">
      <selection sqref="A1:J1"/>
    </sheetView>
  </sheetViews>
  <sheetFormatPr defaultRowHeight="12.75" x14ac:dyDescent="0.2"/>
  <cols>
    <col min="1" max="9" width="9.140625" style="218"/>
    <col min="10" max="10" width="10.7109375" style="218" customWidth="1"/>
    <col min="11" max="11" width="13" style="218" customWidth="1"/>
    <col min="12" max="13" width="9.140625" style="219"/>
    <col min="14" max="265" width="9.140625" style="218"/>
    <col min="266" max="266" width="10.7109375" style="218" customWidth="1"/>
    <col min="267" max="267" width="13" style="218" customWidth="1"/>
    <col min="268" max="521" width="9.140625" style="218"/>
    <col min="522" max="522" width="10.7109375" style="218" customWidth="1"/>
    <col min="523" max="523" width="13" style="218" customWidth="1"/>
    <col min="524" max="777" width="9.140625" style="218"/>
    <col min="778" max="778" width="10.7109375" style="218" customWidth="1"/>
    <col min="779" max="779" width="13" style="218" customWidth="1"/>
    <col min="780" max="1033" width="9.140625" style="218"/>
    <col min="1034" max="1034" width="10.7109375" style="218" customWidth="1"/>
    <col min="1035" max="1035" width="13" style="218" customWidth="1"/>
    <col min="1036" max="1289" width="9.140625" style="218"/>
    <col min="1290" max="1290" width="10.7109375" style="218" customWidth="1"/>
    <col min="1291" max="1291" width="13" style="218" customWidth="1"/>
    <col min="1292" max="1545" width="9.140625" style="218"/>
    <col min="1546" max="1546" width="10.7109375" style="218" customWidth="1"/>
    <col min="1547" max="1547" width="13" style="218" customWidth="1"/>
    <col min="1548" max="1801" width="9.140625" style="218"/>
    <col min="1802" max="1802" width="10.7109375" style="218" customWidth="1"/>
    <col min="1803" max="1803" width="13" style="218" customWidth="1"/>
    <col min="1804" max="2057" width="9.140625" style="218"/>
    <col min="2058" max="2058" width="10.7109375" style="218" customWidth="1"/>
    <col min="2059" max="2059" width="13" style="218" customWidth="1"/>
    <col min="2060" max="2313" width="9.140625" style="218"/>
    <col min="2314" max="2314" width="10.7109375" style="218" customWidth="1"/>
    <col min="2315" max="2315" width="13" style="218" customWidth="1"/>
    <col min="2316" max="2569" width="9.140625" style="218"/>
    <col min="2570" max="2570" width="10.7109375" style="218" customWidth="1"/>
    <col min="2571" max="2571" width="13" style="218" customWidth="1"/>
    <col min="2572" max="2825" width="9.140625" style="218"/>
    <col min="2826" max="2826" width="10.7109375" style="218" customWidth="1"/>
    <col min="2827" max="2827" width="13" style="218" customWidth="1"/>
    <col min="2828" max="3081" width="9.140625" style="218"/>
    <col min="3082" max="3082" width="10.7109375" style="218" customWidth="1"/>
    <col min="3083" max="3083" width="13" style="218" customWidth="1"/>
    <col min="3084" max="3337" width="9.140625" style="218"/>
    <col min="3338" max="3338" width="10.7109375" style="218" customWidth="1"/>
    <col min="3339" max="3339" width="13" style="218" customWidth="1"/>
    <col min="3340" max="3593" width="9.140625" style="218"/>
    <col min="3594" max="3594" width="10.7109375" style="218" customWidth="1"/>
    <col min="3595" max="3595" width="13" style="218" customWidth="1"/>
    <col min="3596" max="3849" width="9.140625" style="218"/>
    <col min="3850" max="3850" width="10.7109375" style="218" customWidth="1"/>
    <col min="3851" max="3851" width="13" style="218" customWidth="1"/>
    <col min="3852" max="4105" width="9.140625" style="218"/>
    <col min="4106" max="4106" width="10.7109375" style="218" customWidth="1"/>
    <col min="4107" max="4107" width="13" style="218" customWidth="1"/>
    <col min="4108" max="4361" width="9.140625" style="218"/>
    <col min="4362" max="4362" width="10.7109375" style="218" customWidth="1"/>
    <col min="4363" max="4363" width="13" style="218" customWidth="1"/>
    <col min="4364" max="4617" width="9.140625" style="218"/>
    <col min="4618" max="4618" width="10.7109375" style="218" customWidth="1"/>
    <col min="4619" max="4619" width="13" style="218" customWidth="1"/>
    <col min="4620" max="4873" width="9.140625" style="218"/>
    <col min="4874" max="4874" width="10.7109375" style="218" customWidth="1"/>
    <col min="4875" max="4875" width="13" style="218" customWidth="1"/>
    <col min="4876" max="5129" width="9.140625" style="218"/>
    <col min="5130" max="5130" width="10.7109375" style="218" customWidth="1"/>
    <col min="5131" max="5131" width="13" style="218" customWidth="1"/>
    <col min="5132" max="5385" width="9.140625" style="218"/>
    <col min="5386" max="5386" width="10.7109375" style="218" customWidth="1"/>
    <col min="5387" max="5387" width="13" style="218" customWidth="1"/>
    <col min="5388" max="5641" width="9.140625" style="218"/>
    <col min="5642" max="5642" width="10.7109375" style="218" customWidth="1"/>
    <col min="5643" max="5643" width="13" style="218" customWidth="1"/>
    <col min="5644" max="5897" width="9.140625" style="218"/>
    <col min="5898" max="5898" width="10.7109375" style="218" customWidth="1"/>
    <col min="5899" max="5899" width="13" style="218" customWidth="1"/>
    <col min="5900" max="6153" width="9.140625" style="218"/>
    <col min="6154" max="6154" width="10.7109375" style="218" customWidth="1"/>
    <col min="6155" max="6155" width="13" style="218" customWidth="1"/>
    <col min="6156" max="6409" width="9.140625" style="218"/>
    <col min="6410" max="6410" width="10.7109375" style="218" customWidth="1"/>
    <col min="6411" max="6411" width="13" style="218" customWidth="1"/>
    <col min="6412" max="6665" width="9.140625" style="218"/>
    <col min="6666" max="6666" width="10.7109375" style="218" customWidth="1"/>
    <col min="6667" max="6667" width="13" style="218" customWidth="1"/>
    <col min="6668" max="6921" width="9.140625" style="218"/>
    <col min="6922" max="6922" width="10.7109375" style="218" customWidth="1"/>
    <col min="6923" max="6923" width="13" style="218" customWidth="1"/>
    <col min="6924" max="7177" width="9.140625" style="218"/>
    <col min="7178" max="7178" width="10.7109375" style="218" customWidth="1"/>
    <col min="7179" max="7179" width="13" style="218" customWidth="1"/>
    <col min="7180" max="7433" width="9.140625" style="218"/>
    <col min="7434" max="7434" width="10.7109375" style="218" customWidth="1"/>
    <col min="7435" max="7435" width="13" style="218" customWidth="1"/>
    <col min="7436" max="7689" width="9.140625" style="218"/>
    <col min="7690" max="7690" width="10.7109375" style="218" customWidth="1"/>
    <col min="7691" max="7691" width="13" style="218" customWidth="1"/>
    <col min="7692" max="7945" width="9.140625" style="218"/>
    <col min="7946" max="7946" width="10.7109375" style="218" customWidth="1"/>
    <col min="7947" max="7947" width="13" style="218" customWidth="1"/>
    <col min="7948" max="8201" width="9.140625" style="218"/>
    <col min="8202" max="8202" width="10.7109375" style="218" customWidth="1"/>
    <col min="8203" max="8203" width="13" style="218" customWidth="1"/>
    <col min="8204" max="8457" width="9.140625" style="218"/>
    <col min="8458" max="8458" width="10.7109375" style="218" customWidth="1"/>
    <col min="8459" max="8459" width="13" style="218" customWidth="1"/>
    <col min="8460" max="8713" width="9.140625" style="218"/>
    <col min="8714" max="8714" width="10.7109375" style="218" customWidth="1"/>
    <col min="8715" max="8715" width="13" style="218" customWidth="1"/>
    <col min="8716" max="8969" width="9.140625" style="218"/>
    <col min="8970" max="8970" width="10.7109375" style="218" customWidth="1"/>
    <col min="8971" max="8971" width="13" style="218" customWidth="1"/>
    <col min="8972" max="9225" width="9.140625" style="218"/>
    <col min="9226" max="9226" width="10.7109375" style="218" customWidth="1"/>
    <col min="9227" max="9227" width="13" style="218" customWidth="1"/>
    <col min="9228" max="9481" width="9.140625" style="218"/>
    <col min="9482" max="9482" width="10.7109375" style="218" customWidth="1"/>
    <col min="9483" max="9483" width="13" style="218" customWidth="1"/>
    <col min="9484" max="9737" width="9.140625" style="218"/>
    <col min="9738" max="9738" width="10.7109375" style="218" customWidth="1"/>
    <col min="9739" max="9739" width="13" style="218" customWidth="1"/>
    <col min="9740" max="9993" width="9.140625" style="218"/>
    <col min="9994" max="9994" width="10.7109375" style="218" customWidth="1"/>
    <col min="9995" max="9995" width="13" style="218" customWidth="1"/>
    <col min="9996" max="10249" width="9.140625" style="218"/>
    <col min="10250" max="10250" width="10.7109375" style="218" customWidth="1"/>
    <col min="10251" max="10251" width="13" style="218" customWidth="1"/>
    <col min="10252" max="10505" width="9.140625" style="218"/>
    <col min="10506" max="10506" width="10.7109375" style="218" customWidth="1"/>
    <col min="10507" max="10507" width="13" style="218" customWidth="1"/>
    <col min="10508" max="10761" width="9.140625" style="218"/>
    <col min="10762" max="10762" width="10.7109375" style="218" customWidth="1"/>
    <col min="10763" max="10763" width="13" style="218" customWidth="1"/>
    <col min="10764" max="11017" width="9.140625" style="218"/>
    <col min="11018" max="11018" width="10.7109375" style="218" customWidth="1"/>
    <col min="11019" max="11019" width="13" style="218" customWidth="1"/>
    <col min="11020" max="11273" width="9.140625" style="218"/>
    <col min="11274" max="11274" width="10.7109375" style="218" customWidth="1"/>
    <col min="11275" max="11275" width="13" style="218" customWidth="1"/>
    <col min="11276" max="11529" width="9.140625" style="218"/>
    <col min="11530" max="11530" width="10.7109375" style="218" customWidth="1"/>
    <col min="11531" max="11531" width="13" style="218" customWidth="1"/>
    <col min="11532" max="11785" width="9.140625" style="218"/>
    <col min="11786" max="11786" width="10.7109375" style="218" customWidth="1"/>
    <col min="11787" max="11787" width="13" style="218" customWidth="1"/>
    <col min="11788" max="12041" width="9.140625" style="218"/>
    <col min="12042" max="12042" width="10.7109375" style="218" customWidth="1"/>
    <col min="12043" max="12043" width="13" style="218" customWidth="1"/>
    <col min="12044" max="12297" width="9.140625" style="218"/>
    <col min="12298" max="12298" width="10.7109375" style="218" customWidth="1"/>
    <col min="12299" max="12299" width="13" style="218" customWidth="1"/>
    <col min="12300" max="12553" width="9.140625" style="218"/>
    <col min="12554" max="12554" width="10.7109375" style="218" customWidth="1"/>
    <col min="12555" max="12555" width="13" style="218" customWidth="1"/>
    <col min="12556" max="12809" width="9.140625" style="218"/>
    <col min="12810" max="12810" width="10.7109375" style="218" customWidth="1"/>
    <col min="12811" max="12811" width="13" style="218" customWidth="1"/>
    <col min="12812" max="13065" width="9.140625" style="218"/>
    <col min="13066" max="13066" width="10.7109375" style="218" customWidth="1"/>
    <col min="13067" max="13067" width="13" style="218" customWidth="1"/>
    <col min="13068" max="13321" width="9.140625" style="218"/>
    <col min="13322" max="13322" width="10.7109375" style="218" customWidth="1"/>
    <col min="13323" max="13323" width="13" style="218" customWidth="1"/>
    <col min="13324" max="13577" width="9.140625" style="218"/>
    <col min="13578" max="13578" width="10.7109375" style="218" customWidth="1"/>
    <col min="13579" max="13579" width="13" style="218" customWidth="1"/>
    <col min="13580" max="13833" width="9.140625" style="218"/>
    <col min="13834" max="13834" width="10.7109375" style="218" customWidth="1"/>
    <col min="13835" max="13835" width="13" style="218" customWidth="1"/>
    <col min="13836" max="14089" width="9.140625" style="218"/>
    <col min="14090" max="14090" width="10.7109375" style="218" customWidth="1"/>
    <col min="14091" max="14091" width="13" style="218" customWidth="1"/>
    <col min="14092" max="14345" width="9.140625" style="218"/>
    <col min="14346" max="14346" width="10.7109375" style="218" customWidth="1"/>
    <col min="14347" max="14347" width="13" style="218" customWidth="1"/>
    <col min="14348" max="14601" width="9.140625" style="218"/>
    <col min="14602" max="14602" width="10.7109375" style="218" customWidth="1"/>
    <col min="14603" max="14603" width="13" style="218" customWidth="1"/>
    <col min="14604" max="14857" width="9.140625" style="218"/>
    <col min="14858" max="14858" width="10.7109375" style="218" customWidth="1"/>
    <col min="14859" max="14859" width="13" style="218" customWidth="1"/>
    <col min="14860" max="15113" width="9.140625" style="218"/>
    <col min="15114" max="15114" width="10.7109375" style="218" customWidth="1"/>
    <col min="15115" max="15115" width="13" style="218" customWidth="1"/>
    <col min="15116" max="15369" width="9.140625" style="218"/>
    <col min="15370" max="15370" width="10.7109375" style="218" customWidth="1"/>
    <col min="15371" max="15371" width="13" style="218" customWidth="1"/>
    <col min="15372" max="15625" width="9.140625" style="218"/>
    <col min="15626" max="15626" width="10.7109375" style="218" customWidth="1"/>
    <col min="15627" max="15627" width="13" style="218" customWidth="1"/>
    <col min="15628" max="15881" width="9.140625" style="218"/>
    <col min="15882" max="15882" width="10.7109375" style="218" customWidth="1"/>
    <col min="15883" max="15883" width="13" style="218" customWidth="1"/>
    <col min="15884" max="16137" width="9.140625" style="218"/>
    <col min="16138" max="16138" width="10.7109375" style="218" customWidth="1"/>
    <col min="16139" max="16139" width="13" style="218" customWidth="1"/>
    <col min="16140" max="16384" width="9.140625" style="218"/>
  </cols>
  <sheetData>
    <row r="1" spans="1:17" ht="18.75" customHeight="1" x14ac:dyDescent="0.2">
      <c r="A1" s="356" t="s">
        <v>271</v>
      </c>
      <c r="B1" s="357"/>
      <c r="C1" s="357"/>
      <c r="D1" s="357"/>
      <c r="E1" s="357"/>
      <c r="F1" s="357"/>
      <c r="G1" s="357"/>
      <c r="H1" s="357"/>
      <c r="I1" s="357"/>
      <c r="J1" s="350"/>
    </row>
    <row r="2" spans="1:17" ht="12.75" customHeight="1" x14ac:dyDescent="0.2">
      <c r="A2" s="348" t="s">
        <v>388</v>
      </c>
      <c r="B2" s="349"/>
      <c r="C2" s="349"/>
      <c r="D2" s="349"/>
      <c r="E2" s="349"/>
      <c r="F2" s="349"/>
      <c r="G2" s="349"/>
      <c r="H2" s="349"/>
      <c r="I2" s="349"/>
      <c r="J2" s="350"/>
    </row>
    <row r="3" spans="1:17" x14ac:dyDescent="0.2">
      <c r="A3" s="220"/>
      <c r="B3" s="221"/>
      <c r="C3" s="221"/>
      <c r="D3" s="367"/>
      <c r="E3" s="367"/>
      <c r="F3" s="221"/>
      <c r="G3" s="221"/>
      <c r="H3" s="221"/>
      <c r="I3" s="221"/>
      <c r="J3" s="222"/>
      <c r="K3" s="223" t="s">
        <v>51</v>
      </c>
    </row>
    <row r="4" spans="1:17" ht="33" customHeight="1" x14ac:dyDescent="0.2">
      <c r="A4" s="351" t="s">
        <v>121</v>
      </c>
      <c r="B4" s="351"/>
      <c r="C4" s="351"/>
      <c r="D4" s="351"/>
      <c r="E4" s="351"/>
      <c r="F4" s="351"/>
      <c r="G4" s="351"/>
      <c r="H4" s="351"/>
      <c r="I4" s="180" t="s">
        <v>122</v>
      </c>
      <c r="J4" s="181" t="s">
        <v>123</v>
      </c>
      <c r="K4" s="182" t="s">
        <v>124</v>
      </c>
    </row>
    <row r="5" spans="1:17" ht="12.75" customHeight="1" x14ac:dyDescent="0.2">
      <c r="A5" s="352">
        <v>1</v>
      </c>
      <c r="B5" s="352"/>
      <c r="C5" s="352"/>
      <c r="D5" s="352"/>
      <c r="E5" s="352"/>
      <c r="F5" s="352"/>
      <c r="G5" s="352"/>
      <c r="H5" s="352"/>
      <c r="I5" s="28">
        <v>2</v>
      </c>
      <c r="J5" s="29" t="s">
        <v>2</v>
      </c>
      <c r="K5" s="224" t="s">
        <v>3</v>
      </c>
    </row>
    <row r="6" spans="1:17" x14ac:dyDescent="0.2">
      <c r="A6" s="358" t="s">
        <v>272</v>
      </c>
      <c r="B6" s="359"/>
      <c r="C6" s="359"/>
      <c r="D6" s="359"/>
      <c r="E6" s="359"/>
      <c r="F6" s="359"/>
      <c r="G6" s="359"/>
      <c r="H6" s="360"/>
      <c r="I6" s="27">
        <v>1</v>
      </c>
      <c r="J6" s="173">
        <f>J7+J18+J36</f>
        <v>-55423457.346600682</v>
      </c>
      <c r="K6" s="225">
        <f>K7+K18+K36</f>
        <v>-66947601.103800088</v>
      </c>
      <c r="L6" s="226"/>
      <c r="M6" s="226"/>
      <c r="N6" s="227"/>
      <c r="O6" s="227"/>
      <c r="P6" s="227"/>
      <c r="Q6" s="227"/>
    </row>
    <row r="7" spans="1:17" x14ac:dyDescent="0.2">
      <c r="A7" s="361" t="s">
        <v>273</v>
      </c>
      <c r="B7" s="354"/>
      <c r="C7" s="354"/>
      <c r="D7" s="354"/>
      <c r="E7" s="354"/>
      <c r="F7" s="354"/>
      <c r="G7" s="354"/>
      <c r="H7" s="355"/>
      <c r="I7" s="10">
        <v>2</v>
      </c>
      <c r="J7" s="174">
        <f>J8+J9</f>
        <v>85261665.032400519</v>
      </c>
      <c r="K7" s="228">
        <f>K8+K9</f>
        <v>177882829.2600002</v>
      </c>
      <c r="L7" s="229"/>
      <c r="M7" s="229"/>
      <c r="N7" s="227"/>
      <c r="O7" s="227"/>
      <c r="P7" s="230"/>
    </row>
    <row r="8" spans="1:17" x14ac:dyDescent="0.2">
      <c r="A8" s="353" t="s">
        <v>274</v>
      </c>
      <c r="B8" s="354"/>
      <c r="C8" s="354"/>
      <c r="D8" s="354"/>
      <c r="E8" s="354"/>
      <c r="F8" s="354"/>
      <c r="G8" s="354"/>
      <c r="H8" s="355"/>
      <c r="I8" s="10">
        <v>3</v>
      </c>
      <c r="J8" s="161">
        <v>221186086.97000051</v>
      </c>
      <c r="K8" s="231">
        <v>350963464.28000021</v>
      </c>
      <c r="L8" s="232"/>
      <c r="M8" s="232"/>
      <c r="N8" s="227"/>
      <c r="O8" s="227"/>
      <c r="P8" s="230"/>
    </row>
    <row r="9" spans="1:17" x14ac:dyDescent="0.2">
      <c r="A9" s="353" t="s">
        <v>275</v>
      </c>
      <c r="B9" s="354"/>
      <c r="C9" s="354"/>
      <c r="D9" s="354"/>
      <c r="E9" s="354"/>
      <c r="F9" s="354"/>
      <c r="G9" s="354"/>
      <c r="H9" s="355"/>
      <c r="I9" s="10">
        <v>4</v>
      </c>
      <c r="J9" s="174">
        <f>SUM(J10:J17)</f>
        <v>-135924421.93759999</v>
      </c>
      <c r="K9" s="228">
        <f>SUM(K10:K17)</f>
        <v>-173080635.02000001</v>
      </c>
      <c r="L9" s="229"/>
      <c r="M9" s="229"/>
      <c r="N9" s="227"/>
      <c r="O9" s="227"/>
      <c r="P9" s="230"/>
    </row>
    <row r="10" spans="1:17" x14ac:dyDescent="0.2">
      <c r="A10" s="353" t="s">
        <v>276</v>
      </c>
      <c r="B10" s="354"/>
      <c r="C10" s="354"/>
      <c r="D10" s="354"/>
      <c r="E10" s="354"/>
      <c r="F10" s="354"/>
      <c r="G10" s="354"/>
      <c r="H10" s="355"/>
      <c r="I10" s="10">
        <v>5</v>
      </c>
      <c r="J10" s="161">
        <v>22958313.289999999</v>
      </c>
      <c r="K10" s="231">
        <v>21019520.670000002</v>
      </c>
      <c r="L10" s="232"/>
      <c r="M10" s="232"/>
      <c r="N10" s="227"/>
      <c r="O10" s="227"/>
      <c r="P10" s="230"/>
    </row>
    <row r="11" spans="1:17" x14ac:dyDescent="0.2">
      <c r="A11" s="353" t="s">
        <v>277</v>
      </c>
      <c r="B11" s="354"/>
      <c r="C11" s="354"/>
      <c r="D11" s="354"/>
      <c r="E11" s="354"/>
      <c r="F11" s="354"/>
      <c r="G11" s="354"/>
      <c r="H11" s="355"/>
      <c r="I11" s="10">
        <v>6</v>
      </c>
      <c r="J11" s="161">
        <v>7436886.9500000002</v>
      </c>
      <c r="K11" s="231">
        <v>10685739.18</v>
      </c>
      <c r="L11" s="232"/>
      <c r="M11" s="232"/>
      <c r="N11" s="227"/>
      <c r="O11" s="227"/>
      <c r="P11" s="230"/>
    </row>
    <row r="12" spans="1:17" x14ac:dyDescent="0.2">
      <c r="A12" s="353" t="s">
        <v>278</v>
      </c>
      <c r="B12" s="354"/>
      <c r="C12" s="354"/>
      <c r="D12" s="354"/>
      <c r="E12" s="354"/>
      <c r="F12" s="354"/>
      <c r="G12" s="354"/>
      <c r="H12" s="355"/>
      <c r="I12" s="10">
        <v>7</v>
      </c>
      <c r="J12" s="161">
        <v>33495278.870000001</v>
      </c>
      <c r="K12" s="231">
        <v>11019123.559999999</v>
      </c>
      <c r="L12" s="232"/>
      <c r="M12" s="232"/>
      <c r="N12" s="227"/>
      <c r="O12" s="227"/>
      <c r="P12" s="230"/>
    </row>
    <row r="13" spans="1:17" x14ac:dyDescent="0.2">
      <c r="A13" s="353" t="s">
        <v>279</v>
      </c>
      <c r="B13" s="354"/>
      <c r="C13" s="354"/>
      <c r="D13" s="354"/>
      <c r="E13" s="354"/>
      <c r="F13" s="354"/>
      <c r="G13" s="354"/>
      <c r="H13" s="355"/>
      <c r="I13" s="10">
        <v>8</v>
      </c>
      <c r="J13" s="163">
        <v>0</v>
      </c>
      <c r="K13" s="233">
        <v>134604.47999999998</v>
      </c>
      <c r="L13" s="232"/>
      <c r="M13" s="232"/>
      <c r="N13" s="227"/>
      <c r="O13" s="227"/>
      <c r="P13" s="230"/>
    </row>
    <row r="14" spans="1:17" x14ac:dyDescent="0.2">
      <c r="A14" s="353" t="s">
        <v>280</v>
      </c>
      <c r="B14" s="354"/>
      <c r="C14" s="354"/>
      <c r="D14" s="354"/>
      <c r="E14" s="354"/>
      <c r="F14" s="354"/>
      <c r="G14" s="354"/>
      <c r="H14" s="355"/>
      <c r="I14" s="10">
        <v>9</v>
      </c>
      <c r="J14" s="161">
        <v>-170335039.24000001</v>
      </c>
      <c r="K14" s="233">
        <v>-166136932.94</v>
      </c>
      <c r="L14" s="232"/>
      <c r="M14" s="232"/>
      <c r="N14" s="227"/>
      <c r="O14" s="227"/>
      <c r="P14" s="230"/>
    </row>
    <row r="15" spans="1:17" x14ac:dyDescent="0.2">
      <c r="A15" s="353" t="s">
        <v>281</v>
      </c>
      <c r="B15" s="354"/>
      <c r="C15" s="354"/>
      <c r="D15" s="354"/>
      <c r="E15" s="354"/>
      <c r="F15" s="354"/>
      <c r="G15" s="354"/>
      <c r="H15" s="355"/>
      <c r="I15" s="10">
        <v>10</v>
      </c>
      <c r="J15" s="163">
        <v>0</v>
      </c>
      <c r="K15" s="178">
        <v>0</v>
      </c>
      <c r="L15" s="232"/>
      <c r="M15" s="232"/>
      <c r="N15" s="227"/>
      <c r="O15" s="227"/>
      <c r="P15" s="230"/>
    </row>
    <row r="16" spans="1:17" ht="21" customHeight="1" x14ac:dyDescent="0.2">
      <c r="A16" s="353" t="s">
        <v>282</v>
      </c>
      <c r="B16" s="354"/>
      <c r="C16" s="354"/>
      <c r="D16" s="354"/>
      <c r="E16" s="354"/>
      <c r="F16" s="354"/>
      <c r="G16" s="354"/>
      <c r="H16" s="355"/>
      <c r="I16" s="10">
        <v>11</v>
      </c>
      <c r="J16" s="161">
        <v>-443326.72999999882</v>
      </c>
      <c r="K16" s="233">
        <v>-12976061.189999983</v>
      </c>
      <c r="L16" s="232"/>
      <c r="M16" s="232"/>
      <c r="N16" s="227"/>
      <c r="O16" s="227"/>
      <c r="P16" s="230"/>
    </row>
    <row r="17" spans="1:16" x14ac:dyDescent="0.2">
      <c r="A17" s="353" t="s">
        <v>283</v>
      </c>
      <c r="B17" s="354"/>
      <c r="C17" s="354"/>
      <c r="D17" s="354"/>
      <c r="E17" s="354"/>
      <c r="F17" s="354"/>
      <c r="G17" s="354"/>
      <c r="H17" s="355"/>
      <c r="I17" s="10">
        <v>12</v>
      </c>
      <c r="J17" s="161">
        <v>-29036535.07759998</v>
      </c>
      <c r="K17" s="233">
        <v>-36826628.780000001</v>
      </c>
      <c r="L17" s="232"/>
      <c r="M17" s="232"/>
      <c r="N17" s="227"/>
      <c r="O17" s="227"/>
      <c r="P17" s="230"/>
    </row>
    <row r="18" spans="1:16" x14ac:dyDescent="0.2">
      <c r="A18" s="361" t="s">
        <v>284</v>
      </c>
      <c r="B18" s="354"/>
      <c r="C18" s="354"/>
      <c r="D18" s="354"/>
      <c r="E18" s="354"/>
      <c r="F18" s="354"/>
      <c r="G18" s="354"/>
      <c r="H18" s="355"/>
      <c r="I18" s="10">
        <v>13</v>
      </c>
      <c r="J18" s="175">
        <f>SUM(J19:J35)</f>
        <v>-126624852.7190012</v>
      </c>
      <c r="K18" s="234">
        <f>SUM(K19:K35)</f>
        <v>-222376896.33380029</v>
      </c>
      <c r="L18" s="226"/>
      <c r="M18" s="226"/>
      <c r="N18" s="227"/>
      <c r="O18" s="227"/>
      <c r="P18" s="230"/>
    </row>
    <row r="19" spans="1:16" x14ac:dyDescent="0.2">
      <c r="A19" s="353" t="s">
        <v>285</v>
      </c>
      <c r="B19" s="354"/>
      <c r="C19" s="354"/>
      <c r="D19" s="354"/>
      <c r="E19" s="354"/>
      <c r="F19" s="354"/>
      <c r="G19" s="354"/>
      <c r="H19" s="355"/>
      <c r="I19" s="10">
        <v>14</v>
      </c>
      <c r="J19" s="161">
        <v>-389622376.55999994</v>
      </c>
      <c r="K19" s="233">
        <v>-301494299.67000014</v>
      </c>
      <c r="L19" s="232"/>
      <c r="M19" s="232"/>
      <c r="N19" s="227"/>
      <c r="O19" s="227"/>
      <c r="P19" s="230"/>
    </row>
    <row r="20" spans="1:16" ht="19.5" customHeight="1" x14ac:dyDescent="0.2">
      <c r="A20" s="353" t="s">
        <v>286</v>
      </c>
      <c r="B20" s="354"/>
      <c r="C20" s="354"/>
      <c r="D20" s="354"/>
      <c r="E20" s="354"/>
      <c r="F20" s="354"/>
      <c r="G20" s="354"/>
      <c r="H20" s="355"/>
      <c r="I20" s="10">
        <v>15</v>
      </c>
      <c r="J20" s="161">
        <v>30268037.600000016</v>
      </c>
      <c r="K20" s="233">
        <v>66295719.75999999</v>
      </c>
      <c r="L20" s="232"/>
      <c r="M20" s="232"/>
      <c r="N20" s="227"/>
      <c r="O20" s="227"/>
      <c r="P20" s="230"/>
    </row>
    <row r="21" spans="1:16" x14ac:dyDescent="0.2">
      <c r="A21" s="353" t="s">
        <v>287</v>
      </c>
      <c r="B21" s="354"/>
      <c r="C21" s="354"/>
      <c r="D21" s="354"/>
      <c r="E21" s="354"/>
      <c r="F21" s="354"/>
      <c r="G21" s="354"/>
      <c r="H21" s="355"/>
      <c r="I21" s="10">
        <v>16</v>
      </c>
      <c r="J21" s="161">
        <v>224852899.72999996</v>
      </c>
      <c r="K21" s="233">
        <v>85668841.529999971</v>
      </c>
      <c r="L21" s="232"/>
      <c r="M21" s="232"/>
      <c r="N21" s="227"/>
      <c r="O21" s="227"/>
      <c r="P21" s="230"/>
    </row>
    <row r="22" spans="1:16" ht="22.5" customHeight="1" x14ac:dyDescent="0.2">
      <c r="A22" s="353" t="s">
        <v>288</v>
      </c>
      <c r="B22" s="354"/>
      <c r="C22" s="354"/>
      <c r="D22" s="354"/>
      <c r="E22" s="354"/>
      <c r="F22" s="354"/>
      <c r="G22" s="354"/>
      <c r="H22" s="355"/>
      <c r="I22" s="10">
        <v>17</v>
      </c>
      <c r="J22" s="163">
        <v>0</v>
      </c>
      <c r="K22" s="178">
        <v>0</v>
      </c>
      <c r="L22" s="232"/>
      <c r="M22" s="232"/>
      <c r="N22" s="227"/>
      <c r="O22" s="227"/>
      <c r="P22" s="230"/>
    </row>
    <row r="23" spans="1:16" ht="21" customHeight="1" x14ac:dyDescent="0.2">
      <c r="A23" s="353" t="s">
        <v>289</v>
      </c>
      <c r="B23" s="354"/>
      <c r="C23" s="354"/>
      <c r="D23" s="354"/>
      <c r="E23" s="354"/>
      <c r="F23" s="354"/>
      <c r="G23" s="354"/>
      <c r="H23" s="355"/>
      <c r="I23" s="10">
        <v>18</v>
      </c>
      <c r="J23" s="161">
        <v>-161579470.34</v>
      </c>
      <c r="K23" s="231">
        <v>-97703011.170000017</v>
      </c>
      <c r="L23" s="232"/>
      <c r="M23" s="232"/>
      <c r="N23" s="227"/>
      <c r="O23" s="227"/>
      <c r="P23" s="230"/>
    </row>
    <row r="24" spans="1:16" x14ac:dyDescent="0.2">
      <c r="A24" s="353" t="s">
        <v>290</v>
      </c>
      <c r="B24" s="354"/>
      <c r="C24" s="354"/>
      <c r="D24" s="354"/>
      <c r="E24" s="354"/>
      <c r="F24" s="354"/>
      <c r="G24" s="354"/>
      <c r="H24" s="355"/>
      <c r="I24" s="10">
        <v>19</v>
      </c>
      <c r="J24" s="161">
        <v>-23036834.889999986</v>
      </c>
      <c r="K24" s="231">
        <v>-34785777.980000019</v>
      </c>
      <c r="L24" s="232"/>
      <c r="M24" s="232"/>
      <c r="N24" s="227"/>
      <c r="O24" s="227"/>
      <c r="P24" s="230"/>
    </row>
    <row r="25" spans="1:16" x14ac:dyDescent="0.2">
      <c r="A25" s="353" t="s">
        <v>291</v>
      </c>
      <c r="B25" s="354"/>
      <c r="C25" s="354"/>
      <c r="D25" s="354"/>
      <c r="E25" s="354"/>
      <c r="F25" s="354"/>
      <c r="G25" s="354"/>
      <c r="H25" s="355"/>
      <c r="I25" s="10">
        <v>20</v>
      </c>
      <c r="J25" s="160">
        <v>-46817.679999988526</v>
      </c>
      <c r="K25" s="160">
        <v>0</v>
      </c>
      <c r="L25" s="232"/>
      <c r="M25" s="232"/>
      <c r="N25" s="227"/>
      <c r="O25" s="227"/>
      <c r="P25" s="230"/>
    </row>
    <row r="26" spans="1:16" x14ac:dyDescent="0.2">
      <c r="A26" s="353" t="s">
        <v>292</v>
      </c>
      <c r="B26" s="354"/>
      <c r="C26" s="354"/>
      <c r="D26" s="354"/>
      <c r="E26" s="354"/>
      <c r="F26" s="354"/>
      <c r="G26" s="354"/>
      <c r="H26" s="355"/>
      <c r="I26" s="10">
        <v>21</v>
      </c>
      <c r="J26" s="161">
        <v>-108507958.34999987</v>
      </c>
      <c r="K26" s="231">
        <v>-188936465.59540018</v>
      </c>
      <c r="L26" s="232"/>
      <c r="M26" s="232"/>
      <c r="N26" s="227"/>
      <c r="O26" s="227"/>
      <c r="P26" s="230"/>
    </row>
    <row r="27" spans="1:16" x14ac:dyDescent="0.2">
      <c r="A27" s="353" t="s">
        <v>293</v>
      </c>
      <c r="B27" s="354"/>
      <c r="C27" s="354"/>
      <c r="D27" s="354"/>
      <c r="E27" s="354"/>
      <c r="F27" s="354"/>
      <c r="G27" s="354"/>
      <c r="H27" s="355"/>
      <c r="I27" s="10">
        <v>22</v>
      </c>
      <c r="J27" s="161">
        <v>-9238005.1800000016</v>
      </c>
      <c r="K27" s="231">
        <v>-13121762.59</v>
      </c>
      <c r="L27" s="232"/>
      <c r="M27" s="232"/>
      <c r="N27" s="227"/>
      <c r="O27" s="227"/>
      <c r="P27" s="230"/>
    </row>
    <row r="28" spans="1:16" ht="21" customHeight="1" x14ac:dyDescent="0.2">
      <c r="A28" s="353" t="s">
        <v>294</v>
      </c>
      <c r="B28" s="354"/>
      <c r="C28" s="354"/>
      <c r="D28" s="354"/>
      <c r="E28" s="354"/>
      <c r="F28" s="354"/>
      <c r="G28" s="354"/>
      <c r="H28" s="355"/>
      <c r="I28" s="10">
        <v>23</v>
      </c>
      <c r="J28" s="161">
        <v>-58113672.750000015</v>
      </c>
      <c r="K28" s="231">
        <v>-95997712.059999973</v>
      </c>
      <c r="L28" s="232"/>
      <c r="M28" s="232"/>
      <c r="N28" s="227"/>
      <c r="O28" s="227"/>
      <c r="P28" s="230"/>
    </row>
    <row r="29" spans="1:16" x14ac:dyDescent="0.2">
      <c r="A29" s="353" t="s">
        <v>295</v>
      </c>
      <c r="B29" s="354"/>
      <c r="C29" s="354"/>
      <c r="D29" s="354"/>
      <c r="E29" s="354"/>
      <c r="F29" s="354"/>
      <c r="G29" s="354"/>
      <c r="H29" s="355"/>
      <c r="I29" s="10">
        <v>24</v>
      </c>
      <c r="J29" s="161">
        <v>216981921.46999866</v>
      </c>
      <c r="K29" s="231">
        <v>284823376.46000022</v>
      </c>
      <c r="L29" s="232"/>
      <c r="M29" s="232"/>
      <c r="N29" s="227"/>
      <c r="O29" s="227"/>
      <c r="P29" s="230"/>
    </row>
    <row r="30" spans="1:16" ht="19.5" customHeight="1" x14ac:dyDescent="0.2">
      <c r="A30" s="353" t="s">
        <v>296</v>
      </c>
      <c r="B30" s="354"/>
      <c r="C30" s="354"/>
      <c r="D30" s="354"/>
      <c r="E30" s="354"/>
      <c r="F30" s="354"/>
      <c r="G30" s="354"/>
      <c r="H30" s="355"/>
      <c r="I30" s="10">
        <v>25</v>
      </c>
      <c r="J30" s="161">
        <v>161579470.34</v>
      </c>
      <c r="K30" s="231">
        <v>97703011.170000017</v>
      </c>
      <c r="L30" s="232"/>
      <c r="M30" s="232"/>
      <c r="N30" s="227"/>
      <c r="O30" s="227"/>
      <c r="P30" s="230"/>
    </row>
    <row r="31" spans="1:16" x14ac:dyDescent="0.2">
      <c r="A31" s="353" t="s">
        <v>297</v>
      </c>
      <c r="B31" s="354"/>
      <c r="C31" s="354"/>
      <c r="D31" s="354"/>
      <c r="E31" s="354"/>
      <c r="F31" s="354"/>
      <c r="G31" s="354"/>
      <c r="H31" s="355"/>
      <c r="I31" s="10">
        <v>26</v>
      </c>
      <c r="J31" s="161">
        <v>-6766613.7833999991</v>
      </c>
      <c r="K31" s="231">
        <v>13603589.081599995</v>
      </c>
      <c r="L31" s="232"/>
      <c r="M31" s="232"/>
      <c r="N31" s="227"/>
      <c r="O31" s="227"/>
      <c r="P31" s="230"/>
    </row>
    <row r="32" spans="1:16" x14ac:dyDescent="0.2">
      <c r="A32" s="353" t="s">
        <v>298</v>
      </c>
      <c r="B32" s="354"/>
      <c r="C32" s="354"/>
      <c r="D32" s="354"/>
      <c r="E32" s="354"/>
      <c r="F32" s="354"/>
      <c r="G32" s="354"/>
      <c r="H32" s="355"/>
      <c r="I32" s="10">
        <v>27</v>
      </c>
      <c r="J32" s="163">
        <v>0</v>
      </c>
      <c r="K32" s="178">
        <v>0</v>
      </c>
      <c r="L32" s="232"/>
      <c r="M32" s="232"/>
      <c r="N32" s="227"/>
      <c r="O32" s="227"/>
      <c r="P32" s="230"/>
    </row>
    <row r="33" spans="1:16" x14ac:dyDescent="0.2">
      <c r="A33" s="353" t="s">
        <v>299</v>
      </c>
      <c r="B33" s="354"/>
      <c r="C33" s="354"/>
      <c r="D33" s="354"/>
      <c r="E33" s="354"/>
      <c r="F33" s="354"/>
      <c r="G33" s="354"/>
      <c r="H33" s="355"/>
      <c r="I33" s="10">
        <v>28</v>
      </c>
      <c r="J33" s="161">
        <v>2107686.6</v>
      </c>
      <c r="K33" s="231">
        <v>-1767162.37</v>
      </c>
      <c r="L33" s="232"/>
      <c r="M33" s="232"/>
      <c r="N33" s="227"/>
      <c r="O33" s="227"/>
      <c r="P33" s="230"/>
    </row>
    <row r="34" spans="1:16" x14ac:dyDescent="0.2">
      <c r="A34" s="353" t="s">
        <v>300</v>
      </c>
      <c r="B34" s="354"/>
      <c r="C34" s="354"/>
      <c r="D34" s="354"/>
      <c r="E34" s="354"/>
      <c r="F34" s="354"/>
      <c r="G34" s="354"/>
      <c r="H34" s="355"/>
      <c r="I34" s="10">
        <v>29</v>
      </c>
      <c r="J34" s="161">
        <v>-29347797.825600006</v>
      </c>
      <c r="K34" s="231">
        <v>-49329794.880000062</v>
      </c>
      <c r="L34" s="232"/>
      <c r="M34" s="232"/>
      <c r="N34" s="227"/>
      <c r="O34" s="227"/>
      <c r="P34" s="230"/>
    </row>
    <row r="35" spans="1:16" ht="21" customHeight="1" x14ac:dyDescent="0.2">
      <c r="A35" s="353" t="s">
        <v>301</v>
      </c>
      <c r="B35" s="354"/>
      <c r="C35" s="354"/>
      <c r="D35" s="354"/>
      <c r="E35" s="354"/>
      <c r="F35" s="354"/>
      <c r="G35" s="354"/>
      <c r="H35" s="355"/>
      <c r="I35" s="10">
        <v>30</v>
      </c>
      <c r="J35" s="161">
        <v>23844678.89999992</v>
      </c>
      <c r="K35" s="231">
        <v>12664551.979999943</v>
      </c>
      <c r="L35" s="232"/>
      <c r="M35" s="232"/>
      <c r="N35" s="227"/>
      <c r="O35" s="227"/>
      <c r="P35" s="230"/>
    </row>
    <row r="36" spans="1:16" x14ac:dyDescent="0.2">
      <c r="A36" s="361" t="s">
        <v>302</v>
      </c>
      <c r="B36" s="354"/>
      <c r="C36" s="354"/>
      <c r="D36" s="354"/>
      <c r="E36" s="354"/>
      <c r="F36" s="354"/>
      <c r="G36" s="354"/>
      <c r="H36" s="355"/>
      <c r="I36" s="10">
        <v>31</v>
      </c>
      <c r="J36" s="161">
        <v>-14060269.66</v>
      </c>
      <c r="K36" s="231">
        <v>-22453534.029999997</v>
      </c>
      <c r="L36" s="232"/>
      <c r="M36" s="232"/>
      <c r="N36" s="227"/>
      <c r="O36" s="227"/>
      <c r="P36" s="230"/>
    </row>
    <row r="37" spans="1:16" x14ac:dyDescent="0.2">
      <c r="A37" s="361" t="s">
        <v>303</v>
      </c>
      <c r="B37" s="354"/>
      <c r="C37" s="354"/>
      <c r="D37" s="354"/>
      <c r="E37" s="354"/>
      <c r="F37" s="354"/>
      <c r="G37" s="354"/>
      <c r="H37" s="355"/>
      <c r="I37" s="10">
        <v>32</v>
      </c>
      <c r="J37" s="175">
        <f>SUM(J38:J51)</f>
        <v>37806436.530000009</v>
      </c>
      <c r="K37" s="235">
        <f>SUM(K38:K51)</f>
        <v>220928809.15000004</v>
      </c>
      <c r="L37" s="226"/>
      <c r="M37" s="226"/>
      <c r="N37" s="227"/>
      <c r="O37" s="227"/>
      <c r="P37" s="230"/>
    </row>
    <row r="38" spans="1:16" x14ac:dyDescent="0.2">
      <c r="A38" s="353" t="s">
        <v>372</v>
      </c>
      <c r="B38" s="354"/>
      <c r="C38" s="354"/>
      <c r="D38" s="354"/>
      <c r="E38" s="354"/>
      <c r="F38" s="354"/>
      <c r="G38" s="354"/>
      <c r="H38" s="355"/>
      <c r="I38" s="10">
        <v>33</v>
      </c>
      <c r="J38" s="161">
        <v>47260.23</v>
      </c>
      <c r="K38" s="231">
        <v>153333.11999999997</v>
      </c>
      <c r="L38" s="232"/>
      <c r="M38" s="232"/>
      <c r="N38" s="227"/>
      <c r="O38" s="227"/>
      <c r="P38" s="230"/>
    </row>
    <row r="39" spans="1:16" x14ac:dyDescent="0.2">
      <c r="A39" s="353" t="s">
        <v>304</v>
      </c>
      <c r="B39" s="354"/>
      <c r="C39" s="354"/>
      <c r="D39" s="354"/>
      <c r="E39" s="354"/>
      <c r="F39" s="354"/>
      <c r="G39" s="354"/>
      <c r="H39" s="355"/>
      <c r="I39" s="10">
        <v>34</v>
      </c>
      <c r="J39" s="161">
        <v>-28058088.060000002</v>
      </c>
      <c r="K39" s="233">
        <v>-14395727.43</v>
      </c>
      <c r="L39" s="232"/>
      <c r="M39" s="232"/>
      <c r="N39" s="227"/>
      <c r="O39" s="227"/>
      <c r="P39" s="230"/>
    </row>
    <row r="40" spans="1:16" x14ac:dyDescent="0.2">
      <c r="A40" s="353" t="s">
        <v>305</v>
      </c>
      <c r="B40" s="354"/>
      <c r="C40" s="354"/>
      <c r="D40" s="354"/>
      <c r="E40" s="354"/>
      <c r="F40" s="354"/>
      <c r="G40" s="354"/>
      <c r="H40" s="355"/>
      <c r="I40" s="10">
        <v>35</v>
      </c>
      <c r="J40" s="163">
        <v>0</v>
      </c>
      <c r="K40" s="178">
        <v>0</v>
      </c>
      <c r="L40" s="232"/>
      <c r="M40" s="232"/>
      <c r="N40" s="227"/>
      <c r="O40" s="227"/>
      <c r="P40" s="230"/>
    </row>
    <row r="41" spans="1:16" x14ac:dyDescent="0.2">
      <c r="A41" s="353" t="s">
        <v>306</v>
      </c>
      <c r="B41" s="354"/>
      <c r="C41" s="354"/>
      <c r="D41" s="354"/>
      <c r="E41" s="354"/>
      <c r="F41" s="354"/>
      <c r="G41" s="354"/>
      <c r="H41" s="355"/>
      <c r="I41" s="10">
        <v>36</v>
      </c>
      <c r="J41" s="163">
        <v>-5381986.9200000009</v>
      </c>
      <c r="K41" s="178">
        <v>-8548888.7000000011</v>
      </c>
      <c r="L41" s="232"/>
      <c r="M41" s="232"/>
      <c r="N41" s="227"/>
      <c r="O41" s="227"/>
      <c r="P41" s="230"/>
    </row>
    <row r="42" spans="1:16" ht="21" customHeight="1" x14ac:dyDescent="0.2">
      <c r="A42" s="353" t="s">
        <v>307</v>
      </c>
      <c r="B42" s="354"/>
      <c r="C42" s="354"/>
      <c r="D42" s="354"/>
      <c r="E42" s="354"/>
      <c r="F42" s="354"/>
      <c r="G42" s="354"/>
      <c r="H42" s="355"/>
      <c r="I42" s="10">
        <v>37</v>
      </c>
      <c r="J42" s="163">
        <v>8401862.1999999993</v>
      </c>
      <c r="K42" s="178">
        <v>30644083.41</v>
      </c>
      <c r="L42" s="232"/>
      <c r="M42" s="232"/>
      <c r="N42" s="227"/>
      <c r="O42" s="227"/>
      <c r="P42" s="230"/>
    </row>
    <row r="43" spans="1:16" ht="21.75" customHeight="1" x14ac:dyDescent="0.2">
      <c r="A43" s="353" t="s">
        <v>308</v>
      </c>
      <c r="B43" s="354"/>
      <c r="C43" s="354"/>
      <c r="D43" s="354"/>
      <c r="E43" s="354"/>
      <c r="F43" s="354"/>
      <c r="G43" s="354"/>
      <c r="H43" s="355"/>
      <c r="I43" s="10">
        <v>38</v>
      </c>
      <c r="J43" s="163">
        <v>-898701.03000000119</v>
      </c>
      <c r="K43" s="178">
        <v>-927981.18</v>
      </c>
      <c r="L43" s="232"/>
      <c r="M43" s="232"/>
      <c r="N43" s="227"/>
      <c r="O43" s="227"/>
      <c r="P43" s="230"/>
    </row>
    <row r="44" spans="1:16" ht="23.25" customHeight="1" x14ac:dyDescent="0.2">
      <c r="A44" s="353" t="s">
        <v>309</v>
      </c>
      <c r="B44" s="354"/>
      <c r="C44" s="354"/>
      <c r="D44" s="354"/>
      <c r="E44" s="354"/>
      <c r="F44" s="354"/>
      <c r="G44" s="354"/>
      <c r="H44" s="355"/>
      <c r="I44" s="10">
        <v>39</v>
      </c>
      <c r="J44" s="163">
        <v>16912856.899999999</v>
      </c>
      <c r="K44" s="178">
        <v>-230105.87</v>
      </c>
      <c r="L44" s="232"/>
      <c r="M44" s="232"/>
      <c r="N44" s="227"/>
      <c r="O44" s="227"/>
      <c r="P44" s="230"/>
    </row>
    <row r="45" spans="1:16" x14ac:dyDescent="0.2">
      <c r="A45" s="353" t="s">
        <v>310</v>
      </c>
      <c r="B45" s="354"/>
      <c r="C45" s="354"/>
      <c r="D45" s="354"/>
      <c r="E45" s="354"/>
      <c r="F45" s="354"/>
      <c r="G45" s="354"/>
      <c r="H45" s="355"/>
      <c r="I45" s="10">
        <v>40</v>
      </c>
      <c r="J45" s="163">
        <v>220377704.11000001</v>
      </c>
      <c r="K45" s="178">
        <v>441028221.84000003</v>
      </c>
      <c r="L45" s="232"/>
      <c r="M45" s="232"/>
      <c r="N45" s="227"/>
      <c r="O45" s="227"/>
      <c r="P45" s="230"/>
    </row>
    <row r="46" spans="1:16" x14ac:dyDescent="0.2">
      <c r="A46" s="353" t="s">
        <v>311</v>
      </c>
      <c r="B46" s="354"/>
      <c r="C46" s="354"/>
      <c r="D46" s="354"/>
      <c r="E46" s="354"/>
      <c r="F46" s="354"/>
      <c r="G46" s="354"/>
      <c r="H46" s="355"/>
      <c r="I46" s="10">
        <v>41</v>
      </c>
      <c r="J46" s="163">
        <v>-228647600</v>
      </c>
      <c r="K46" s="178">
        <v>-245751765.94</v>
      </c>
      <c r="L46" s="232"/>
      <c r="M46" s="232"/>
      <c r="N46" s="227"/>
      <c r="O46" s="227"/>
      <c r="P46" s="230"/>
    </row>
    <row r="47" spans="1:16" x14ac:dyDescent="0.2">
      <c r="A47" s="353" t="s">
        <v>312</v>
      </c>
      <c r="B47" s="354"/>
      <c r="C47" s="354"/>
      <c r="D47" s="354"/>
      <c r="E47" s="354"/>
      <c r="F47" s="354"/>
      <c r="G47" s="354"/>
      <c r="H47" s="355"/>
      <c r="I47" s="10">
        <v>42</v>
      </c>
      <c r="J47" s="163">
        <v>0</v>
      </c>
      <c r="K47" s="178">
        <v>0</v>
      </c>
      <c r="L47" s="232"/>
      <c r="M47" s="232"/>
      <c r="N47" s="227"/>
      <c r="O47" s="227"/>
      <c r="P47" s="230"/>
    </row>
    <row r="48" spans="1:16" x14ac:dyDescent="0.2">
      <c r="A48" s="353" t="s">
        <v>313</v>
      </c>
      <c r="B48" s="354"/>
      <c r="C48" s="354"/>
      <c r="D48" s="354"/>
      <c r="E48" s="354"/>
      <c r="F48" s="354"/>
      <c r="G48" s="354"/>
      <c r="H48" s="355"/>
      <c r="I48" s="10">
        <v>43</v>
      </c>
      <c r="J48" s="163">
        <v>0</v>
      </c>
      <c r="K48" s="178">
        <v>0</v>
      </c>
      <c r="L48" s="232"/>
      <c r="M48" s="232"/>
      <c r="N48" s="227"/>
      <c r="O48" s="227"/>
      <c r="P48" s="230"/>
    </row>
    <row r="49" spans="1:16" x14ac:dyDescent="0.2">
      <c r="A49" s="353" t="s">
        <v>314</v>
      </c>
      <c r="B49" s="362"/>
      <c r="C49" s="362"/>
      <c r="D49" s="362"/>
      <c r="E49" s="362"/>
      <c r="F49" s="362"/>
      <c r="G49" s="362"/>
      <c r="H49" s="363"/>
      <c r="I49" s="10">
        <v>44</v>
      </c>
      <c r="J49" s="163">
        <v>27776853.940000001</v>
      </c>
      <c r="K49" s="178">
        <v>39261388.689999998</v>
      </c>
      <c r="L49" s="232"/>
      <c r="M49" s="232"/>
      <c r="N49" s="227"/>
      <c r="O49" s="227"/>
      <c r="P49" s="230"/>
    </row>
    <row r="50" spans="1:16" x14ac:dyDescent="0.2">
      <c r="A50" s="353" t="s">
        <v>315</v>
      </c>
      <c r="B50" s="362"/>
      <c r="C50" s="362"/>
      <c r="D50" s="362"/>
      <c r="E50" s="362"/>
      <c r="F50" s="362"/>
      <c r="G50" s="362"/>
      <c r="H50" s="363"/>
      <c r="I50" s="10">
        <v>45</v>
      </c>
      <c r="J50" s="163">
        <v>76760130.620000005</v>
      </c>
      <c r="K50" s="178">
        <v>68712806.129999995</v>
      </c>
      <c r="L50" s="232"/>
      <c r="M50" s="232"/>
      <c r="N50" s="227"/>
      <c r="O50" s="227"/>
      <c r="P50" s="230"/>
    </row>
    <row r="51" spans="1:16" x14ac:dyDescent="0.2">
      <c r="A51" s="353" t="s">
        <v>316</v>
      </c>
      <c r="B51" s="362"/>
      <c r="C51" s="362"/>
      <c r="D51" s="362"/>
      <c r="E51" s="362"/>
      <c r="F51" s="362"/>
      <c r="G51" s="362"/>
      <c r="H51" s="363"/>
      <c r="I51" s="10">
        <v>46</v>
      </c>
      <c r="J51" s="163">
        <v>-49483855.460000001</v>
      </c>
      <c r="K51" s="178">
        <v>-89016554.920000002</v>
      </c>
      <c r="L51" s="232"/>
      <c r="M51" s="232"/>
      <c r="N51" s="227"/>
      <c r="O51" s="227"/>
      <c r="P51" s="230"/>
    </row>
    <row r="52" spans="1:16" x14ac:dyDescent="0.2">
      <c r="A52" s="361" t="s">
        <v>317</v>
      </c>
      <c r="B52" s="362"/>
      <c r="C52" s="362"/>
      <c r="D52" s="362"/>
      <c r="E52" s="362"/>
      <c r="F52" s="362"/>
      <c r="G52" s="362"/>
      <c r="H52" s="363"/>
      <c r="I52" s="10">
        <v>47</v>
      </c>
      <c r="J52" s="163">
        <f>SUM(J53:J57)</f>
        <v>-980000</v>
      </c>
      <c r="K52" s="236">
        <f>SUM(K53:K57)</f>
        <v>-980000</v>
      </c>
      <c r="L52" s="226"/>
      <c r="M52" s="226"/>
      <c r="N52" s="227"/>
      <c r="O52" s="227"/>
      <c r="P52" s="230"/>
    </row>
    <row r="53" spans="1:16" x14ac:dyDescent="0.2">
      <c r="A53" s="353" t="s">
        <v>318</v>
      </c>
      <c r="B53" s="362"/>
      <c r="C53" s="362"/>
      <c r="D53" s="362"/>
      <c r="E53" s="362"/>
      <c r="F53" s="362"/>
      <c r="G53" s="362"/>
      <c r="H53" s="363"/>
      <c r="I53" s="10">
        <v>48</v>
      </c>
      <c r="J53" s="163">
        <v>0</v>
      </c>
      <c r="K53" s="178">
        <v>0</v>
      </c>
      <c r="L53" s="232"/>
      <c r="M53" s="232"/>
      <c r="N53" s="227"/>
      <c r="O53" s="227"/>
      <c r="P53" s="230"/>
    </row>
    <row r="54" spans="1:16" x14ac:dyDescent="0.2">
      <c r="A54" s="353" t="s">
        <v>319</v>
      </c>
      <c r="B54" s="362"/>
      <c r="C54" s="362"/>
      <c r="D54" s="362"/>
      <c r="E54" s="362"/>
      <c r="F54" s="362"/>
      <c r="G54" s="362"/>
      <c r="H54" s="363"/>
      <c r="I54" s="10">
        <v>49</v>
      </c>
      <c r="J54" s="163">
        <v>0</v>
      </c>
      <c r="K54" s="178">
        <v>0</v>
      </c>
      <c r="L54" s="232"/>
      <c r="M54" s="232"/>
      <c r="N54" s="227"/>
      <c r="O54" s="227"/>
      <c r="P54" s="230"/>
    </row>
    <row r="55" spans="1:16" x14ac:dyDescent="0.2">
      <c r="A55" s="353" t="s">
        <v>371</v>
      </c>
      <c r="B55" s="362"/>
      <c r="C55" s="362"/>
      <c r="D55" s="362"/>
      <c r="E55" s="362"/>
      <c r="F55" s="362"/>
      <c r="G55" s="362"/>
      <c r="H55" s="363"/>
      <c r="I55" s="10">
        <v>50</v>
      </c>
      <c r="J55" s="163">
        <v>0</v>
      </c>
      <c r="K55" s="178">
        <v>0</v>
      </c>
      <c r="L55" s="232"/>
      <c r="M55" s="232"/>
      <c r="N55" s="227"/>
      <c r="O55" s="227"/>
      <c r="P55" s="230"/>
    </row>
    <row r="56" spans="1:16" x14ac:dyDescent="0.2">
      <c r="A56" s="353" t="s">
        <v>320</v>
      </c>
      <c r="B56" s="362"/>
      <c r="C56" s="362"/>
      <c r="D56" s="362"/>
      <c r="E56" s="362"/>
      <c r="F56" s="362"/>
      <c r="G56" s="362"/>
      <c r="H56" s="363"/>
      <c r="I56" s="10">
        <v>51</v>
      </c>
      <c r="J56" s="163">
        <v>0</v>
      </c>
      <c r="K56" s="178">
        <v>0</v>
      </c>
      <c r="L56" s="232"/>
      <c r="M56" s="232"/>
      <c r="N56" s="227"/>
      <c r="O56" s="227"/>
      <c r="P56" s="230"/>
    </row>
    <row r="57" spans="1:16" x14ac:dyDescent="0.2">
      <c r="A57" s="353" t="s">
        <v>321</v>
      </c>
      <c r="B57" s="362"/>
      <c r="C57" s="362"/>
      <c r="D57" s="362"/>
      <c r="E57" s="362"/>
      <c r="F57" s="362"/>
      <c r="G57" s="362"/>
      <c r="H57" s="363"/>
      <c r="I57" s="10">
        <v>52</v>
      </c>
      <c r="J57" s="163">
        <v>-980000</v>
      </c>
      <c r="K57" s="178">
        <v>-980000</v>
      </c>
      <c r="L57" s="232"/>
      <c r="M57" s="232"/>
      <c r="N57" s="227"/>
      <c r="O57" s="227"/>
      <c r="P57" s="230"/>
    </row>
    <row r="58" spans="1:16" x14ac:dyDescent="0.2">
      <c r="A58" s="361" t="s">
        <v>322</v>
      </c>
      <c r="B58" s="362"/>
      <c r="C58" s="362"/>
      <c r="D58" s="362"/>
      <c r="E58" s="362"/>
      <c r="F58" s="362"/>
      <c r="G58" s="362"/>
      <c r="H58" s="363"/>
      <c r="I58" s="10">
        <v>53</v>
      </c>
      <c r="J58" s="163">
        <f>SUM(J6+J37+J52)</f>
        <v>-18597020.816600673</v>
      </c>
      <c r="K58" s="178">
        <f>SUM(K6+K37+K52)</f>
        <v>153001208.04619995</v>
      </c>
      <c r="L58" s="226"/>
      <c r="M58" s="226"/>
      <c r="N58" s="227"/>
      <c r="O58" s="227"/>
      <c r="P58" s="230"/>
    </row>
    <row r="59" spans="1:16" ht="21.75" customHeight="1" x14ac:dyDescent="0.2">
      <c r="A59" s="361" t="s">
        <v>323</v>
      </c>
      <c r="B59" s="362"/>
      <c r="C59" s="362"/>
      <c r="D59" s="362"/>
      <c r="E59" s="362"/>
      <c r="F59" s="362"/>
      <c r="G59" s="362"/>
      <c r="H59" s="363"/>
      <c r="I59" s="10">
        <v>54</v>
      </c>
      <c r="J59" s="163">
        <v>27738555.100000009</v>
      </c>
      <c r="K59" s="178">
        <v>43365662.150000006</v>
      </c>
      <c r="L59" s="237"/>
      <c r="M59" s="237"/>
      <c r="N59" s="227"/>
      <c r="O59" s="227"/>
      <c r="P59" s="230"/>
    </row>
    <row r="60" spans="1:16" x14ac:dyDescent="0.2">
      <c r="A60" s="361" t="s">
        <v>324</v>
      </c>
      <c r="B60" s="362"/>
      <c r="C60" s="362"/>
      <c r="D60" s="362"/>
      <c r="E60" s="362"/>
      <c r="F60" s="362"/>
      <c r="G60" s="362"/>
      <c r="H60" s="363"/>
      <c r="I60" s="10">
        <v>55</v>
      </c>
      <c r="J60" s="163">
        <f>SUM(J58:J59)</f>
        <v>9141534.283399336</v>
      </c>
      <c r="K60" s="178">
        <f>SUM(K58:K59)</f>
        <v>196366870.19619995</v>
      </c>
      <c r="L60" s="226"/>
      <c r="M60" s="226"/>
      <c r="N60" s="227"/>
      <c r="O60" s="227"/>
      <c r="P60" s="230"/>
    </row>
    <row r="61" spans="1:16" x14ac:dyDescent="0.2">
      <c r="A61" s="353" t="s">
        <v>325</v>
      </c>
      <c r="B61" s="362"/>
      <c r="C61" s="362"/>
      <c r="D61" s="362"/>
      <c r="E61" s="362"/>
      <c r="F61" s="362"/>
      <c r="G61" s="362"/>
      <c r="H61" s="363"/>
      <c r="I61" s="10">
        <v>56</v>
      </c>
      <c r="J61" s="163">
        <v>66305759.659999996</v>
      </c>
      <c r="K61" s="178">
        <v>48480659.849999994</v>
      </c>
      <c r="L61" s="232"/>
      <c r="M61" s="232"/>
      <c r="N61" s="227"/>
      <c r="O61" s="227"/>
      <c r="P61" s="230"/>
    </row>
    <row r="62" spans="1:16" x14ac:dyDescent="0.2">
      <c r="A62" s="364" t="s">
        <v>326</v>
      </c>
      <c r="B62" s="365"/>
      <c r="C62" s="365"/>
      <c r="D62" s="365"/>
      <c r="E62" s="365"/>
      <c r="F62" s="365"/>
      <c r="G62" s="365"/>
      <c r="H62" s="366"/>
      <c r="I62" s="238">
        <v>57</v>
      </c>
      <c r="J62" s="162">
        <v>75447293.94339934</v>
      </c>
      <c r="K62" s="239">
        <v>244847530.04619995</v>
      </c>
      <c r="L62" s="232"/>
      <c r="M62" s="232"/>
      <c r="N62" s="227"/>
      <c r="O62" s="227"/>
      <c r="P62" s="230"/>
    </row>
    <row r="63" spans="1:16" x14ac:dyDescent="0.2">
      <c r="A63" s="240" t="s">
        <v>327</v>
      </c>
      <c r="B63" s="241"/>
      <c r="C63" s="241"/>
      <c r="D63" s="241"/>
      <c r="E63" s="241"/>
      <c r="F63" s="241"/>
      <c r="G63" s="241"/>
      <c r="H63" s="241"/>
      <c r="I63" s="241"/>
      <c r="N63" s="227"/>
      <c r="O63" s="227"/>
    </row>
    <row r="65" spans="11:11" x14ac:dyDescent="0.2">
      <c r="K65" s="242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2:J2"/>
    <mergeCell ref="A4:H4"/>
    <mergeCell ref="A5:H5"/>
    <mergeCell ref="A12:H12"/>
    <mergeCell ref="A1:J1"/>
  </mergeCells>
  <phoneticPr fontId="4" type="noConversion"/>
  <dataValidations count="1">
    <dataValidation allowBlank="1" sqref="B2:K3 A1:A3 L1:IT1048576 A4:K65536"/>
  </dataValidations>
  <pageMargins left="0.75" right="0.75" top="1" bottom="1" header="0.5" footer="0.5"/>
  <pageSetup paperSize="9" scale="74" orientation="portrait" r:id="rId1"/>
  <headerFooter alignWithMargins="0"/>
  <ignoredErrors>
    <ignoredError sqref="J5:K5" numberStoredAsText="1"/>
    <ignoredError sqref="J63:K63 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1"/>
  <sheetViews>
    <sheetView view="pageBreakPreview" zoomScale="85" zoomScaleNormal="100" zoomScaleSheetLayoutView="85" workbookViewId="0">
      <selection activeCell="I3" sqref="I3"/>
    </sheetView>
  </sheetViews>
  <sheetFormatPr defaultRowHeight="12.75" x14ac:dyDescent="0.2"/>
  <cols>
    <col min="1" max="2" width="9.140625" style="21"/>
    <col min="3" max="3" width="13.140625" style="21" customWidth="1"/>
    <col min="4" max="4" width="9.140625" style="21"/>
    <col min="5" max="5" width="12.7109375" style="21" customWidth="1"/>
    <col min="6" max="6" width="12.140625" style="21" customWidth="1"/>
    <col min="7" max="7" width="12.7109375" style="21" customWidth="1"/>
    <col min="8" max="8" width="13.140625" style="21" customWidth="1"/>
    <col min="9" max="9" width="12.28515625" style="21" customWidth="1"/>
    <col min="10" max="10" width="11.42578125" style="21" customWidth="1"/>
    <col min="11" max="11" width="13.140625" style="21" customWidth="1"/>
    <col min="12" max="12" width="15.140625" style="21" customWidth="1"/>
    <col min="13" max="13" width="13.7109375" style="21" bestFit="1" customWidth="1"/>
    <col min="14" max="16384" width="9.140625" style="21"/>
  </cols>
  <sheetData>
    <row r="1" spans="1:14" ht="21.75" customHeight="1" x14ac:dyDescent="0.25">
      <c r="A1" s="380" t="s">
        <v>328</v>
      </c>
      <c r="B1" s="381"/>
      <c r="C1" s="381"/>
      <c r="D1" s="381"/>
      <c r="E1" s="381"/>
      <c r="F1" s="382"/>
      <c r="G1" s="382"/>
      <c r="H1" s="382"/>
      <c r="I1" s="382"/>
      <c r="J1" s="382"/>
      <c r="K1" s="383"/>
      <c r="L1" s="77"/>
    </row>
    <row r="2" spans="1:14" ht="12.75" customHeight="1" x14ac:dyDescent="0.2">
      <c r="A2" s="348" t="s">
        <v>389</v>
      </c>
      <c r="B2" s="384"/>
      <c r="C2" s="384"/>
      <c r="D2" s="384"/>
      <c r="E2" s="381"/>
      <c r="F2" s="385"/>
      <c r="G2" s="385"/>
      <c r="H2" s="385"/>
      <c r="I2" s="385"/>
      <c r="J2" s="385"/>
      <c r="K2" s="386"/>
      <c r="L2" s="77"/>
    </row>
    <row r="3" spans="1:14" x14ac:dyDescent="0.2">
      <c r="A3" s="79"/>
      <c r="B3" s="80"/>
      <c r="C3" s="80"/>
      <c r="D3" s="80"/>
      <c r="E3" s="78"/>
      <c r="F3" s="3"/>
      <c r="G3" s="3"/>
      <c r="H3" s="3"/>
      <c r="I3" s="3"/>
      <c r="J3" s="3"/>
      <c r="K3" s="3"/>
      <c r="L3" s="373" t="s">
        <v>51</v>
      </c>
      <c r="M3" s="373"/>
    </row>
    <row r="4" spans="1:14" ht="13.5" customHeight="1" x14ac:dyDescent="0.2">
      <c r="A4" s="393" t="s">
        <v>121</v>
      </c>
      <c r="B4" s="394"/>
      <c r="C4" s="395"/>
      <c r="D4" s="399" t="s">
        <v>122</v>
      </c>
      <c r="E4" s="370" t="s">
        <v>329</v>
      </c>
      <c r="F4" s="371"/>
      <c r="G4" s="371"/>
      <c r="H4" s="371"/>
      <c r="I4" s="371"/>
      <c r="J4" s="371"/>
      <c r="K4" s="372"/>
      <c r="L4" s="368" t="s">
        <v>330</v>
      </c>
      <c r="M4" s="368" t="s">
        <v>331</v>
      </c>
    </row>
    <row r="5" spans="1:14" ht="45" x14ac:dyDescent="0.2">
      <c r="A5" s="396"/>
      <c r="B5" s="397"/>
      <c r="C5" s="398"/>
      <c r="D5" s="400"/>
      <c r="E5" s="76" t="s">
        <v>332</v>
      </c>
      <c r="F5" s="76" t="s">
        <v>333</v>
      </c>
      <c r="G5" s="76" t="s">
        <v>334</v>
      </c>
      <c r="H5" s="76" t="s">
        <v>335</v>
      </c>
      <c r="I5" s="76" t="s">
        <v>336</v>
      </c>
      <c r="J5" s="76" t="s">
        <v>337</v>
      </c>
      <c r="K5" s="76" t="s">
        <v>338</v>
      </c>
      <c r="L5" s="369"/>
      <c r="M5" s="369"/>
    </row>
    <row r="6" spans="1:14" x14ac:dyDescent="0.2">
      <c r="A6" s="387">
        <v>1</v>
      </c>
      <c r="B6" s="388"/>
      <c r="C6" s="389"/>
      <c r="D6" s="31">
        <v>2</v>
      </c>
      <c r="E6" s="31" t="s">
        <v>2</v>
      </c>
      <c r="F6" s="32" t="s">
        <v>3</v>
      </c>
      <c r="G6" s="31" t="s">
        <v>4</v>
      </c>
      <c r="H6" s="32" t="s">
        <v>5</v>
      </c>
      <c r="I6" s="31" t="s">
        <v>6</v>
      </c>
      <c r="J6" s="32" t="s">
        <v>7</v>
      </c>
      <c r="K6" s="31" t="s">
        <v>8</v>
      </c>
      <c r="L6" s="32" t="s">
        <v>9</v>
      </c>
      <c r="M6" s="31" t="s">
        <v>10</v>
      </c>
    </row>
    <row r="7" spans="1:14" ht="21" customHeight="1" x14ac:dyDescent="0.2">
      <c r="A7" s="390" t="s">
        <v>339</v>
      </c>
      <c r="B7" s="391"/>
      <c r="C7" s="392"/>
      <c r="D7" s="12">
        <v>1</v>
      </c>
      <c r="E7" s="69">
        <v>601575800</v>
      </c>
      <c r="F7" s="69">
        <v>681482525.25</v>
      </c>
      <c r="G7" s="69">
        <v>228528455.6312001</v>
      </c>
      <c r="H7" s="69">
        <v>397873836.06000006</v>
      </c>
      <c r="I7" s="69">
        <v>92532387.808000326</v>
      </c>
      <c r="J7" s="69">
        <v>51528025.424996808</v>
      </c>
      <c r="K7" s="70">
        <f t="shared" ref="K7:K23" si="0">SUM(E7:J7)</f>
        <v>2053521030.1741974</v>
      </c>
      <c r="L7" s="69"/>
      <c r="M7" s="70">
        <f t="shared" ref="M7:M40" si="1">K7+L7</f>
        <v>2053521030.1741974</v>
      </c>
      <c r="N7" s="74"/>
    </row>
    <row r="8" spans="1:14" ht="20.25" customHeight="1" x14ac:dyDescent="0.2">
      <c r="A8" s="374" t="s">
        <v>340</v>
      </c>
      <c r="B8" s="375"/>
      <c r="C8" s="376"/>
      <c r="D8" s="4">
        <v>2</v>
      </c>
      <c r="E8" s="71"/>
      <c r="F8" s="71"/>
      <c r="G8" s="71"/>
      <c r="H8" s="71"/>
      <c r="I8" s="71"/>
      <c r="J8" s="71"/>
      <c r="K8" s="72">
        <f t="shared" si="0"/>
        <v>0</v>
      </c>
      <c r="L8" s="71"/>
      <c r="M8" s="72">
        <f t="shared" si="1"/>
        <v>0</v>
      </c>
      <c r="N8" s="74"/>
    </row>
    <row r="9" spans="1:14" ht="19.5" customHeight="1" x14ac:dyDescent="0.2">
      <c r="A9" s="374" t="s">
        <v>341</v>
      </c>
      <c r="B9" s="375"/>
      <c r="C9" s="376"/>
      <c r="D9" s="4">
        <v>3</v>
      </c>
      <c r="E9" s="71"/>
      <c r="F9" s="71"/>
      <c r="G9" s="71"/>
      <c r="H9" s="71"/>
      <c r="I9" s="71"/>
      <c r="J9" s="71"/>
      <c r="K9" s="72">
        <f t="shared" si="0"/>
        <v>0</v>
      </c>
      <c r="L9" s="71"/>
      <c r="M9" s="72">
        <f t="shared" si="1"/>
        <v>0</v>
      </c>
      <c r="N9" s="74"/>
    </row>
    <row r="10" spans="1:14" ht="27.75" customHeight="1" x14ac:dyDescent="0.2">
      <c r="A10" s="377" t="s">
        <v>342</v>
      </c>
      <c r="B10" s="378"/>
      <c r="C10" s="379"/>
      <c r="D10" s="4">
        <v>4</v>
      </c>
      <c r="E10" s="72">
        <f>SUM(E7:E9)</f>
        <v>601575800</v>
      </c>
      <c r="F10" s="72">
        <f t="shared" ref="F10:L10" si="2">SUM(F7:F9)</f>
        <v>681482525.25</v>
      </c>
      <c r="G10" s="72">
        <f t="shared" si="2"/>
        <v>228528455.6312001</v>
      </c>
      <c r="H10" s="72">
        <f t="shared" si="2"/>
        <v>397873836.06000006</v>
      </c>
      <c r="I10" s="72">
        <f t="shared" si="2"/>
        <v>92532387.808000326</v>
      </c>
      <c r="J10" s="72">
        <f t="shared" si="2"/>
        <v>51528025.424996808</v>
      </c>
      <c r="K10" s="72">
        <f t="shared" si="0"/>
        <v>2053521030.1741974</v>
      </c>
      <c r="L10" s="72">
        <f t="shared" si="2"/>
        <v>0</v>
      </c>
      <c r="M10" s="72">
        <f t="shared" si="1"/>
        <v>2053521030.1741974</v>
      </c>
      <c r="N10" s="74"/>
    </row>
    <row r="11" spans="1:14" ht="27" customHeight="1" x14ac:dyDescent="0.2">
      <c r="A11" s="377" t="s">
        <v>343</v>
      </c>
      <c r="B11" s="378"/>
      <c r="C11" s="379"/>
      <c r="D11" s="4">
        <v>5</v>
      </c>
      <c r="E11" s="72">
        <f>E12+E13</f>
        <v>0</v>
      </c>
      <c r="F11" s="72">
        <f t="shared" ref="F11:L11" si="3">F12+F13</f>
        <v>0</v>
      </c>
      <c r="G11" s="72">
        <f t="shared" si="3"/>
        <v>93777087.530200049</v>
      </c>
      <c r="H11" s="72">
        <f t="shared" si="3"/>
        <v>0</v>
      </c>
      <c r="I11" s="72">
        <f t="shared" si="3"/>
        <v>0</v>
      </c>
      <c r="J11" s="72">
        <f t="shared" si="3"/>
        <v>150942944.27423745</v>
      </c>
      <c r="K11" s="72">
        <f t="shared" si="0"/>
        <v>244720031.80443752</v>
      </c>
      <c r="L11" s="72">
        <f t="shared" si="3"/>
        <v>0</v>
      </c>
      <c r="M11" s="72">
        <f t="shared" si="1"/>
        <v>244720031.80443752</v>
      </c>
      <c r="N11" s="74"/>
    </row>
    <row r="12" spans="1:14" ht="12.75" customHeight="1" x14ac:dyDescent="0.2">
      <c r="A12" s="374" t="s">
        <v>344</v>
      </c>
      <c r="B12" s="375"/>
      <c r="C12" s="376"/>
      <c r="D12" s="4">
        <v>6</v>
      </c>
      <c r="E12" s="71"/>
      <c r="F12" s="71"/>
      <c r="G12" s="71"/>
      <c r="H12" s="71"/>
      <c r="I12" s="71"/>
      <c r="J12" s="71">
        <v>150942944.27423745</v>
      </c>
      <c r="K12" s="72">
        <f t="shared" si="0"/>
        <v>150942944.27423745</v>
      </c>
      <c r="L12" s="71"/>
      <c r="M12" s="72">
        <f t="shared" si="1"/>
        <v>150942944.27423745</v>
      </c>
      <c r="N12" s="74"/>
    </row>
    <row r="13" spans="1:14" ht="24.75" customHeight="1" x14ac:dyDescent="0.2">
      <c r="A13" s="374" t="s">
        <v>345</v>
      </c>
      <c r="B13" s="375"/>
      <c r="C13" s="376"/>
      <c r="D13" s="4">
        <v>7</v>
      </c>
      <c r="E13" s="72">
        <f t="shared" ref="E13:J13" si="4">SUM(E14:E17)</f>
        <v>0</v>
      </c>
      <c r="F13" s="72">
        <f t="shared" si="4"/>
        <v>0</v>
      </c>
      <c r="G13" s="72">
        <f t="shared" si="4"/>
        <v>93777087.530200049</v>
      </c>
      <c r="H13" s="72">
        <f t="shared" si="4"/>
        <v>0</v>
      </c>
      <c r="I13" s="72">
        <f t="shared" si="4"/>
        <v>0</v>
      </c>
      <c r="J13" s="72">
        <f t="shared" si="4"/>
        <v>0</v>
      </c>
      <c r="K13" s="72">
        <f t="shared" si="0"/>
        <v>93777087.530200049</v>
      </c>
      <c r="L13" s="72">
        <f>SUM(L14:L17)</f>
        <v>0</v>
      </c>
      <c r="M13" s="72">
        <f t="shared" si="1"/>
        <v>93777087.530200049</v>
      </c>
      <c r="N13" s="74"/>
    </row>
    <row r="14" spans="1:14" ht="36" customHeight="1" x14ac:dyDescent="0.2">
      <c r="A14" s="374" t="s">
        <v>346</v>
      </c>
      <c r="B14" s="375"/>
      <c r="C14" s="376"/>
      <c r="D14" s="4">
        <v>8</v>
      </c>
      <c r="E14" s="71"/>
      <c r="F14" s="71"/>
      <c r="G14" s="71">
        <v>-3492123.0898000011</v>
      </c>
      <c r="H14" s="71"/>
      <c r="I14" s="71"/>
      <c r="J14" s="71"/>
      <c r="K14" s="72">
        <f t="shared" si="0"/>
        <v>-3492123.0898000011</v>
      </c>
      <c r="L14" s="71"/>
      <c r="M14" s="72">
        <f t="shared" si="1"/>
        <v>-3492123.0898000011</v>
      </c>
      <c r="N14" s="74"/>
    </row>
    <row r="15" spans="1:14" ht="26.25" customHeight="1" x14ac:dyDescent="0.2">
      <c r="A15" s="374" t="s">
        <v>347</v>
      </c>
      <c r="B15" s="375"/>
      <c r="C15" s="376"/>
      <c r="D15" s="4">
        <v>9</v>
      </c>
      <c r="E15" s="71"/>
      <c r="F15" s="71"/>
      <c r="G15" s="71">
        <v>135737811.32580006</v>
      </c>
      <c r="H15" s="71"/>
      <c r="I15" s="71"/>
      <c r="J15" s="71"/>
      <c r="K15" s="72">
        <f t="shared" si="0"/>
        <v>135737811.32580006</v>
      </c>
      <c r="L15" s="71"/>
      <c r="M15" s="72">
        <f t="shared" si="1"/>
        <v>135737811.32580006</v>
      </c>
      <c r="N15" s="74"/>
    </row>
    <row r="16" spans="1:14" ht="27" customHeight="1" x14ac:dyDescent="0.2">
      <c r="A16" s="374" t="s">
        <v>348</v>
      </c>
      <c r="B16" s="375"/>
      <c r="C16" s="376"/>
      <c r="D16" s="4">
        <v>10</v>
      </c>
      <c r="E16" s="71"/>
      <c r="F16" s="71"/>
      <c r="G16" s="71">
        <v>-38468600.705800012</v>
      </c>
      <c r="H16" s="71"/>
      <c r="I16" s="71"/>
      <c r="J16" s="71"/>
      <c r="K16" s="72">
        <f t="shared" si="0"/>
        <v>-38468600.705800012</v>
      </c>
      <c r="L16" s="71"/>
      <c r="M16" s="72">
        <f t="shared" si="1"/>
        <v>-38468600.705800012</v>
      </c>
      <c r="N16" s="74"/>
    </row>
    <row r="17" spans="1:14" ht="18" customHeight="1" x14ac:dyDescent="0.2">
      <c r="A17" s="374" t="s">
        <v>349</v>
      </c>
      <c r="B17" s="375"/>
      <c r="C17" s="376"/>
      <c r="D17" s="4">
        <v>11</v>
      </c>
      <c r="E17" s="71"/>
      <c r="F17" s="71"/>
      <c r="G17" s="71"/>
      <c r="H17" s="71"/>
      <c r="I17" s="71"/>
      <c r="J17" s="71"/>
      <c r="K17" s="72"/>
      <c r="L17" s="71"/>
      <c r="M17" s="72">
        <f t="shared" si="1"/>
        <v>0</v>
      </c>
      <c r="N17" s="74"/>
    </row>
    <row r="18" spans="1:14" ht="21.75" customHeight="1" x14ac:dyDescent="0.2">
      <c r="A18" s="377" t="s">
        <v>350</v>
      </c>
      <c r="B18" s="378"/>
      <c r="C18" s="379"/>
      <c r="D18" s="4">
        <v>12</v>
      </c>
      <c r="E18" s="72">
        <f t="shared" ref="E18:J18" si="5">SUM(E19:E22)</f>
        <v>0</v>
      </c>
      <c r="F18" s="72">
        <f t="shared" si="5"/>
        <v>0</v>
      </c>
      <c r="G18" s="72">
        <f t="shared" si="5"/>
        <v>11919986.980999999</v>
      </c>
      <c r="H18" s="72">
        <f t="shared" si="5"/>
        <v>2576401.2800000003</v>
      </c>
      <c r="I18" s="72">
        <f t="shared" si="5"/>
        <v>320921901.00499684</v>
      </c>
      <c r="J18" s="72">
        <f t="shared" si="5"/>
        <v>-51528025.424996808</v>
      </c>
      <c r="K18" s="72">
        <f t="shared" si="0"/>
        <v>283890263.84100002</v>
      </c>
      <c r="L18" s="72">
        <f>SUM(L19:L22)</f>
        <v>0</v>
      </c>
      <c r="M18" s="72">
        <f t="shared" si="1"/>
        <v>283890263.84100002</v>
      </c>
      <c r="N18" s="74"/>
    </row>
    <row r="19" spans="1:14" ht="16.5" customHeight="1" x14ac:dyDescent="0.2">
      <c r="A19" s="374" t="s">
        <v>351</v>
      </c>
      <c r="B19" s="375"/>
      <c r="C19" s="376"/>
      <c r="D19" s="4">
        <v>13</v>
      </c>
      <c r="E19" s="71"/>
      <c r="F19" s="71"/>
      <c r="G19" s="71"/>
      <c r="H19" s="71"/>
      <c r="I19" s="71"/>
      <c r="J19" s="71"/>
      <c r="K19" s="72">
        <f t="shared" si="0"/>
        <v>0</v>
      </c>
      <c r="L19" s="71"/>
      <c r="M19" s="72">
        <f t="shared" si="1"/>
        <v>0</v>
      </c>
      <c r="N19" s="74"/>
    </row>
    <row r="20" spans="1:14" ht="14.25" customHeight="1" x14ac:dyDescent="0.2">
      <c r="A20" s="374" t="s">
        <v>352</v>
      </c>
      <c r="B20" s="375"/>
      <c r="C20" s="376"/>
      <c r="D20" s="4">
        <v>14</v>
      </c>
      <c r="E20" s="71"/>
      <c r="F20" s="71"/>
      <c r="G20" s="71"/>
      <c r="H20" s="71"/>
      <c r="I20" s="71"/>
      <c r="J20" s="71"/>
      <c r="K20" s="72">
        <f t="shared" si="0"/>
        <v>0</v>
      </c>
      <c r="L20" s="71"/>
      <c r="M20" s="72">
        <f t="shared" si="1"/>
        <v>0</v>
      </c>
      <c r="N20" s="74"/>
    </row>
    <row r="21" spans="1:14" ht="14.25" customHeight="1" x14ac:dyDescent="0.2">
      <c r="A21" s="374" t="s">
        <v>353</v>
      </c>
      <c r="B21" s="375"/>
      <c r="C21" s="376"/>
      <c r="D21" s="4">
        <v>15</v>
      </c>
      <c r="E21" s="71"/>
      <c r="F21" s="71"/>
      <c r="G21" s="71"/>
      <c r="H21" s="71"/>
      <c r="I21" s="71"/>
      <c r="J21" s="71">
        <v>-980000</v>
      </c>
      <c r="K21" s="72">
        <f t="shared" si="0"/>
        <v>-980000</v>
      </c>
      <c r="L21" s="71"/>
      <c r="M21" s="72">
        <f t="shared" si="1"/>
        <v>-980000</v>
      </c>
      <c r="N21" s="74"/>
    </row>
    <row r="22" spans="1:14" ht="12.75" customHeight="1" x14ac:dyDescent="0.2">
      <c r="A22" s="374" t="s">
        <v>354</v>
      </c>
      <c r="B22" s="375"/>
      <c r="C22" s="376"/>
      <c r="D22" s="4">
        <v>16</v>
      </c>
      <c r="E22" s="71"/>
      <c r="F22" s="71"/>
      <c r="G22" s="71">
        <v>11919986.980999999</v>
      </c>
      <c r="H22" s="71">
        <v>2576401.2800000003</v>
      </c>
      <c r="I22" s="71">
        <v>320921901.00499684</v>
      </c>
      <c r="J22" s="71">
        <v>-50548025.424996808</v>
      </c>
      <c r="K22" s="72">
        <f t="shared" si="0"/>
        <v>284870263.84100002</v>
      </c>
      <c r="L22" s="71"/>
      <c r="M22" s="72">
        <f t="shared" si="1"/>
        <v>284870263.84100002</v>
      </c>
      <c r="N22" s="74"/>
    </row>
    <row r="23" spans="1:14" ht="33" customHeight="1" thickBot="1" x14ac:dyDescent="0.25">
      <c r="A23" s="401" t="s">
        <v>355</v>
      </c>
      <c r="B23" s="402"/>
      <c r="C23" s="403"/>
      <c r="D23" s="13">
        <v>17</v>
      </c>
      <c r="E23" s="73">
        <f t="shared" ref="E23:J23" si="6">E10+E11+E18</f>
        <v>601575800</v>
      </c>
      <c r="F23" s="73">
        <f t="shared" si="6"/>
        <v>681482525.25</v>
      </c>
      <c r="G23" s="73">
        <f t="shared" si="6"/>
        <v>334225530.14240015</v>
      </c>
      <c r="H23" s="73">
        <f t="shared" si="6"/>
        <v>400450237.34000003</v>
      </c>
      <c r="I23" s="73">
        <f t="shared" si="6"/>
        <v>413454288.81299716</v>
      </c>
      <c r="J23" s="73">
        <f t="shared" si="6"/>
        <v>150942944.27423745</v>
      </c>
      <c r="K23" s="73">
        <f t="shared" si="0"/>
        <v>2582131325.8196354</v>
      </c>
      <c r="L23" s="73">
        <f>L10+L11+L18</f>
        <v>0</v>
      </c>
      <c r="M23" s="73">
        <f t="shared" si="1"/>
        <v>2582131325.8196354</v>
      </c>
      <c r="N23" s="74"/>
    </row>
    <row r="24" spans="1:14" ht="19.5" customHeight="1" thickTop="1" x14ac:dyDescent="0.2">
      <c r="A24" s="404" t="s">
        <v>356</v>
      </c>
      <c r="B24" s="405"/>
      <c r="C24" s="406"/>
      <c r="D24" s="14">
        <v>18</v>
      </c>
      <c r="E24" s="159">
        <f t="shared" ref="E24:J24" si="7">+E23</f>
        <v>601575800</v>
      </c>
      <c r="F24" s="159">
        <f t="shared" si="7"/>
        <v>681482525.25</v>
      </c>
      <c r="G24" s="159">
        <f t="shared" si="7"/>
        <v>334225530.14240015</v>
      </c>
      <c r="H24" s="159">
        <f t="shared" si="7"/>
        <v>400450237.34000003</v>
      </c>
      <c r="I24" s="159">
        <f t="shared" si="7"/>
        <v>413454288.81299716</v>
      </c>
      <c r="J24" s="159">
        <f t="shared" si="7"/>
        <v>150942944.27423745</v>
      </c>
      <c r="K24" s="176">
        <f t="shared" ref="K24:K40" si="8">SUM(E24:J24)</f>
        <v>2582131325.8196354</v>
      </c>
      <c r="L24" s="159"/>
      <c r="M24" s="176">
        <f t="shared" si="1"/>
        <v>2582131325.8196354</v>
      </c>
      <c r="N24" s="74"/>
    </row>
    <row r="25" spans="1:14" ht="12.75" customHeight="1" x14ac:dyDescent="0.2">
      <c r="A25" s="374" t="s">
        <v>340</v>
      </c>
      <c r="B25" s="375"/>
      <c r="C25" s="376"/>
      <c r="D25" s="4">
        <v>19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7">
        <f t="shared" si="8"/>
        <v>0</v>
      </c>
      <c r="L25" s="158">
        <v>0</v>
      </c>
      <c r="M25" s="157">
        <f t="shared" si="1"/>
        <v>0</v>
      </c>
      <c r="N25" s="74"/>
    </row>
    <row r="26" spans="1:14" ht="15.75" customHeight="1" x14ac:dyDescent="0.2">
      <c r="A26" s="374" t="s">
        <v>341</v>
      </c>
      <c r="B26" s="375"/>
      <c r="C26" s="376"/>
      <c r="D26" s="4">
        <v>20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7">
        <f t="shared" si="8"/>
        <v>0</v>
      </c>
      <c r="L26" s="158">
        <v>0</v>
      </c>
      <c r="M26" s="157">
        <f t="shared" si="1"/>
        <v>0</v>
      </c>
      <c r="N26" s="74"/>
    </row>
    <row r="27" spans="1:14" ht="24" customHeight="1" x14ac:dyDescent="0.2">
      <c r="A27" s="377" t="s">
        <v>357</v>
      </c>
      <c r="B27" s="378"/>
      <c r="C27" s="379"/>
      <c r="D27" s="4">
        <v>21</v>
      </c>
      <c r="E27" s="157">
        <f>SUM(E24:E26)</f>
        <v>601575800</v>
      </c>
      <c r="F27" s="157">
        <f t="shared" ref="F27:L27" si="9">SUM(F24:F26)</f>
        <v>681482525.25</v>
      </c>
      <c r="G27" s="157">
        <f t="shared" si="9"/>
        <v>334225530.14240015</v>
      </c>
      <c r="H27" s="157">
        <f t="shared" si="9"/>
        <v>400450237.34000003</v>
      </c>
      <c r="I27" s="157">
        <f t="shared" si="9"/>
        <v>413454288.81299716</v>
      </c>
      <c r="J27" s="157">
        <f t="shared" si="9"/>
        <v>150942944.27423745</v>
      </c>
      <c r="K27" s="157">
        <f t="shared" si="8"/>
        <v>2582131325.8196354</v>
      </c>
      <c r="L27" s="157">
        <f t="shared" si="9"/>
        <v>0</v>
      </c>
      <c r="M27" s="157">
        <f t="shared" si="1"/>
        <v>2582131325.8196354</v>
      </c>
      <c r="N27" s="74"/>
    </row>
    <row r="28" spans="1:14" ht="23.25" customHeight="1" x14ac:dyDescent="0.2">
      <c r="A28" s="377" t="s">
        <v>358</v>
      </c>
      <c r="B28" s="378"/>
      <c r="C28" s="379"/>
      <c r="D28" s="4">
        <v>22</v>
      </c>
      <c r="E28" s="157">
        <f>E29+E30</f>
        <v>0</v>
      </c>
      <c r="F28" s="157">
        <f t="shared" ref="F28:L28" si="10">F29+F30</f>
        <v>0</v>
      </c>
      <c r="G28" s="157">
        <f>G29+G30</f>
        <v>-29510270.895999998</v>
      </c>
      <c r="H28" s="157">
        <f t="shared" si="10"/>
        <v>0</v>
      </c>
      <c r="I28" s="157">
        <f t="shared" si="10"/>
        <v>0</v>
      </c>
      <c r="J28" s="157">
        <f t="shared" si="10"/>
        <v>292085320.33580047</v>
      </c>
      <c r="K28" s="157">
        <f t="shared" si="8"/>
        <v>262575049.43980047</v>
      </c>
      <c r="L28" s="157">
        <f t="shared" si="10"/>
        <v>0</v>
      </c>
      <c r="M28" s="157">
        <f t="shared" si="1"/>
        <v>262575049.43980047</v>
      </c>
      <c r="N28" s="74"/>
    </row>
    <row r="29" spans="1:14" ht="13.5" customHeight="1" x14ac:dyDescent="0.2">
      <c r="A29" s="374" t="s">
        <v>344</v>
      </c>
      <c r="B29" s="375"/>
      <c r="C29" s="376"/>
      <c r="D29" s="4">
        <v>23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292085320.33580047</v>
      </c>
      <c r="K29" s="157">
        <f>SUM(E29:J29)</f>
        <v>292085320.33580047</v>
      </c>
      <c r="L29" s="158">
        <v>0</v>
      </c>
      <c r="M29" s="157">
        <f t="shared" si="1"/>
        <v>292085320.33580047</v>
      </c>
      <c r="N29" s="74"/>
    </row>
    <row r="30" spans="1:14" ht="24" customHeight="1" x14ac:dyDescent="0.2">
      <c r="A30" s="374" t="s">
        <v>359</v>
      </c>
      <c r="B30" s="375"/>
      <c r="C30" s="376"/>
      <c r="D30" s="4">
        <v>24</v>
      </c>
      <c r="E30" s="157">
        <f t="shared" ref="E30:J30" si="11">SUM(E31:E34)</f>
        <v>0</v>
      </c>
      <c r="F30" s="157">
        <f t="shared" si="11"/>
        <v>0</v>
      </c>
      <c r="G30" s="157">
        <f t="shared" si="11"/>
        <v>-29510270.895999998</v>
      </c>
      <c r="H30" s="157">
        <f t="shared" si="11"/>
        <v>0</v>
      </c>
      <c r="I30" s="157">
        <f t="shared" si="11"/>
        <v>0</v>
      </c>
      <c r="J30" s="157">
        <f t="shared" si="11"/>
        <v>0</v>
      </c>
      <c r="K30" s="157">
        <f t="shared" si="8"/>
        <v>-29510270.895999998</v>
      </c>
      <c r="L30" s="157">
        <f>SUM(L31:L34)</f>
        <v>0</v>
      </c>
      <c r="M30" s="157">
        <f t="shared" si="1"/>
        <v>-29510270.895999998</v>
      </c>
      <c r="N30" s="74"/>
    </row>
    <row r="31" spans="1:14" ht="33" customHeight="1" x14ac:dyDescent="0.2">
      <c r="A31" s="374" t="s">
        <v>346</v>
      </c>
      <c r="B31" s="375"/>
      <c r="C31" s="376"/>
      <c r="D31" s="4">
        <v>25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7">
        <f t="shared" si="8"/>
        <v>0</v>
      </c>
      <c r="L31" s="158">
        <v>0</v>
      </c>
      <c r="M31" s="157">
        <f t="shared" si="1"/>
        <v>0</v>
      </c>
      <c r="N31" s="74"/>
    </row>
    <row r="32" spans="1:14" ht="24" customHeight="1" x14ac:dyDescent="0.2">
      <c r="A32" s="374" t="s">
        <v>347</v>
      </c>
      <c r="B32" s="375"/>
      <c r="C32" s="376"/>
      <c r="D32" s="4">
        <v>26</v>
      </c>
      <c r="E32" s="158">
        <v>0</v>
      </c>
      <c r="F32" s="158">
        <v>0</v>
      </c>
      <c r="G32" s="158">
        <v>2340536.7847999968</v>
      </c>
      <c r="H32" s="158">
        <v>0</v>
      </c>
      <c r="I32" s="158">
        <v>0</v>
      </c>
      <c r="J32" s="158">
        <v>0</v>
      </c>
      <c r="K32" s="157">
        <f t="shared" si="8"/>
        <v>2340536.7847999968</v>
      </c>
      <c r="L32" s="158">
        <v>0</v>
      </c>
      <c r="M32" s="157">
        <f t="shared" si="1"/>
        <v>2340536.7847999968</v>
      </c>
      <c r="N32" s="74"/>
    </row>
    <row r="33" spans="1:14" ht="22.5" customHeight="1" x14ac:dyDescent="0.2">
      <c r="A33" s="374" t="s">
        <v>348</v>
      </c>
      <c r="B33" s="375"/>
      <c r="C33" s="376"/>
      <c r="D33" s="4">
        <v>27</v>
      </c>
      <c r="E33" s="158">
        <v>0</v>
      </c>
      <c r="F33" s="158">
        <v>0</v>
      </c>
      <c r="G33" s="158">
        <v>-31848736.810799994</v>
      </c>
      <c r="H33" s="158">
        <v>0</v>
      </c>
      <c r="I33" s="158">
        <v>0</v>
      </c>
      <c r="J33" s="158">
        <v>0</v>
      </c>
      <c r="K33" s="157">
        <f t="shared" si="8"/>
        <v>-31848736.810799994</v>
      </c>
      <c r="L33" s="158">
        <v>0</v>
      </c>
      <c r="M33" s="157">
        <f t="shared" si="1"/>
        <v>-31848736.810799994</v>
      </c>
      <c r="N33" s="74"/>
    </row>
    <row r="34" spans="1:14" ht="16.5" customHeight="1" x14ac:dyDescent="0.2">
      <c r="A34" s="374" t="s">
        <v>349</v>
      </c>
      <c r="B34" s="375"/>
      <c r="C34" s="376"/>
      <c r="D34" s="4">
        <v>28</v>
      </c>
      <c r="E34" s="158">
        <v>0</v>
      </c>
      <c r="F34" s="158">
        <v>0</v>
      </c>
      <c r="G34" s="158">
        <v>-2070.87</v>
      </c>
      <c r="H34" s="158">
        <v>0</v>
      </c>
      <c r="I34" s="158">
        <v>0</v>
      </c>
      <c r="J34" s="158">
        <v>0</v>
      </c>
      <c r="K34" s="157">
        <f t="shared" si="8"/>
        <v>-2070.87</v>
      </c>
      <c r="L34" s="158">
        <v>0</v>
      </c>
      <c r="M34" s="157">
        <f t="shared" si="1"/>
        <v>-2070.87</v>
      </c>
      <c r="N34" s="74"/>
    </row>
    <row r="35" spans="1:14" ht="30.75" customHeight="1" x14ac:dyDescent="0.2">
      <c r="A35" s="377" t="s">
        <v>360</v>
      </c>
      <c r="B35" s="378"/>
      <c r="C35" s="379"/>
      <c r="D35" s="4">
        <v>29</v>
      </c>
      <c r="E35" s="157">
        <f t="shared" ref="E35:J35" si="12">SUM(E36:E39)</f>
        <v>0</v>
      </c>
      <c r="F35" s="157">
        <f t="shared" si="12"/>
        <v>0</v>
      </c>
      <c r="G35" s="157">
        <f t="shared" si="12"/>
        <v>602294.98559999978</v>
      </c>
      <c r="H35" s="157">
        <f t="shared" si="12"/>
        <v>1588338.5999999985</v>
      </c>
      <c r="I35" s="157">
        <f t="shared" si="12"/>
        <v>180668959.47999999</v>
      </c>
      <c r="J35" s="157">
        <f t="shared" si="12"/>
        <v>-150942944.27423745</v>
      </c>
      <c r="K35" s="157">
        <f t="shared" si="8"/>
        <v>31916648.791362524</v>
      </c>
      <c r="L35" s="157">
        <f>SUM(L36:L39)</f>
        <v>0</v>
      </c>
      <c r="M35" s="157">
        <f t="shared" si="1"/>
        <v>31916648.791362524</v>
      </c>
      <c r="N35" s="74"/>
    </row>
    <row r="36" spans="1:14" ht="16.5" customHeight="1" x14ac:dyDescent="0.2">
      <c r="A36" s="374" t="s">
        <v>351</v>
      </c>
      <c r="B36" s="375"/>
      <c r="C36" s="376"/>
      <c r="D36" s="4">
        <v>30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7">
        <f t="shared" si="8"/>
        <v>0</v>
      </c>
      <c r="L36" s="158">
        <v>0</v>
      </c>
      <c r="M36" s="157">
        <f t="shared" si="1"/>
        <v>0</v>
      </c>
      <c r="N36" s="74"/>
    </row>
    <row r="37" spans="1:14" ht="12.75" customHeight="1" x14ac:dyDescent="0.2">
      <c r="A37" s="374" t="s">
        <v>352</v>
      </c>
      <c r="B37" s="375"/>
      <c r="C37" s="376"/>
      <c r="D37" s="4">
        <v>31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7">
        <f t="shared" si="8"/>
        <v>0</v>
      </c>
      <c r="L37" s="158">
        <v>0</v>
      </c>
      <c r="M37" s="157">
        <f t="shared" si="1"/>
        <v>0</v>
      </c>
      <c r="N37" s="74"/>
    </row>
    <row r="38" spans="1:14" ht="12.75" customHeight="1" x14ac:dyDescent="0.2">
      <c r="A38" s="374" t="s">
        <v>353</v>
      </c>
      <c r="B38" s="375"/>
      <c r="C38" s="376"/>
      <c r="D38" s="4">
        <v>32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-980000</v>
      </c>
      <c r="K38" s="157">
        <f t="shared" si="8"/>
        <v>-980000</v>
      </c>
      <c r="L38" s="158">
        <v>0</v>
      </c>
      <c r="M38" s="157">
        <f t="shared" si="1"/>
        <v>-980000</v>
      </c>
      <c r="N38" s="74"/>
    </row>
    <row r="39" spans="1:14" ht="12.75" customHeight="1" x14ac:dyDescent="0.2">
      <c r="A39" s="374" t="s">
        <v>354</v>
      </c>
      <c r="B39" s="375"/>
      <c r="C39" s="376"/>
      <c r="D39" s="4">
        <v>33</v>
      </c>
      <c r="E39" s="158">
        <v>0</v>
      </c>
      <c r="F39" s="158">
        <v>0</v>
      </c>
      <c r="G39" s="158">
        <v>602294.98559999978</v>
      </c>
      <c r="H39" s="158">
        <v>1588338.5999999985</v>
      </c>
      <c r="I39" s="158">
        <v>180668959.47999999</v>
      </c>
      <c r="J39" s="158">
        <v>-149962944.27423745</v>
      </c>
      <c r="K39" s="157">
        <f t="shared" si="8"/>
        <v>32896648.791362524</v>
      </c>
      <c r="L39" s="158">
        <v>0</v>
      </c>
      <c r="M39" s="157">
        <f t="shared" si="1"/>
        <v>32896648.791362524</v>
      </c>
      <c r="N39" s="74"/>
    </row>
    <row r="40" spans="1:14" ht="42" customHeight="1" thickBot="1" x14ac:dyDescent="0.25">
      <c r="A40" s="407" t="s">
        <v>361</v>
      </c>
      <c r="B40" s="408"/>
      <c r="C40" s="409"/>
      <c r="D40" s="11">
        <v>34</v>
      </c>
      <c r="E40" s="177">
        <f t="shared" ref="E40:J40" si="13">E27+E28+E35</f>
        <v>601575800</v>
      </c>
      <c r="F40" s="177">
        <f t="shared" si="13"/>
        <v>681482525.25</v>
      </c>
      <c r="G40" s="177">
        <f t="shared" si="13"/>
        <v>305317554.23200011</v>
      </c>
      <c r="H40" s="177">
        <f t="shared" si="13"/>
        <v>402038575.94000006</v>
      </c>
      <c r="I40" s="177">
        <f t="shared" si="13"/>
        <v>594123248.29299712</v>
      </c>
      <c r="J40" s="177">
        <f t="shared" si="13"/>
        <v>292085320.33580047</v>
      </c>
      <c r="K40" s="177">
        <f t="shared" si="8"/>
        <v>2876623024.0507979</v>
      </c>
      <c r="L40" s="177">
        <f>L27+L28+L35</f>
        <v>0</v>
      </c>
      <c r="M40" s="177">
        <f t="shared" si="1"/>
        <v>2876623024.0507979</v>
      </c>
      <c r="N40" s="74"/>
    </row>
    <row r="41" spans="1:14" ht="13.5" thickTop="1" x14ac:dyDescent="0.2"/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4" type="noConversion"/>
  <dataValidations count="1">
    <dataValidation allowBlank="1" sqref="A3:K3 L1:M3 A41:C65536 N1:IL1048576 D7:M65536"/>
  </dataValidations>
  <pageMargins left="0.75" right="0.75" top="1" bottom="1" header="0.5" footer="0.5"/>
  <pageSetup paperSize="9" scale="33" orientation="portrait" r:id="rId1"/>
  <headerFooter alignWithMargins="0"/>
  <ignoredErrors>
    <ignoredError sqref="E6:M6" numberStoredAsText="1"/>
    <ignoredError sqref="K7:K9 K14:K17 K25:K26" formulaRange="1"/>
    <ignoredError sqref="K10:K13 K18:K23 K27:K40" formula="1" formulaRange="1"/>
    <ignoredError sqref="E24:K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10" workbookViewId="0">
      <selection activeCell="A10" sqref="A10:J10"/>
    </sheetView>
  </sheetViews>
  <sheetFormatPr defaultRowHeight="12" x14ac:dyDescent="0.2"/>
  <cols>
    <col min="1" max="16384" width="9.140625" style="19"/>
  </cols>
  <sheetData>
    <row r="1" spans="1:10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10" t="s">
        <v>362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x14ac:dyDescent="0.2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2.75" customHeight="1" x14ac:dyDescent="0.2">
      <c r="A4" s="411" t="s">
        <v>363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ht="12.75" customHeight="1" x14ac:dyDescent="0.2">
      <c r="A5" s="411"/>
      <c r="B5" s="411"/>
      <c r="C5" s="411"/>
      <c r="D5" s="411"/>
      <c r="E5" s="411"/>
      <c r="F5" s="411"/>
      <c r="G5" s="411"/>
      <c r="H5" s="411"/>
      <c r="I5" s="411"/>
      <c r="J5" s="411"/>
    </row>
    <row r="6" spans="1:10" ht="12.75" customHeight="1" x14ac:dyDescent="0.2">
      <c r="A6" s="411"/>
      <c r="B6" s="411"/>
      <c r="C6" s="411"/>
      <c r="D6" s="411"/>
      <c r="E6" s="411"/>
      <c r="F6" s="411"/>
      <c r="G6" s="411"/>
      <c r="H6" s="411"/>
      <c r="I6" s="411"/>
      <c r="J6" s="411"/>
    </row>
    <row r="7" spans="1:10" ht="12.75" customHeight="1" x14ac:dyDescent="0.2">
      <c r="A7" s="411"/>
      <c r="B7" s="411"/>
      <c r="C7" s="411"/>
      <c r="D7" s="411"/>
      <c r="E7" s="411"/>
      <c r="F7" s="411"/>
      <c r="G7" s="411"/>
      <c r="H7" s="411"/>
      <c r="I7" s="411"/>
      <c r="J7" s="411"/>
    </row>
    <row r="8" spans="1:10" ht="12.75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  <c r="J8" s="411"/>
    </row>
    <row r="9" spans="1:10" ht="12.75" customHeight="1" x14ac:dyDescent="0.2">
      <c r="A9" s="411"/>
      <c r="B9" s="411"/>
      <c r="C9" s="411"/>
      <c r="D9" s="411"/>
      <c r="E9" s="411"/>
      <c r="F9" s="411"/>
      <c r="G9" s="411"/>
      <c r="H9" s="411"/>
      <c r="I9" s="411"/>
      <c r="J9" s="411"/>
    </row>
    <row r="10" spans="1:10" x14ac:dyDescent="0.2">
      <c r="A10" s="412"/>
      <c r="B10" s="412"/>
      <c r="C10" s="412"/>
      <c r="D10" s="412"/>
      <c r="E10" s="412"/>
      <c r="F10" s="412"/>
      <c r="G10" s="412"/>
      <c r="H10" s="412"/>
      <c r="I10" s="412"/>
      <c r="J10" s="412"/>
    </row>
    <row r="11" spans="1:10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2">
      <c r="A25" s="20"/>
      <c r="B25" s="20"/>
      <c r="C25" s="20"/>
      <c r="D25" s="20"/>
      <c r="E25" s="20"/>
      <c r="F25" s="20"/>
      <c r="G25" s="20"/>
      <c r="H25" s="20"/>
      <c r="J25" s="20"/>
    </row>
    <row r="26" spans="1:10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mergeCells count="3">
    <mergeCell ref="A2:J2"/>
    <mergeCell ref="A4:J9"/>
    <mergeCell ref="A10:J10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BS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2018-10-25T08:24:38Z</cp:lastPrinted>
  <dcterms:created xsi:type="dcterms:W3CDTF">2008-10-17T11:51:54Z</dcterms:created>
  <dcterms:modified xsi:type="dcterms:W3CDTF">2018-10-25T09:04:01Z</dcterms:modified>
</cp:coreProperties>
</file>