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15" yWindow="0" windowWidth="12765" windowHeight="11250" activeTab="0"/>
  </bookViews>
  <sheets>
    <sheet name="GENERAL" sheetId="1" r:id="rId1"/>
    <sheet name="BS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'CF'!$A$1:$K$63</definedName>
    <definedName name="_xlnm.Print_Area" localSheetId="0">'GENERAL'!$A$1:$J$79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'GENERAL'!$B$1:$J$76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'GENERAL'!#REF!</definedName>
    <definedName name="Z_DBF837E9_A15F_4E53_803D_8D4ACAF1C3F0_.wvu.Cols" localSheetId="0" hidden="1">'GENERAL'!#REF!</definedName>
  </definedNames>
  <calcPr fullCalcOnLoad="1"/>
</workbook>
</file>

<file path=xl/sharedStrings.xml><?xml version="1.0" encoding="utf-8"?>
<sst xmlns="http://schemas.openxmlformats.org/spreadsheetml/2006/main" count="591" uniqueCount="423">
  <si>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</si>
  <si>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</si>
  <si>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</si>
  <si>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</si>
  <si>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</si>
  <si>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</si>
  <si>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</si>
  <si>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</si>
  <si>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</si>
  <si>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</si>
  <si>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</si>
  <si>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</si>
  <si>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</si>
  <si>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</si>
  <si>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</si>
  <si>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</si>
  <si>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</si>
  <si>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</si>
  <si>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</si>
  <si>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</si>
  <si>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</si>
  <si>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</si>
  <si>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CROATIA OSIGURANJE D.D.</t>
  </si>
  <si>
    <t>20097647</t>
  </si>
  <si>
    <t>01583999</t>
  </si>
  <si>
    <t>01450930</t>
  </si>
  <si>
    <t>01892037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</si>
  <si>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</si>
  <si>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</si>
  <si>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</si>
  <si>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</si>
  <si>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</si>
  <si>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</si>
  <si>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</si>
  <si>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</si>
  <si>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</si>
  <si>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</si>
  <si>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</si>
  <si>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</si>
  <si>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</si>
  <si>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</si>
  <si>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</si>
  <si>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</si>
  <si>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</si>
  <si>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</si>
  <si>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</si>
  <si>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</si>
  <si>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</si>
  <si>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</si>
  <si>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</si>
  <si>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</si>
  <si>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</si>
  <si>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</si>
  <si>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</si>
  <si>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</si>
  <si>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</si>
  <si>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</si>
  <si>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</si>
  <si>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</si>
  <si>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</si>
  <si>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</si>
  <si>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</si>
  <si>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</si>
  <si>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</si>
  <si>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</si>
  <si>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</si>
  <si>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</si>
  <si>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</si>
  <si>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</si>
  <si>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</si>
  <si>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</si>
  <si>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</si>
  <si>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</si>
  <si>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</si>
  <si>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</si>
  <si>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</si>
  <si>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</si>
  <si>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</si>
  <si>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</si>
  <si>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</si>
  <si>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</si>
  <si>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</si>
  <si>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</si>
  <si>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</si>
  <si>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</si>
  <si>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</si>
  <si>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</si>
  <si>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</si>
  <si>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</si>
  <si>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</si>
  <si>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</si>
  <si>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</si>
  <si>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</si>
  <si>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</si>
  <si>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</si>
  <si>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</si>
  <si>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</si>
  <si>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</si>
  <si>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</si>
  <si>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</si>
  <si>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</si>
  <si>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</si>
  <si>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</si>
  <si>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</si>
  <si>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</si>
  <si>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</si>
  <si>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</si>
  <si>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</si>
  <si>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</si>
  <si>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</si>
  <si>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</si>
  <si>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</si>
  <si>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</si>
  <si>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</si>
  <si>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</si>
  <si>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</si>
  <si>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</si>
  <si>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</si>
  <si>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</si>
  <si>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</si>
  <si>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</si>
  <si>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</si>
  <si>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</si>
  <si>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</si>
  <si>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</si>
  <si>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</si>
  <si>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</si>
  <si>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</si>
  <si>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</si>
  <si>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</si>
  <si>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</si>
  <si>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</si>
  <si>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</si>
  <si>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</si>
  <si>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</si>
  <si>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</si>
  <si>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</si>
  <si>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</si>
  <si>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</si>
  <si>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</si>
  <si>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</si>
  <si>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</si>
  <si>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</si>
  <si>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</si>
  <si>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</si>
  <si>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</si>
  <si>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</si>
  <si>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</si>
  <si>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</si>
  <si>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</si>
  <si>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</si>
  <si>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</si>
  <si>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</si>
  <si>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</si>
  <si>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</si>
  <si>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</si>
  <si>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</si>
  <si>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</si>
  <si>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</si>
  <si>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</si>
  <si>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</si>
  <si>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</si>
  <si>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</si>
  <si>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</si>
  <si>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</si>
  <si>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</si>
  <si>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</si>
  <si>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</si>
  <si>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</si>
  <si>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</si>
  <si>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</si>
  <si>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</si>
  <si>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</si>
  <si>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</si>
  <si>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</si>
  <si>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</si>
  <si>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</si>
  <si>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</si>
  <si>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</si>
  <si>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</si>
  <si>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</si>
  <si>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</si>
  <si>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</si>
  <si>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</si>
  <si>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</si>
  <si>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</si>
  <si>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</si>
  <si>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</si>
  <si>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</si>
  <si>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</si>
  <si>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</si>
  <si>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</si>
  <si>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</si>
  <si>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</si>
  <si>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</si>
  <si>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</si>
  <si>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</si>
  <si>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</si>
  <si>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</si>
  <si>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</si>
  <si>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</si>
  <si>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</si>
  <si>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</si>
  <si>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</si>
  <si>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</si>
  <si>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</si>
  <si>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</si>
  <si>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</si>
  <si>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</si>
  <si>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</si>
  <si>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</si>
  <si>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</si>
  <si>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</si>
  <si>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</si>
  <si>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</si>
  <si>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</si>
  <si>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</si>
  <si>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</si>
  <si>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</si>
  <si>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</si>
  <si>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</si>
  <si>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</si>
  <si>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</si>
  <si>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</si>
  <si>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</si>
  <si>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</si>
  <si>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</si>
  <si>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</si>
  <si>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</si>
  <si>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</si>
  <si>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</si>
  <si>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</si>
  <si>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</si>
  <si>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</si>
  <si>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</si>
  <si>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</si>
  <si>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</si>
  <si>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</si>
  <si>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</si>
  <si>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</si>
  <si>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</si>
  <si>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</si>
  <si>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</si>
  <si>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</si>
  <si>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</si>
  <si>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</si>
  <si>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</si>
  <si>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</si>
  <si>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</si>
  <si>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</si>
  <si>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</si>
  <si>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</si>
  <si>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</si>
  <si>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</si>
  <si>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</si>
  <si>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</si>
  <si>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</si>
  <si>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</si>
  <si>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</si>
  <si>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</si>
  <si>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</si>
  <si>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</si>
  <si>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</si>
  <si>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</si>
  <si>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</si>
  <si>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</si>
  <si>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</si>
  <si>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</si>
  <si>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</si>
  <si>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</si>
  <si>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</si>
  <si>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</si>
  <si>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</si>
  <si>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</si>
  <si>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</si>
  <si>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</si>
  <si>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</si>
  <si>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</si>
  <si>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</si>
  <si>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</si>
  <si>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</si>
  <si>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</si>
  <si>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</si>
  <si>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</si>
  <si>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</si>
  <si>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</si>
  <si>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</si>
  <si>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</si>
  <si>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</si>
  <si>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</si>
  <si>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</si>
  <si>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</si>
  <si>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</si>
  <si>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</si>
  <si>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</si>
  <si>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</si>
  <si>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</si>
  <si>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</si>
  <si>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</si>
  <si>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</si>
  <si>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</si>
  <si>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</si>
  <si>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</si>
  <si>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</si>
  <si>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</si>
  <si>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</si>
  <si>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</si>
  <si>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</si>
  <si>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</si>
  <si>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</si>
  <si>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</si>
  <si>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</si>
  <si>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</si>
  <si>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</si>
  <si>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</si>
  <si>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</si>
  <si>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</si>
  <si>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</si>
  <si>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</si>
  <si>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</si>
  <si>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</si>
  <si>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</si>
  <si>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</si>
  <si>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</si>
  <si>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</si>
  <si>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</si>
  <si>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</si>
  <si>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</si>
  <si>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</si>
  <si>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</si>
  <si>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</si>
  <si>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</si>
  <si>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</si>
  <si>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</si>
  <si>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</si>
  <si>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</si>
  <si>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</si>
  <si>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</si>
  <si>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</si>
  <si>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</si>
  <si>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</si>
  <si>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</si>
  <si>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</si>
  <si>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</si>
  <si>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</si>
  <si>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</si>
  <si>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</si>
  <si>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</si>
  <si>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</si>
  <si>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</si>
  <si>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</si>
  <si>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</si>
  <si>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</si>
  <si>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</si>
  <si>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</si>
  <si>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</si>
  <si>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</si>
  <si>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</si>
  <si>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</si>
  <si>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</si>
  <si>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</si>
  <si>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</si>
  <si>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</si>
  <si>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</si>
  <si>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</si>
  <si>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</si>
  <si>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</si>
  <si>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</si>
  <si>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</si>
  <si>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</si>
  <si>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</si>
  <si>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</si>
  <si>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</si>
  <si>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</si>
  <si>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</si>
  <si>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</si>
  <si>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</si>
  <si>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</si>
  <si>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</si>
  <si>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</si>
  <si>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</si>
  <si>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</si>
  <si>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</si>
  <si>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</si>
  <si>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</si>
  <si>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</si>
  <si>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</si>
  <si>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</si>
  <si>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6512</t>
  </si>
  <si>
    <t>10 000</t>
  </si>
  <si>
    <t>01/6333-135</t>
  </si>
  <si>
    <t>01/6332-073</t>
  </si>
  <si>
    <t>jelena.matijevic@crosig.hr</t>
  </si>
  <si>
    <t>Vatroslava Jagića 33</t>
  </si>
  <si>
    <t>AGROSERVIS STP d.o.o.</t>
  </si>
  <si>
    <t>VIROVITICA</t>
  </si>
  <si>
    <t>01233033</t>
  </si>
  <si>
    <t>Vanđelić Damir, Klepač Miroslav</t>
  </si>
  <si>
    <t>Miroslav Klepač</t>
  </si>
  <si>
    <t>Damir Vanđelić</t>
  </si>
  <si>
    <t>MOSTAR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</si>
  <si>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</si>
  <si>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</si>
  <si>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</si>
  <si>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</si>
  <si>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</si>
  <si>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</si>
  <si>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</si>
  <si>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</si>
  <si>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PBZ CROATIA OSIGURANJE D.D.</t>
  </si>
  <si>
    <t>01.01.2018.</t>
  </si>
  <si>
    <t>AK POLICA d.o.o.</t>
  </si>
  <si>
    <t>02258960</t>
  </si>
  <si>
    <t>CO ZDRAVLJE D.O.O.</t>
  </si>
  <si>
    <t>04837550</t>
  </si>
  <si>
    <t>STRMEC PROJEKT d.o.o.</t>
  </si>
  <si>
    <t>02586649</t>
  </si>
  <si>
    <t>30.09.2018.</t>
  </si>
  <si>
    <t>As of: 30.09.2018.</t>
  </si>
  <si>
    <t>For period:  01.07.2018.-30.09.2018.</t>
  </si>
  <si>
    <t>For period: 01.01.2018.-30.09.2018.</t>
  </si>
  <si>
    <t>For period: 01.01.-30.09.2018.</t>
  </si>
  <si>
    <t>(signature of the person authorized to represent the company)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</si>
</sst>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0" fontId="14" fillId="0" borderId="0" xfId="58" applyFont="1">
      <alignment vertical="top"/>
      <protection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167" fontId="6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19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22" xfId="0" applyFont="1" applyFill="1" applyBorder="1" applyAlignment="1">
      <alignment horizontal="center" vertical="top" wrapText="1"/>
    </xf>
    <xf numFmtId="0" fontId="0" fillId="0" borderId="0" xfId="58" applyFont="1" applyAlignment="1">
      <alignment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0" fillId="33" borderId="0" xfId="58" applyFont="1" applyFill="1" applyAlignment="1">
      <alignment/>
      <protection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0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16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57" applyNumberFormat="1" applyFont="1" applyFill="1" applyBorder="1" applyAlignment="1" applyProtection="1">
      <alignment horizontal="right" vertical="center" shrinkToFit="1"/>
      <protection locked="0"/>
    </xf>
    <xf numFmtId="3" fontId="1" fillId="0" borderId="24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5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17" xfId="57" applyNumberFormat="1" applyFont="1" applyFill="1" applyBorder="1" applyAlignment="1" applyProtection="1">
      <alignment horizontal="right" vertical="center" shrinkToFit="1"/>
      <protection hidden="1"/>
    </xf>
    <xf numFmtId="193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6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10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8" applyFont="1" applyFill="1" applyAlignment="1">
      <alignment/>
      <protection/>
    </xf>
    <xf numFmtId="14" fontId="13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193" fontId="1" fillId="0" borderId="34" xfId="0" applyNumberFormat="1" applyFont="1" applyFill="1" applyBorder="1" applyAlignment="1" applyProtection="1">
      <alignment vertical="center" shrinkToFit="1"/>
      <protection hidden="1"/>
    </xf>
    <xf numFmtId="193" fontId="1" fillId="0" borderId="26" xfId="0" applyNumberFormat="1" applyFont="1" applyFill="1" applyBorder="1" applyAlignment="1" applyProtection="1">
      <alignment vertical="center" shrinkToFit="1"/>
      <protection/>
    </xf>
    <xf numFmtId="193" fontId="1" fillId="0" borderId="26" xfId="0" applyNumberFormat="1" applyFont="1" applyFill="1" applyBorder="1" applyAlignment="1" applyProtection="1">
      <alignment vertical="center" shrinkToFit="1"/>
      <protection locked="0"/>
    </xf>
    <xf numFmtId="193" fontId="1" fillId="0" borderId="26" xfId="0" applyNumberFormat="1" applyFont="1" applyFill="1" applyBorder="1" applyAlignment="1" applyProtection="1">
      <alignment vertical="center" shrinkToFit="1"/>
      <protection hidden="1"/>
    </xf>
    <xf numFmtId="193" fontId="1" fillId="0" borderId="29" xfId="0" applyNumberFormat="1" applyFont="1" applyFill="1" applyBorder="1" applyAlignment="1" applyProtection="1">
      <alignment vertical="center" shrinkToFit="1"/>
      <protection hidden="1"/>
    </xf>
    <xf numFmtId="193" fontId="1" fillId="0" borderId="35" xfId="57" applyNumberFormat="1" applyFont="1" applyFill="1" applyBorder="1" applyAlignment="1" applyProtection="1">
      <alignment horizontal="right" vertical="center" shrinkToFit="1"/>
      <protection locked="0"/>
    </xf>
    <xf numFmtId="193" fontId="1" fillId="0" borderId="35" xfId="57" applyNumberFormat="1" applyFont="1" applyFill="1" applyBorder="1" applyAlignment="1" applyProtection="1">
      <alignment horizontal="right" vertical="center" shrinkToFit="1"/>
      <protection hidden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Fill="1" applyBorder="1" applyAlignment="1" applyProtection="1">
      <alignment horizontal="left" vertical="top" indent="2"/>
      <protection hidden="1"/>
    </xf>
    <xf numFmtId="0" fontId="13" fillId="0" borderId="0" xfId="64" applyFont="1" applyFill="1" applyBorder="1" applyAlignment="1" applyProtection="1">
      <alignment horizontal="right" vertical="center"/>
      <protection hidden="1" locked="0"/>
    </xf>
    <xf numFmtId="49" fontId="1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top" wrapText="1" indent="2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0" xfId="64" applyFont="1" applyFill="1" applyBorder="1" applyAlignment="1">
      <alignment/>
      <protection/>
    </xf>
    <xf numFmtId="0" fontId="14" fillId="0" borderId="0" xfId="58" applyFont="1" applyFill="1" applyBorder="1" applyAlignment="1" applyProtection="1">
      <alignment/>
      <protection hidden="1"/>
    </xf>
    <xf numFmtId="0" fontId="16" fillId="0" borderId="0" xfId="58" applyFont="1" applyFill="1" applyBorder="1" applyAlignment="1" applyProtection="1">
      <alignment horizontal="right" vertical="center" wrapText="1"/>
      <protection hidden="1"/>
    </xf>
    <xf numFmtId="0" fontId="16" fillId="0" borderId="0" xfId="58" applyFont="1" applyFill="1" applyBorder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left"/>
      <protection hidden="1"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36" xfId="58" applyFont="1" applyFill="1" applyBorder="1" applyAlignment="1">
      <alignment horizontal="left" vertical="center"/>
      <protection/>
    </xf>
    <xf numFmtId="1" fontId="13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" fillId="0" borderId="0" xfId="64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13" fillId="0" borderId="33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>
      <alignment vertical="top"/>
      <protection/>
    </xf>
    <xf numFmtId="49" fontId="13" fillId="0" borderId="33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Fill="1" applyBorder="1" applyAlignment="1" applyProtection="1">
      <alignment horizontal="left" vertical="top" wrapText="1"/>
      <protection hidden="1"/>
    </xf>
    <xf numFmtId="0" fontId="3" fillId="0" borderId="0" xfId="64" applyFont="1" applyFill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64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0" fontId="0" fillId="0" borderId="0" xfId="59" applyFont="1" applyFill="1" applyAlignment="1">
      <alignment/>
      <protection/>
    </xf>
    <xf numFmtId="0" fontId="14" fillId="0" borderId="0" xfId="59" applyFont="1" applyFill="1" applyBorder="1" applyAlignment="1" applyProtection="1">
      <alignment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0" fillId="0" borderId="0" xfId="59" applyFont="1" applyFill="1" applyBorder="1" applyAlignment="1">
      <alignment/>
      <protection/>
    </xf>
    <xf numFmtId="3" fontId="13" fillId="0" borderId="33" xfId="58" applyNumberFormat="1" applyFont="1" applyFill="1" applyBorder="1" applyAlignment="1" applyProtection="1">
      <alignment horizontal="right" vertical="center"/>
      <protection hidden="1" locked="0"/>
    </xf>
    <xf numFmtId="0" fontId="6" fillId="0" borderId="19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top" wrapText="1"/>
    </xf>
    <xf numFmtId="19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7" fillId="32" borderId="22" xfId="57" applyFont="1" applyFill="1" applyBorder="1" applyAlignment="1" applyProtection="1">
      <alignment horizontal="right" vertical="top" wrapText="1"/>
      <protection hidden="1"/>
    </xf>
    <xf numFmtId="0" fontId="0" fillId="32" borderId="22" xfId="57" applyFill="1" applyBorder="1" applyAlignment="1" applyProtection="1">
      <alignment horizontal="right" vertical="top" wrapText="1"/>
      <protection hidden="1"/>
    </xf>
    <xf numFmtId="0" fontId="0" fillId="32" borderId="22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 horizontal="center" vertical="center" wrapText="1"/>
      <protection hidden="1"/>
    </xf>
    <xf numFmtId="0" fontId="6" fillId="0" borderId="37" xfId="57" applyFont="1" applyFill="1" applyBorder="1" applyAlignment="1" applyProtection="1">
      <alignment horizontal="center" vertical="center" wrapText="1"/>
      <protection hidden="1"/>
    </xf>
    <xf numFmtId="0" fontId="6" fillId="0" borderId="19" xfId="57" applyFont="1" applyFill="1" applyBorder="1" applyAlignment="1" applyProtection="1">
      <alignment horizontal="center" vertical="center"/>
      <protection hidden="1"/>
    </xf>
    <xf numFmtId="0" fontId="6" fillId="0" borderId="37" xfId="57" applyFont="1" applyFill="1" applyBorder="1" applyAlignment="1" applyProtection="1">
      <alignment horizontal="center" vertical="center"/>
      <protection hidden="1"/>
    </xf>
    <xf numFmtId="167" fontId="6" fillId="0" borderId="25" xfId="57" applyNumberFormat="1" applyFont="1" applyFill="1" applyBorder="1" applyAlignment="1">
      <alignment horizontal="center" vertical="center"/>
      <protection/>
    </xf>
    <xf numFmtId="19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26" xfId="57" applyNumberFormat="1" applyFont="1" applyFill="1" applyBorder="1" applyAlignment="1">
      <alignment horizontal="center" vertical="center"/>
      <protection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57" applyNumberFormat="1" applyFill="1" applyBorder="1">
      <alignment/>
      <protection/>
    </xf>
    <xf numFmtId="19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29" xfId="57" applyNumberFormat="1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vertical="center" wrapText="1"/>
      <protection/>
    </xf>
    <xf numFmtId="3" fontId="1" fillId="0" borderId="0" xfId="0" applyNumberFormat="1" applyFont="1" applyFill="1" applyBorder="1" applyAlignment="1">
      <alignment vertical="center"/>
    </xf>
    <xf numFmtId="167" fontId="6" fillId="0" borderId="41" xfId="57" applyNumberFormat="1" applyFont="1" applyFill="1" applyBorder="1" applyAlignment="1">
      <alignment horizontal="center" vertical="center"/>
      <protection/>
    </xf>
    <xf numFmtId="193" fontId="1" fillId="0" borderId="4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6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0" fontId="6" fillId="32" borderId="0" xfId="57" applyFont="1" applyFill="1" applyBorder="1" applyAlignment="1">
      <alignment vertical="center"/>
      <protection/>
    </xf>
    <xf numFmtId="0" fontId="3" fillId="32" borderId="0" xfId="57" applyFont="1" applyFill="1" applyBorder="1" applyAlignment="1">
      <alignment vertical="center" wrapText="1"/>
      <protection/>
    </xf>
    <xf numFmtId="0" fontId="3" fillId="32" borderId="0" xfId="57" applyFont="1" applyFill="1" applyBorder="1" applyAlignment="1">
      <alignment vertical="center"/>
      <protection/>
    </xf>
    <xf numFmtId="0" fontId="1" fillId="32" borderId="0" xfId="57" applyFont="1" applyFill="1" applyBorder="1" applyAlignment="1">
      <alignment vertical="center"/>
      <protection/>
    </xf>
    <xf numFmtId="0" fontId="8" fillId="0" borderId="22" xfId="57" applyFont="1" applyFill="1" applyBorder="1" applyAlignment="1" applyProtection="1">
      <alignment horizontal="center" vertical="top" wrapText="1"/>
      <protection hidden="1"/>
    </xf>
    <xf numFmtId="0" fontId="0" fillId="0" borderId="22" xfId="57" applyFont="1" applyFill="1" applyBorder="1" applyAlignment="1" applyProtection="1">
      <alignment horizontal="center" vertical="top" wrapText="1"/>
      <protection hidden="1"/>
    </xf>
    <xf numFmtId="0" fontId="0" fillId="0" borderId="22" xfId="57" applyFont="1" applyFill="1" applyBorder="1" applyAlignment="1" applyProtection="1">
      <alignment vertical="top" wrapText="1"/>
      <protection hidden="1"/>
    </xf>
    <xf numFmtId="0" fontId="1" fillId="0" borderId="22" xfId="57" applyFont="1" applyFill="1" applyBorder="1" applyAlignment="1">
      <alignment vertical="center"/>
      <protection/>
    </xf>
    <xf numFmtId="0" fontId="8" fillId="32" borderId="22" xfId="57" applyFont="1" applyFill="1" applyBorder="1" applyAlignment="1">
      <alignment horizontal="right" vertical="top" wrapText="1"/>
      <protection/>
    </xf>
    <xf numFmtId="0" fontId="0" fillId="32" borderId="0" xfId="57" applyFont="1" applyFill="1" applyBorder="1" applyAlignment="1">
      <alignment horizontal="right" vertical="top" wrapText="1"/>
      <protection/>
    </xf>
    <xf numFmtId="0" fontId="0" fillId="32" borderId="0" xfId="57" applyFont="1" applyFill="1" applyBorder="1" applyAlignment="1">
      <alignment horizontal="right" wrapText="1"/>
      <protection/>
    </xf>
    <xf numFmtId="0" fontId="1" fillId="32" borderId="0" xfId="57" applyFont="1" applyFill="1" applyBorder="1" applyAlignment="1">
      <alignment horizontal="right" vertical="center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49" fontId="6" fillId="0" borderId="19" xfId="57" applyNumberFormat="1" applyFont="1" applyFill="1" applyBorder="1" applyAlignment="1">
      <alignment horizontal="center" vertical="center"/>
      <protection/>
    </xf>
    <xf numFmtId="49" fontId="6" fillId="0" borderId="19" xfId="57" applyNumberFormat="1" applyFont="1" applyFill="1" applyBorder="1" applyAlignment="1" applyProtection="1">
      <alignment horizontal="center" vertical="center"/>
      <protection hidden="1"/>
    </xf>
    <xf numFmtId="167" fontId="2" fillId="0" borderId="34" xfId="57" applyNumberFormat="1" applyFont="1" applyFill="1" applyBorder="1" applyAlignment="1">
      <alignment horizontal="center" vertical="center"/>
      <protection/>
    </xf>
    <xf numFmtId="167" fontId="2" fillId="0" borderId="26" xfId="57" applyNumberFormat="1" applyFont="1" applyFill="1" applyBorder="1" applyAlignment="1">
      <alignment horizontal="center" vertical="center"/>
      <protection/>
    </xf>
    <xf numFmtId="167" fontId="2" fillId="0" borderId="48" xfId="57" applyNumberFormat="1" applyFont="1" applyFill="1" applyBorder="1" applyAlignment="1">
      <alignment horizontal="center" vertical="center"/>
      <protection/>
    </xf>
    <xf numFmtId="167" fontId="2" fillId="0" borderId="49" xfId="57" applyNumberFormat="1" applyFont="1" applyFill="1" applyBorder="1" applyAlignment="1">
      <alignment horizontal="center" vertical="center"/>
      <protection/>
    </xf>
    <xf numFmtId="4" fontId="0" fillId="0" borderId="0" xfId="57" applyNumberFormat="1" applyFill="1">
      <alignment/>
      <protection/>
    </xf>
    <xf numFmtId="167" fontId="2" fillId="0" borderId="29" xfId="57" applyNumberFormat="1" applyFont="1" applyFill="1" applyBorder="1" applyAlignment="1">
      <alignment horizontal="center" vertical="center"/>
      <protection/>
    </xf>
    <xf numFmtId="0" fontId="0" fillId="32" borderId="0" xfId="0" applyFont="1" applyFill="1" applyAlignment="1">
      <alignment/>
    </xf>
    <xf numFmtId="0" fontId="0" fillId="32" borderId="22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right"/>
    </xf>
    <xf numFmtId="0" fontId="6" fillId="32" borderId="0" xfId="0" applyFont="1" applyFill="1" applyAlignment="1">
      <alignment vertical="center"/>
    </xf>
    <xf numFmtId="0" fontId="8" fillId="32" borderId="22" xfId="57" applyFont="1" applyFill="1" applyBorder="1" applyAlignment="1" applyProtection="1">
      <alignment horizontal="center" vertical="top" wrapText="1"/>
      <protection hidden="1"/>
    </xf>
    <xf numFmtId="0" fontId="0" fillId="32" borderId="22" xfId="57" applyFont="1" applyFill="1" applyBorder="1" applyAlignment="1" applyProtection="1">
      <alignment horizontal="center" vertical="top" wrapText="1"/>
      <protection hidden="1"/>
    </xf>
    <xf numFmtId="0" fontId="0" fillId="32" borderId="22" xfId="57" applyFont="1" applyFill="1" applyBorder="1" applyAlignment="1" applyProtection="1">
      <alignment vertical="top" wrapText="1"/>
      <protection hidden="1"/>
    </xf>
    <xf numFmtId="0" fontId="1" fillId="32" borderId="22" xfId="57" applyFont="1" applyFill="1" applyBorder="1" applyAlignment="1">
      <alignment vertical="center"/>
      <protection/>
    </xf>
    <xf numFmtId="193" fontId="1" fillId="0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57" applyNumberFormat="1" applyFont="1" applyFill="1" applyBorder="1" applyAlignment="1">
      <alignment horizontal="right" vertical="center"/>
      <protection/>
    </xf>
    <xf numFmtId="3" fontId="1" fillId="0" borderId="21" xfId="57" applyNumberFormat="1" applyFont="1" applyFill="1" applyBorder="1" applyAlignment="1">
      <alignment horizontal="right" vertical="center"/>
      <protection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Fill="1" applyAlignment="1">
      <alignment/>
      <protection/>
    </xf>
    <xf numFmtId="0" fontId="1" fillId="0" borderId="0" xfId="59" applyFont="1" applyFill="1" applyAlignment="1">
      <alignment vertical="top"/>
      <protection/>
    </xf>
    <xf numFmtId="0" fontId="1" fillId="0" borderId="0" xfId="59" applyFont="1" applyFill="1" applyBorder="1" applyAlignment="1">
      <alignment vertical="top"/>
      <protection/>
    </xf>
    <xf numFmtId="0" fontId="0" fillId="33" borderId="0" xfId="58" applyFont="1" applyFill="1" applyAlignment="1">
      <alignment/>
      <protection/>
    </xf>
    <xf numFmtId="0" fontId="0" fillId="33" borderId="51" xfId="58" applyFont="1" applyFill="1" applyBorder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1" fillId="0" borderId="52" xfId="59" applyFont="1" applyFill="1" applyBorder="1" applyAlignment="1">
      <alignment vertical="top"/>
      <protection/>
    </xf>
    <xf numFmtId="0" fontId="1" fillId="32" borderId="53" xfId="57" applyFont="1" applyFill="1" applyBorder="1" applyAlignment="1">
      <alignment vertical="center"/>
      <protection/>
    </xf>
    <xf numFmtId="3" fontId="1" fillId="32" borderId="53" xfId="57" applyNumberFormat="1" applyFont="1" applyFill="1" applyBorder="1" applyAlignment="1">
      <alignment vertical="center"/>
      <protection/>
    </xf>
    <xf numFmtId="3" fontId="1" fillId="32" borderId="22" xfId="57" applyNumberFormat="1" applyFont="1" applyFill="1" applyBorder="1" applyAlignment="1">
      <alignment vertical="center"/>
      <protection/>
    </xf>
    <xf numFmtId="3" fontId="1" fillId="32" borderId="53" xfId="0" applyNumberFormat="1" applyFont="1" applyFill="1" applyBorder="1" applyAlignment="1">
      <alignment vertical="center"/>
    </xf>
    <xf numFmtId="0" fontId="13" fillId="0" borderId="54" xfId="58" applyFont="1" applyFill="1" applyBorder="1" applyAlignment="1" applyProtection="1">
      <alignment horizontal="left" vertical="center"/>
      <protection hidden="1" locked="0"/>
    </xf>
    <xf numFmtId="0" fontId="13" fillId="0" borderId="22" xfId="58" applyFont="1" applyFill="1" applyBorder="1" applyAlignment="1" applyProtection="1">
      <alignment horizontal="left" vertical="center"/>
      <protection hidden="1" locked="0"/>
    </xf>
    <xf numFmtId="0" fontId="13" fillId="0" borderId="55" xfId="58" applyFont="1" applyFill="1" applyBorder="1" applyAlignment="1" applyProtection="1">
      <alignment horizontal="left" vertical="center"/>
      <protection hidden="1" locked="0"/>
    </xf>
    <xf numFmtId="0" fontId="18" fillId="0" borderId="54" xfId="53" applyFont="1" applyFill="1" applyBorder="1" applyAlignment="1" applyProtection="1">
      <alignment/>
      <protection hidden="1" locked="0"/>
    </xf>
    <xf numFmtId="0" fontId="18" fillId="0" borderId="22" xfId="53" applyFont="1" applyFill="1" applyBorder="1" applyAlignment="1" applyProtection="1">
      <alignment/>
      <protection hidden="1" locked="0"/>
    </xf>
    <xf numFmtId="0" fontId="18" fillId="0" borderId="55" xfId="53" applyFont="1" applyFill="1" applyBorder="1" applyAlignment="1" applyProtection="1">
      <alignment/>
      <protection hidden="1" locked="0"/>
    </xf>
    <xf numFmtId="0" fontId="3" fillId="0" borderId="0" xfId="64" applyFont="1" applyFill="1" applyAlignment="1" applyProtection="1">
      <alignment horizontal="right" vertical="center"/>
      <protection hidden="1"/>
    </xf>
    <xf numFmtId="0" fontId="3" fillId="0" borderId="56" xfId="64" applyFont="1" applyFill="1" applyBorder="1" applyAlignment="1" applyProtection="1">
      <alignment horizontal="right" vertical="center"/>
      <protection hidden="1"/>
    </xf>
    <xf numFmtId="0" fontId="4" fillId="0" borderId="54" xfId="53" applyFill="1" applyBorder="1" applyAlignment="1" applyProtection="1">
      <alignment/>
      <protection hidden="1" locked="0"/>
    </xf>
    <xf numFmtId="0" fontId="4" fillId="0" borderId="22" xfId="53" applyFill="1" applyBorder="1" applyAlignment="1" applyProtection="1">
      <alignment/>
      <protection hidden="1" locked="0"/>
    </xf>
    <xf numFmtId="0" fontId="4" fillId="0" borderId="55" xfId="53" applyFill="1" applyBorder="1" applyAlignment="1" applyProtection="1">
      <alignment/>
      <protection hidden="1" locked="0"/>
    </xf>
    <xf numFmtId="0" fontId="20" fillId="0" borderId="0" xfId="64" applyFont="1" applyFill="1" applyAlignment="1" applyProtection="1">
      <alignment horizontal="right" vertical="center"/>
      <protection hidden="1"/>
    </xf>
    <xf numFmtId="0" fontId="20" fillId="0" borderId="56" xfId="64" applyFont="1" applyFill="1" applyBorder="1" applyAlignment="1" applyProtection="1">
      <alignment horizontal="right" vertical="center"/>
      <protection hidden="1"/>
    </xf>
    <xf numFmtId="49" fontId="13" fillId="0" borderId="5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22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55" xfId="58" applyNumberFormat="1" applyFont="1" applyFill="1" applyBorder="1" applyAlignment="1" applyProtection="1">
      <alignment horizontal="left" vertical="center"/>
      <protection hidden="1" locked="0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20" fillId="0" borderId="0" xfId="64" applyFont="1" applyFill="1" applyBorder="1" applyAlignment="1" applyProtection="1">
      <alignment horizontal="right" vertical="center" wrapText="1"/>
      <protection hidden="1"/>
    </xf>
    <xf numFmtId="0" fontId="20" fillId="0" borderId="56" xfId="64" applyFont="1" applyFill="1" applyBorder="1" applyAlignment="1" applyProtection="1">
      <alignment horizontal="right" vertical="center" wrapText="1"/>
      <protection hidden="1"/>
    </xf>
    <xf numFmtId="49" fontId="13" fillId="0" borderId="5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55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0" xfId="64" applyFont="1" applyFill="1" applyBorder="1" applyAlignment="1" applyProtection="1">
      <alignment horizontal="right" vertical="center" wrapText="1"/>
      <protection hidden="1"/>
    </xf>
    <xf numFmtId="0" fontId="17" fillId="0" borderId="0" xfId="58" applyFont="1" applyFill="1" applyBorder="1" applyAlignment="1" applyProtection="1">
      <alignment horizontal="left" vertical="center"/>
      <protection hidden="1"/>
    </xf>
    <xf numFmtId="0" fontId="13" fillId="0" borderId="54" xfId="64" applyFont="1" applyFill="1" applyBorder="1" applyAlignment="1" applyProtection="1">
      <alignment horizontal="right" vertical="center"/>
      <protection hidden="1" locked="0"/>
    </xf>
    <xf numFmtId="0" fontId="13" fillId="0" borderId="22" xfId="64" applyFont="1" applyFill="1" applyBorder="1" applyAlignment="1" applyProtection="1">
      <alignment horizontal="right" vertical="center"/>
      <protection hidden="1" locked="0"/>
    </xf>
    <xf numFmtId="0" fontId="13" fillId="0" borderId="55" xfId="64" applyFont="1" applyFill="1" applyBorder="1" applyAlignment="1" applyProtection="1">
      <alignment horizontal="right" vertical="center"/>
      <protection hidden="1" locked="0"/>
    </xf>
    <xf numFmtId="49" fontId="13" fillId="0" borderId="5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55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Alignment="1" applyProtection="1">
      <alignment horizontal="right" vertical="center" wrapText="1"/>
      <protection hidden="1"/>
    </xf>
    <xf numFmtId="0" fontId="3" fillId="0" borderId="56" xfId="64" applyFont="1" applyFill="1" applyBorder="1" applyAlignment="1" applyProtection="1">
      <alignment horizontal="right" vertical="center" wrapText="1"/>
      <protection hidden="1"/>
    </xf>
    <xf numFmtId="49" fontId="4" fillId="0" borderId="54" xfId="53" applyNumberFormat="1" applyFill="1" applyBorder="1" applyAlignment="1" applyProtection="1">
      <alignment horizontal="left" vertical="center"/>
      <protection hidden="1" locked="0"/>
    </xf>
    <xf numFmtId="49" fontId="4" fillId="0" borderId="22" xfId="53" applyNumberFormat="1" applyFill="1" applyBorder="1" applyAlignment="1" applyProtection="1">
      <alignment horizontal="left" vertical="center"/>
      <protection hidden="1" locked="0"/>
    </xf>
    <xf numFmtId="49" fontId="4" fillId="0" borderId="55" xfId="53" applyNumberFormat="1" applyFill="1" applyBorder="1" applyAlignment="1" applyProtection="1">
      <alignment horizontal="left" vertical="center"/>
      <protection hidden="1" locked="0"/>
    </xf>
    <xf numFmtId="0" fontId="14" fillId="0" borderId="0" xfId="58" applyFont="1" applyFill="1" applyAlignment="1" applyProtection="1">
      <alignment horizontal="right" vertical="center"/>
      <protection hidden="1"/>
    </xf>
    <xf numFmtId="0" fontId="14" fillId="0" borderId="56" xfId="58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56" xfId="0" applyFont="1" applyFill="1" applyBorder="1" applyAlignment="1" applyProtection="1">
      <alignment horizontal="left" vertical="center" wrapText="1"/>
      <protection hidden="1"/>
    </xf>
    <xf numFmtId="1" fontId="13" fillId="0" borderId="54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55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51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horizontal="right" vertical="center"/>
      <protection hidden="1"/>
    </xf>
    <xf numFmtId="0" fontId="3" fillId="0" borderId="0" xfId="64" applyFont="1" applyFill="1" applyAlignment="1" applyProtection="1">
      <alignment horizontal="left" vertical="center"/>
      <protection hidden="1"/>
    </xf>
    <xf numFmtId="0" fontId="3" fillId="0" borderId="0" xfId="64" applyFont="1" applyFill="1" applyAlignment="1">
      <alignment horizontal="center"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36" xfId="58" applyFont="1" applyFill="1" applyBorder="1" applyAlignment="1" applyProtection="1">
      <alignment vertical="top" wrapText="1"/>
      <protection hidden="1"/>
    </xf>
    <xf numFmtId="49" fontId="13" fillId="0" borderId="54" xfId="64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55" xfId="64" applyNumberFormat="1" applyFont="1" applyFill="1" applyBorder="1" applyAlignment="1" applyProtection="1" quotePrefix="1">
      <alignment horizontal="center" vertical="center"/>
      <protection hidden="1" locked="0"/>
    </xf>
    <xf numFmtId="49" fontId="13" fillId="0" borderId="54" xfId="64" applyNumberFormat="1" applyFont="1" applyFill="1" applyBorder="1" applyAlignment="1" applyProtection="1">
      <alignment horizontal="right" vertical="center"/>
      <protection hidden="1" locked="0"/>
    </xf>
    <xf numFmtId="49" fontId="13" fillId="0" borderId="22" xfId="64" applyNumberFormat="1" applyFont="1" applyFill="1" applyBorder="1" applyAlignment="1" applyProtection="1">
      <alignment horizontal="right" vertical="center"/>
      <protection hidden="1" locked="0"/>
    </xf>
    <xf numFmtId="49" fontId="13" fillId="0" borderId="55" xfId="64" applyNumberFormat="1" applyFont="1" applyFill="1" applyBorder="1" applyAlignment="1" applyProtection="1">
      <alignment horizontal="right" vertical="center"/>
      <protection hidden="1" locked="0"/>
    </xf>
    <xf numFmtId="49" fontId="13" fillId="33" borderId="54" xfId="64" applyNumberFormat="1" applyFont="1" applyFill="1" applyBorder="1" applyAlignment="1" applyProtection="1">
      <alignment horizontal="right" vertical="center"/>
      <protection hidden="1" locked="0"/>
    </xf>
    <xf numFmtId="49" fontId="13" fillId="33" borderId="22" xfId="64" applyNumberFormat="1" applyFont="1" applyFill="1" applyBorder="1" applyAlignment="1" applyProtection="1">
      <alignment horizontal="right" vertical="center"/>
      <protection hidden="1" locked="0"/>
    </xf>
    <xf numFmtId="49" fontId="13" fillId="33" borderId="55" xfId="64" applyNumberFormat="1" applyFont="1" applyFill="1" applyBorder="1" applyAlignment="1" applyProtection="1">
      <alignment horizontal="right" vertical="center"/>
      <protection hidden="1" locked="0"/>
    </xf>
    <xf numFmtId="0" fontId="13" fillId="33" borderId="54" xfId="64" applyFont="1" applyFill="1" applyBorder="1" applyAlignment="1" applyProtection="1">
      <alignment horizontal="right" vertical="center"/>
      <protection hidden="1" locked="0"/>
    </xf>
    <xf numFmtId="0" fontId="13" fillId="33" borderId="22" xfId="64" applyFont="1" applyFill="1" applyBorder="1" applyAlignment="1" applyProtection="1">
      <alignment horizontal="right" vertical="center"/>
      <protection hidden="1" locked="0"/>
    </xf>
    <xf numFmtId="0" fontId="13" fillId="33" borderId="55" xfId="64" applyFont="1" applyFill="1" applyBorder="1" applyAlignment="1" applyProtection="1">
      <alignment horizontal="right" vertical="center"/>
      <protection hidden="1" locked="0"/>
    </xf>
    <xf numFmtId="0" fontId="14" fillId="0" borderId="36" xfId="58" applyFont="1" applyFill="1" applyBorder="1" applyAlignment="1" applyProtection="1">
      <alignment vertical="center"/>
      <protection hidden="1"/>
    </xf>
    <xf numFmtId="0" fontId="13" fillId="0" borderId="0" xfId="59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6" fillId="0" borderId="40" xfId="57" applyFont="1" applyFill="1" applyBorder="1" applyAlignment="1">
      <alignment vertical="center" wrapText="1"/>
      <protection/>
    </xf>
    <xf numFmtId="0" fontId="6" fillId="0" borderId="39" xfId="57" applyFont="1" applyFill="1" applyBorder="1" applyAlignment="1">
      <alignment vertical="center" wrapText="1"/>
      <protection/>
    </xf>
    <xf numFmtId="0" fontId="6" fillId="0" borderId="50" xfId="57" applyFont="1" applyFill="1" applyBorder="1" applyAlignment="1">
      <alignment vertical="center" wrapText="1"/>
      <protection/>
    </xf>
    <xf numFmtId="0" fontId="6" fillId="0" borderId="57" xfId="57" applyFont="1" applyFill="1" applyBorder="1" applyAlignment="1">
      <alignment vertical="center" wrapText="1"/>
      <protection/>
    </xf>
    <xf numFmtId="0" fontId="6" fillId="0" borderId="58" xfId="57" applyFont="1" applyFill="1" applyBorder="1" applyAlignment="1">
      <alignment vertical="center" wrapText="1"/>
      <protection/>
    </xf>
    <xf numFmtId="0" fontId="6" fillId="0" borderId="24" xfId="57" applyFont="1" applyFill="1" applyBorder="1" applyAlignment="1">
      <alignment vertical="center" wrapText="1"/>
      <protection/>
    </xf>
    <xf numFmtId="0" fontId="1" fillId="0" borderId="40" xfId="57" applyFont="1" applyFill="1" applyBorder="1" applyAlignment="1">
      <alignment vertical="center" wrapText="1"/>
      <protection/>
    </xf>
    <xf numFmtId="0" fontId="1" fillId="0" borderId="39" xfId="57" applyFont="1" applyFill="1" applyBorder="1" applyAlignment="1">
      <alignment vertical="center" wrapText="1"/>
      <protection/>
    </xf>
    <xf numFmtId="0" fontId="1" fillId="0" borderId="50" xfId="57" applyFont="1" applyFill="1" applyBorder="1" applyAlignment="1">
      <alignment vertical="center" wrapText="1"/>
      <protection/>
    </xf>
    <xf numFmtId="0" fontId="6" fillId="0" borderId="59" xfId="57" applyFont="1" applyFill="1" applyBorder="1" applyAlignment="1">
      <alignment vertical="center" wrapText="1"/>
      <protection/>
    </xf>
    <xf numFmtId="0" fontId="2" fillId="0" borderId="37" xfId="57" applyFont="1" applyFill="1" applyBorder="1" applyAlignment="1">
      <alignment horizontal="left" vertical="center" shrinkToFit="1"/>
      <protection/>
    </xf>
    <xf numFmtId="0" fontId="2" fillId="0" borderId="53" xfId="57" applyFont="1" applyFill="1" applyBorder="1" applyAlignment="1">
      <alignment horizontal="left" vertical="center" shrinkToFit="1"/>
      <protection/>
    </xf>
    <xf numFmtId="0" fontId="2" fillId="0" borderId="60" xfId="57" applyFont="1" applyFill="1" applyBorder="1" applyAlignment="1">
      <alignment horizontal="left" vertical="center" shrinkToFit="1"/>
      <protection/>
    </xf>
    <xf numFmtId="0" fontId="6" fillId="0" borderId="61" xfId="57" applyFont="1" applyFill="1" applyBorder="1" applyAlignment="1">
      <alignment vertical="center" wrapText="1"/>
      <protection/>
    </xf>
    <xf numFmtId="0" fontId="6" fillId="0" borderId="62" xfId="57" applyFont="1" applyFill="1" applyBorder="1" applyAlignment="1">
      <alignment vertical="center" wrapText="1"/>
      <protection/>
    </xf>
    <xf numFmtId="0" fontId="6" fillId="0" borderId="63" xfId="57" applyFont="1" applyFill="1" applyBorder="1" applyAlignment="1">
      <alignment vertical="center" wrapText="1"/>
      <protection/>
    </xf>
    <xf numFmtId="0" fontId="0" fillId="32" borderId="22" xfId="57" applyFill="1" applyBorder="1" applyAlignment="1" applyProtection="1">
      <alignment horizontal="right" vertical="top" wrapText="1"/>
      <protection hidden="1"/>
    </xf>
    <xf numFmtId="0" fontId="2" fillId="0" borderId="37" xfId="57" applyFont="1" applyFill="1" applyBorder="1" applyAlignment="1">
      <alignment horizontal="left" vertical="center" wrapText="1"/>
      <protection/>
    </xf>
    <xf numFmtId="0" fontId="2" fillId="0" borderId="53" xfId="57" applyFont="1" applyFill="1" applyBorder="1" applyAlignment="1">
      <alignment horizontal="left" vertical="center" wrapText="1"/>
      <protection/>
    </xf>
    <xf numFmtId="0" fontId="2" fillId="0" borderId="60" xfId="57" applyFont="1" applyFill="1" applyBorder="1" applyAlignment="1">
      <alignment horizontal="left" vertical="center" wrapText="1"/>
      <protection/>
    </xf>
    <xf numFmtId="0" fontId="6" fillId="0" borderId="64" xfId="57" applyFont="1" applyFill="1" applyBorder="1" applyAlignment="1" applyProtection="1">
      <alignment horizontal="center" vertical="center" wrapText="1"/>
      <protection hidden="1"/>
    </xf>
    <xf numFmtId="0" fontId="6" fillId="0" borderId="36" xfId="57" applyFont="1" applyFill="1" applyBorder="1" applyAlignment="1" applyProtection="1">
      <alignment horizontal="center" vertical="center" wrapText="1"/>
      <protection hidden="1"/>
    </xf>
    <xf numFmtId="0" fontId="6" fillId="0" borderId="65" xfId="57" applyFont="1" applyFill="1" applyBorder="1" applyAlignment="1" applyProtection="1">
      <alignment horizontal="center" vertical="center" wrapText="1"/>
      <protection hidden="1"/>
    </xf>
    <xf numFmtId="0" fontId="6" fillId="0" borderId="54" xfId="57" applyFont="1" applyFill="1" applyBorder="1" applyAlignment="1" applyProtection="1">
      <alignment horizontal="center" vertical="center" wrapText="1"/>
      <protection hidden="1"/>
    </xf>
    <xf numFmtId="0" fontId="6" fillId="0" borderId="22" xfId="57" applyFont="1" applyFill="1" applyBorder="1" applyAlignment="1" applyProtection="1">
      <alignment horizontal="center" vertical="center" wrapText="1"/>
      <protection hidden="1"/>
    </xf>
    <xf numFmtId="0" fontId="6" fillId="0" borderId="55" xfId="57" applyFont="1" applyFill="1" applyBorder="1" applyAlignment="1" applyProtection="1">
      <alignment horizontal="center" vertical="center" wrapText="1"/>
      <protection hidden="1"/>
    </xf>
    <xf numFmtId="0" fontId="6" fillId="0" borderId="66" xfId="57" applyFont="1" applyFill="1" applyBorder="1" applyAlignment="1" applyProtection="1">
      <alignment horizontal="center" vertical="center" wrapText="1"/>
      <protection hidden="1"/>
    </xf>
    <xf numFmtId="0" fontId="6" fillId="0" borderId="33" xfId="57" applyFont="1" applyFill="1" applyBorder="1" applyAlignment="1" applyProtection="1">
      <alignment horizontal="center" vertical="center" wrapText="1"/>
      <protection hidden="1"/>
    </xf>
    <xf numFmtId="0" fontId="6" fillId="0" borderId="37" xfId="57" applyFont="1" applyFill="1" applyBorder="1" applyAlignment="1" applyProtection="1">
      <alignment horizontal="center" vertical="center" wrapText="1"/>
      <protection hidden="1"/>
    </xf>
    <xf numFmtId="0" fontId="6" fillId="0" borderId="53" xfId="57" applyFont="1" applyFill="1" applyBorder="1" applyAlignment="1" applyProtection="1">
      <alignment horizontal="center" vertical="center" wrapText="1"/>
      <protection hidden="1"/>
    </xf>
    <xf numFmtId="0" fontId="6" fillId="0" borderId="60" xfId="57" applyFont="1" applyFill="1" applyBorder="1" applyAlignment="1" applyProtection="1">
      <alignment horizontal="center" vertical="center" wrapText="1"/>
      <protection hidden="1"/>
    </xf>
    <xf numFmtId="0" fontId="9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top" wrapText="1"/>
      <protection hidden="1"/>
    </xf>
    <xf numFmtId="49" fontId="6" fillId="0" borderId="0" xfId="57" applyNumberFormat="1" applyFont="1" applyFill="1" applyAlignment="1">
      <alignment vertical="center"/>
      <protection/>
    </xf>
    <xf numFmtId="0" fontId="1" fillId="0" borderId="58" xfId="57" applyFont="1" applyFill="1" applyBorder="1" applyAlignment="1">
      <alignment vertical="center" wrapText="1"/>
      <protection/>
    </xf>
    <xf numFmtId="0" fontId="1" fillId="0" borderId="62" xfId="57" applyFont="1" applyFill="1" applyBorder="1" applyAlignment="1">
      <alignment vertical="center" wrapText="1"/>
      <protection/>
    </xf>
    <xf numFmtId="0" fontId="1" fillId="0" borderId="63" xfId="57" applyFont="1" applyFill="1" applyBorder="1" applyAlignment="1">
      <alignment vertical="center" wrapText="1"/>
      <protection/>
    </xf>
    <xf numFmtId="0" fontId="6" fillId="0" borderId="19" xfId="57" applyFont="1" applyFill="1" applyBorder="1" applyAlignment="1" applyProtection="1">
      <alignment horizontal="center" vertical="center" wrapText="1"/>
      <protection hidden="1"/>
    </xf>
    <xf numFmtId="0" fontId="1" fillId="0" borderId="19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67" xfId="57" applyFont="1" applyFill="1" applyBorder="1" applyAlignment="1">
      <alignment horizontal="right" vertical="center"/>
      <protection/>
    </xf>
    <xf numFmtId="0" fontId="8" fillId="32" borderId="0" xfId="57" applyFont="1" applyFill="1" applyBorder="1" applyAlignment="1" applyProtection="1">
      <alignment horizontal="center" vertical="top" wrapText="1"/>
      <protection hidden="1"/>
    </xf>
    <xf numFmtId="0" fontId="3" fillId="32" borderId="22" xfId="57" applyFont="1" applyFill="1" applyBorder="1" applyAlignment="1">
      <alignment horizontal="right" vertical="center"/>
      <protection/>
    </xf>
    <xf numFmtId="0" fontId="6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1" fillId="0" borderId="68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wrapText="1"/>
    </xf>
    <xf numFmtId="0" fontId="1" fillId="0" borderId="73" xfId="0" applyFont="1" applyFill="1" applyBorder="1" applyAlignment="1">
      <alignment wrapText="1"/>
    </xf>
    <xf numFmtId="0" fontId="0" fillId="32" borderId="22" xfId="0" applyFont="1" applyFill="1" applyBorder="1" applyAlignment="1">
      <alignment horizontal="center" vertical="top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vertical="center" wrapText="1"/>
    </xf>
    <xf numFmtId="0" fontId="1" fillId="0" borderId="75" xfId="0" applyFont="1" applyFill="1" applyBorder="1" applyAlignment="1">
      <alignment vertical="center" wrapText="1"/>
    </xf>
    <xf numFmtId="0" fontId="1" fillId="0" borderId="76" xfId="0" applyFont="1" applyFill="1" applyBorder="1" applyAlignment="1">
      <alignment vertical="center" wrapText="1"/>
    </xf>
    <xf numFmtId="0" fontId="11" fillId="0" borderId="68" xfId="57" applyFont="1" applyFill="1" applyBorder="1" applyAlignment="1">
      <alignment horizontal="left" vertical="center" wrapText="1"/>
      <protection/>
    </xf>
    <xf numFmtId="0" fontId="0" fillId="0" borderId="69" xfId="57" applyFont="1" applyFill="1" applyBorder="1" applyAlignment="1">
      <alignment horizontal="left" vertical="center" wrapText="1"/>
      <protection/>
    </xf>
    <xf numFmtId="0" fontId="10" fillId="0" borderId="68" xfId="57" applyFont="1" applyFill="1" applyBorder="1" applyAlignment="1">
      <alignment horizontal="left" vertical="center" wrapText="1"/>
      <protection/>
    </xf>
    <xf numFmtId="0" fontId="10" fillId="0" borderId="71" xfId="57" applyFont="1" applyFill="1" applyBorder="1" applyAlignment="1">
      <alignment horizontal="left" vertical="center" wrapText="1"/>
      <protection/>
    </xf>
    <xf numFmtId="0" fontId="0" fillId="0" borderId="72" xfId="57" applyFont="1" applyFill="1" applyBorder="1" applyAlignment="1">
      <alignment horizontal="left" vertical="center" wrapText="1"/>
      <protection/>
    </xf>
    <xf numFmtId="0" fontId="10" fillId="0" borderId="77" xfId="57" applyFont="1" applyFill="1" applyBorder="1" applyAlignment="1">
      <alignment horizontal="left" vertical="center" wrapText="1"/>
      <protection/>
    </xf>
    <xf numFmtId="0" fontId="0" fillId="0" borderId="78" xfId="57" applyFont="1" applyFill="1" applyBorder="1" applyAlignment="1">
      <alignment horizontal="left" vertical="center" wrapText="1"/>
      <protection/>
    </xf>
    <xf numFmtId="0" fontId="10" fillId="0" borderId="79" xfId="57" applyFont="1" applyFill="1" applyBorder="1" applyAlignment="1">
      <alignment horizontal="left" vertical="center" wrapText="1"/>
      <protection/>
    </xf>
    <xf numFmtId="0" fontId="0" fillId="0" borderId="80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 applyAlignment="1">
      <alignment/>
      <protection/>
    </xf>
    <xf numFmtId="49" fontId="6" fillId="0" borderId="19" xfId="57" applyNumberFormat="1" applyFont="1" applyFill="1" applyBorder="1" applyAlignment="1">
      <alignment horizontal="center" vertical="center" wrapText="1"/>
      <protection/>
    </xf>
    <xf numFmtId="0" fontId="10" fillId="0" borderId="74" xfId="57" applyFont="1" applyFill="1" applyBorder="1" applyAlignment="1">
      <alignment horizontal="left" vertical="center" wrapText="1"/>
      <protection/>
    </xf>
    <xf numFmtId="0" fontId="0" fillId="0" borderId="75" xfId="57" applyFont="1" applyFill="1" applyBorder="1" applyAlignment="1">
      <alignment horizontal="left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1" fillId="32" borderId="22" xfId="57" applyFont="1" applyFill="1" applyBorder="1" applyAlignment="1">
      <alignment horizontal="right" vertical="center"/>
      <protection/>
    </xf>
    <xf numFmtId="0" fontId="8" fillId="0" borderId="69" xfId="57" applyFont="1" applyFill="1" applyBorder="1" applyAlignment="1">
      <alignment horizontal="left" vertical="center" wrapText="1"/>
      <protection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2"/>
  <sheetViews>
    <sheetView tabSelected="1" view="pageBreakPreview" zoomScaleSheetLayoutView="100" zoomScalePageLayoutView="0" workbookViewId="0" topLeftCell="A1">
      <selection activeCell="G15" sqref="G15:J15"/>
    </sheetView>
  </sheetViews>
  <sheetFormatPr defaultColWidth="9.140625" defaultRowHeight="12.75"/>
  <cols>
    <col min="1" max="2" width="9.140625" style="179" customWidth="1"/>
    <col min="3" max="3" width="12.00390625" style="179" customWidth="1"/>
    <col min="4" max="4" width="9.140625" style="179" customWidth="1"/>
    <col min="5" max="5" width="20.28125" style="179" customWidth="1"/>
    <col min="6" max="6" width="14.8515625" style="179" customWidth="1"/>
    <col min="7" max="7" width="9.140625" style="179" customWidth="1"/>
    <col min="8" max="8" width="17.7109375" style="179" customWidth="1"/>
    <col min="9" max="9" width="17.00390625" style="179" customWidth="1"/>
    <col min="10" max="10" width="17.28125" style="179" customWidth="1"/>
    <col min="11" max="16384" width="9.140625" style="179" customWidth="1"/>
  </cols>
  <sheetData>
    <row r="1" spans="2:11" ht="15.75">
      <c r="B1" s="228" t="s">
        <v>27</v>
      </c>
      <c r="C1" s="228"/>
      <c r="D1" s="228"/>
      <c r="E1" s="54"/>
      <c r="F1" s="180"/>
      <c r="G1" s="180"/>
      <c r="H1" s="180"/>
      <c r="I1" s="180"/>
      <c r="J1" s="180"/>
      <c r="K1" s="185"/>
    </row>
    <row r="2" spans="2:11" ht="12.75" customHeight="1">
      <c r="B2" s="229" t="s">
        <v>28</v>
      </c>
      <c r="C2" s="229"/>
      <c r="D2" s="229"/>
      <c r="E2" s="230"/>
      <c r="F2" s="55" t="s">
        <v>410</v>
      </c>
      <c r="G2" s="56"/>
      <c r="H2" s="57" t="s">
        <v>29</v>
      </c>
      <c r="I2" s="55" t="s">
        <v>417</v>
      </c>
      <c r="J2" s="58"/>
      <c r="K2" s="185"/>
    </row>
    <row r="3" spans="2:11" ht="12.75">
      <c r="B3" s="100"/>
      <c r="C3" s="100"/>
      <c r="D3" s="100"/>
      <c r="E3" s="100"/>
      <c r="F3" s="181"/>
      <c r="G3" s="181"/>
      <c r="H3" s="100"/>
      <c r="I3" s="100"/>
      <c r="J3" s="58"/>
      <c r="K3" s="185"/>
    </row>
    <row r="4" spans="2:11" ht="39.75" customHeight="1">
      <c r="B4" s="209" t="s">
        <v>371</v>
      </c>
      <c r="C4" s="209"/>
      <c r="D4" s="209"/>
      <c r="E4" s="209"/>
      <c r="F4" s="209"/>
      <c r="G4" s="209"/>
      <c r="H4" s="209"/>
      <c r="I4" s="209"/>
      <c r="J4" s="209"/>
      <c r="K4" s="185"/>
    </row>
    <row r="5" spans="2:11" ht="12.75">
      <c r="B5" s="6"/>
      <c r="C5" s="79"/>
      <c r="D5" s="79"/>
      <c r="E5" s="79"/>
      <c r="F5" s="80"/>
      <c r="G5" s="81"/>
      <c r="H5" s="82"/>
      <c r="I5" s="83"/>
      <c r="J5" s="79"/>
      <c r="K5" s="185"/>
    </row>
    <row r="6" spans="2:11" ht="12.75">
      <c r="B6" s="226" t="s">
        <v>30</v>
      </c>
      <c r="C6" s="227"/>
      <c r="D6" s="212" t="s">
        <v>15</v>
      </c>
      <c r="E6" s="213"/>
      <c r="F6" s="70"/>
      <c r="G6" s="70"/>
      <c r="H6" s="70"/>
      <c r="I6" s="70"/>
      <c r="J6" s="70"/>
      <c r="K6" s="185"/>
    </row>
    <row r="7" spans="2:11" ht="12.75">
      <c r="B7" s="84"/>
      <c r="C7" s="84"/>
      <c r="D7" s="6"/>
      <c r="E7" s="6"/>
      <c r="F7" s="70"/>
      <c r="G7" s="70"/>
      <c r="H7" s="70"/>
      <c r="I7" s="70"/>
      <c r="J7" s="70"/>
      <c r="K7" s="185"/>
    </row>
    <row r="8" spans="2:11" ht="21.75" customHeight="1">
      <c r="B8" s="210" t="s">
        <v>31</v>
      </c>
      <c r="C8" s="211"/>
      <c r="D8" s="212" t="s">
        <v>16</v>
      </c>
      <c r="E8" s="213"/>
      <c r="F8" s="70"/>
      <c r="G8" s="70"/>
      <c r="H8" s="70"/>
      <c r="I8" s="70"/>
      <c r="J8" s="6"/>
      <c r="K8" s="185"/>
    </row>
    <row r="9" spans="2:11" ht="12.75">
      <c r="B9" s="85"/>
      <c r="C9" s="85"/>
      <c r="D9" s="86"/>
      <c r="E9" s="6"/>
      <c r="F9" s="6"/>
      <c r="G9" s="6"/>
      <c r="H9" s="6"/>
      <c r="I9" s="6"/>
      <c r="J9" s="6"/>
      <c r="K9" s="185"/>
    </row>
    <row r="10" spans="2:11" ht="12.75" customHeight="1">
      <c r="B10" s="214" t="s">
        <v>32</v>
      </c>
      <c r="C10" s="214"/>
      <c r="D10" s="212" t="s">
        <v>17</v>
      </c>
      <c r="E10" s="213"/>
      <c r="F10" s="6"/>
      <c r="G10" s="6"/>
      <c r="H10" s="6"/>
      <c r="I10" s="6"/>
      <c r="J10" s="6"/>
      <c r="K10" s="185"/>
    </row>
    <row r="11" spans="2:11" ht="12.75">
      <c r="B11" s="214"/>
      <c r="C11" s="214"/>
      <c r="D11" s="6"/>
      <c r="E11" s="6"/>
      <c r="F11" s="6"/>
      <c r="G11" s="6"/>
      <c r="H11" s="6"/>
      <c r="I11" s="6"/>
      <c r="J11" s="6"/>
      <c r="K11" s="185"/>
    </row>
    <row r="12" spans="2:11" ht="12.75">
      <c r="B12" s="199" t="s">
        <v>33</v>
      </c>
      <c r="C12" s="200"/>
      <c r="D12" s="193" t="s">
        <v>18</v>
      </c>
      <c r="E12" s="194"/>
      <c r="F12" s="194"/>
      <c r="G12" s="194"/>
      <c r="H12" s="194"/>
      <c r="I12" s="194"/>
      <c r="J12" s="195"/>
      <c r="K12" s="186"/>
    </row>
    <row r="13" spans="2:12" ht="15.75">
      <c r="B13" s="215"/>
      <c r="C13" s="215"/>
      <c r="D13" s="215"/>
      <c r="E13" s="87"/>
      <c r="F13" s="87"/>
      <c r="G13" s="87"/>
      <c r="H13" s="87"/>
      <c r="I13" s="87"/>
      <c r="J13" s="88"/>
      <c r="K13" s="185"/>
      <c r="L13" s="178"/>
    </row>
    <row r="14" spans="2:11" ht="12.75">
      <c r="B14" s="67"/>
      <c r="C14" s="67"/>
      <c r="D14" s="68"/>
      <c r="E14" s="6"/>
      <c r="F14" s="6"/>
      <c r="G14" s="6"/>
      <c r="H14" s="6"/>
      <c r="I14" s="6"/>
      <c r="J14" s="6"/>
      <c r="K14" s="185"/>
    </row>
    <row r="15" spans="2:11" ht="12.75">
      <c r="B15" s="199" t="s">
        <v>34</v>
      </c>
      <c r="C15" s="200"/>
      <c r="D15" s="231" t="s">
        <v>389</v>
      </c>
      <c r="E15" s="232"/>
      <c r="F15" s="6"/>
      <c r="G15" s="193" t="s">
        <v>19</v>
      </c>
      <c r="H15" s="194"/>
      <c r="I15" s="194"/>
      <c r="J15" s="195"/>
      <c r="K15" s="186"/>
    </row>
    <row r="16" spans="2:11" ht="12.75">
      <c r="B16" s="67"/>
      <c r="C16" s="67"/>
      <c r="D16" s="6"/>
      <c r="E16" s="6"/>
      <c r="F16" s="6"/>
      <c r="G16" s="6"/>
      <c r="H16" s="6"/>
      <c r="I16" s="6"/>
      <c r="J16" s="6"/>
      <c r="K16" s="185"/>
    </row>
    <row r="17" spans="2:11" ht="12.75">
      <c r="B17" s="199" t="s">
        <v>35</v>
      </c>
      <c r="C17" s="200"/>
      <c r="D17" s="193" t="s">
        <v>393</v>
      </c>
      <c r="E17" s="194"/>
      <c r="F17" s="194"/>
      <c r="G17" s="194"/>
      <c r="H17" s="194"/>
      <c r="I17" s="194"/>
      <c r="J17" s="195"/>
      <c r="K17" s="186"/>
    </row>
    <row r="18" spans="2:11" ht="12.75">
      <c r="B18" s="67"/>
      <c r="C18" s="67"/>
      <c r="D18" s="6"/>
      <c r="E18" s="6"/>
      <c r="F18" s="6"/>
      <c r="G18" s="6"/>
      <c r="H18" s="6"/>
      <c r="I18" s="6"/>
      <c r="J18" s="6"/>
      <c r="K18" s="185"/>
    </row>
    <row r="19" spans="2:11" ht="12.75">
      <c r="B19" s="199" t="s">
        <v>36</v>
      </c>
      <c r="C19" s="200"/>
      <c r="D19" s="196"/>
      <c r="E19" s="197"/>
      <c r="F19" s="197"/>
      <c r="G19" s="197"/>
      <c r="H19" s="197"/>
      <c r="I19" s="197"/>
      <c r="J19" s="198"/>
      <c r="K19" s="186"/>
    </row>
    <row r="20" spans="2:11" ht="12.75">
      <c r="B20" s="84"/>
      <c r="C20" s="84"/>
      <c r="D20" s="68"/>
      <c r="E20" s="6"/>
      <c r="F20" s="6"/>
      <c r="G20" s="6"/>
      <c r="H20" s="6"/>
      <c r="I20" s="6"/>
      <c r="J20" s="6"/>
      <c r="K20" s="185"/>
    </row>
    <row r="21" spans="2:11" ht="12.75">
      <c r="B21" s="199" t="s">
        <v>37</v>
      </c>
      <c r="C21" s="200"/>
      <c r="D21" s="201" t="s">
        <v>20</v>
      </c>
      <c r="E21" s="202"/>
      <c r="F21" s="202"/>
      <c r="G21" s="202"/>
      <c r="H21" s="202"/>
      <c r="I21" s="202"/>
      <c r="J21" s="203"/>
      <c r="K21" s="186"/>
    </row>
    <row r="22" spans="2:11" ht="12.75">
      <c r="B22" s="67"/>
      <c r="C22" s="67"/>
      <c r="D22" s="68"/>
      <c r="E22" s="6"/>
      <c r="F22" s="6"/>
      <c r="G22" s="6"/>
      <c r="H22" s="6"/>
      <c r="I22" s="6"/>
      <c r="J22" s="6"/>
      <c r="K22" s="185"/>
    </row>
    <row r="23" spans="2:11" ht="12.75">
      <c r="B23" s="204" t="s">
        <v>38</v>
      </c>
      <c r="C23" s="205"/>
      <c r="D23" s="89">
        <v>133</v>
      </c>
      <c r="E23" s="193" t="s">
        <v>19</v>
      </c>
      <c r="F23" s="194"/>
      <c r="G23" s="195"/>
      <c r="H23" s="233"/>
      <c r="I23" s="234"/>
      <c r="J23" s="90"/>
      <c r="K23" s="185"/>
    </row>
    <row r="24" spans="2:11" ht="12.75">
      <c r="B24" s="84"/>
      <c r="C24" s="84"/>
      <c r="D24" s="6"/>
      <c r="E24" s="6"/>
      <c r="F24" s="6"/>
      <c r="G24" s="6"/>
      <c r="H24" s="6"/>
      <c r="I24" s="6"/>
      <c r="J24" s="6"/>
      <c r="K24" s="185"/>
    </row>
    <row r="25" spans="2:11" ht="12.75">
      <c r="B25" s="199" t="s">
        <v>39</v>
      </c>
      <c r="C25" s="200"/>
      <c r="D25" s="89">
        <v>21</v>
      </c>
      <c r="E25" s="193" t="s">
        <v>21</v>
      </c>
      <c r="F25" s="194"/>
      <c r="G25" s="194"/>
      <c r="H25" s="195"/>
      <c r="I25" s="91" t="s">
        <v>43</v>
      </c>
      <c r="J25" s="109">
        <v>3404.5</v>
      </c>
      <c r="K25" s="186"/>
    </row>
    <row r="26" spans="2:11" ht="12.75">
      <c r="B26" s="84"/>
      <c r="C26" s="84"/>
      <c r="D26" s="6"/>
      <c r="E26" s="6"/>
      <c r="F26" s="6"/>
      <c r="G26" s="6"/>
      <c r="H26" s="67"/>
      <c r="I26" s="92" t="s">
        <v>44</v>
      </c>
      <c r="J26" s="68"/>
      <c r="K26" s="187"/>
    </row>
    <row r="27" spans="2:11" ht="12.75">
      <c r="B27" s="199" t="s">
        <v>40</v>
      </c>
      <c r="C27" s="200"/>
      <c r="D27" s="93" t="s">
        <v>55</v>
      </c>
      <c r="E27" s="94"/>
      <c r="F27" s="95"/>
      <c r="G27" s="79"/>
      <c r="H27" s="226" t="s">
        <v>45</v>
      </c>
      <c r="I27" s="227"/>
      <c r="J27" s="96" t="s">
        <v>388</v>
      </c>
      <c r="K27" s="186"/>
    </row>
    <row r="28" spans="2:11" ht="12.75">
      <c r="B28" s="67"/>
      <c r="C28" s="67"/>
      <c r="D28" s="6"/>
      <c r="E28" s="79"/>
      <c r="F28" s="79"/>
      <c r="G28" s="79"/>
      <c r="H28" s="79"/>
      <c r="I28" s="6"/>
      <c r="J28" s="97"/>
      <c r="K28" s="185"/>
    </row>
    <row r="29" spans="2:11" ht="12.75">
      <c r="B29" s="235" t="s">
        <v>41</v>
      </c>
      <c r="C29" s="235"/>
      <c r="D29" s="235"/>
      <c r="E29" s="235"/>
      <c r="F29" s="236" t="s">
        <v>42</v>
      </c>
      <c r="G29" s="236"/>
      <c r="H29" s="236"/>
      <c r="I29" s="237" t="s">
        <v>11</v>
      </c>
      <c r="J29" s="237"/>
      <c r="K29" s="185"/>
    </row>
    <row r="30" spans="2:11" ht="12.75">
      <c r="B30" s="95"/>
      <c r="C30" s="95"/>
      <c r="D30" s="95"/>
      <c r="E30" s="6"/>
      <c r="F30" s="6"/>
      <c r="G30" s="6"/>
      <c r="H30" s="6"/>
      <c r="I30" s="56"/>
      <c r="J30" s="97"/>
      <c r="K30" s="185"/>
    </row>
    <row r="31" spans="2:11" ht="12.75">
      <c r="B31" s="216" t="s">
        <v>401</v>
      </c>
      <c r="C31" s="217"/>
      <c r="D31" s="217"/>
      <c r="E31" s="218"/>
      <c r="F31" s="216" t="s">
        <v>19</v>
      </c>
      <c r="G31" s="217"/>
      <c r="H31" s="218"/>
      <c r="I31" s="219" t="s">
        <v>402</v>
      </c>
      <c r="J31" s="220"/>
      <c r="K31" s="186"/>
    </row>
    <row r="32" spans="2:11" ht="12.75">
      <c r="B32" s="67"/>
      <c r="C32" s="67"/>
      <c r="D32" s="68"/>
      <c r="E32" s="238"/>
      <c r="F32" s="238"/>
      <c r="G32" s="238"/>
      <c r="H32" s="238"/>
      <c r="I32" s="6"/>
      <c r="J32" s="71"/>
      <c r="K32" s="187"/>
    </row>
    <row r="33" spans="2:11" ht="12.75">
      <c r="B33" s="216" t="s">
        <v>403</v>
      </c>
      <c r="C33" s="217"/>
      <c r="D33" s="217"/>
      <c r="E33" s="218"/>
      <c r="F33" s="216" t="s">
        <v>19</v>
      </c>
      <c r="G33" s="217"/>
      <c r="H33" s="218"/>
      <c r="I33" s="219" t="s">
        <v>404</v>
      </c>
      <c r="J33" s="220"/>
      <c r="K33" s="187"/>
    </row>
    <row r="34" spans="2:11" ht="12.75">
      <c r="B34" s="67"/>
      <c r="C34" s="67"/>
      <c r="D34" s="68"/>
      <c r="E34" s="69"/>
      <c r="F34" s="69"/>
      <c r="G34" s="69"/>
      <c r="H34" s="70"/>
      <c r="I34" s="6"/>
      <c r="J34" s="71"/>
      <c r="K34" s="187"/>
    </row>
    <row r="35" spans="2:11" ht="12.75">
      <c r="B35" s="216" t="s">
        <v>405</v>
      </c>
      <c r="C35" s="217"/>
      <c r="D35" s="217"/>
      <c r="E35" s="218"/>
      <c r="F35" s="216" t="s">
        <v>19</v>
      </c>
      <c r="G35" s="217"/>
      <c r="H35" s="218"/>
      <c r="I35" s="219" t="s">
        <v>406</v>
      </c>
      <c r="J35" s="220"/>
      <c r="K35" s="187"/>
    </row>
    <row r="36" spans="2:11" ht="12.75">
      <c r="B36" s="72"/>
      <c r="C36" s="72"/>
      <c r="D36" s="72"/>
      <c r="E36" s="72"/>
      <c r="F36" s="72"/>
      <c r="G36" s="72"/>
      <c r="H36" s="72"/>
      <c r="I36" s="73"/>
      <c r="J36" s="73"/>
      <c r="K36" s="187"/>
    </row>
    <row r="37" spans="2:11" ht="12.75">
      <c r="B37" s="216" t="s">
        <v>407</v>
      </c>
      <c r="C37" s="217"/>
      <c r="D37" s="217"/>
      <c r="E37" s="218"/>
      <c r="F37" s="216" t="s">
        <v>19</v>
      </c>
      <c r="G37" s="217"/>
      <c r="H37" s="218"/>
      <c r="I37" s="219" t="s">
        <v>408</v>
      </c>
      <c r="J37" s="220"/>
      <c r="K37" s="187"/>
    </row>
    <row r="38" spans="2:11" ht="12.75">
      <c r="B38" s="72"/>
      <c r="C38" s="72"/>
      <c r="D38" s="72"/>
      <c r="E38" s="72"/>
      <c r="F38" s="72"/>
      <c r="G38" s="72"/>
      <c r="H38" s="72"/>
      <c r="I38" s="73"/>
      <c r="J38" s="73"/>
      <c r="K38" s="187"/>
    </row>
    <row r="39" spans="2:11" ht="12.75">
      <c r="B39" s="216" t="s">
        <v>411</v>
      </c>
      <c r="C39" s="217"/>
      <c r="D39" s="217"/>
      <c r="E39" s="218"/>
      <c r="F39" s="216" t="s">
        <v>19</v>
      </c>
      <c r="G39" s="217"/>
      <c r="H39" s="218"/>
      <c r="I39" s="219" t="s">
        <v>412</v>
      </c>
      <c r="J39" s="220"/>
      <c r="K39" s="187"/>
    </row>
    <row r="40" spans="2:11" ht="12.75">
      <c r="B40" s="67"/>
      <c r="C40" s="67"/>
      <c r="D40" s="68"/>
      <c r="E40" s="69"/>
      <c r="F40" s="69"/>
      <c r="G40" s="69"/>
      <c r="H40" s="70"/>
      <c r="I40" s="6"/>
      <c r="J40" s="74"/>
      <c r="K40" s="185"/>
    </row>
    <row r="41" spans="2:11" ht="12.75">
      <c r="B41" s="216" t="s">
        <v>22</v>
      </c>
      <c r="C41" s="217"/>
      <c r="D41" s="217"/>
      <c r="E41" s="218"/>
      <c r="F41" s="216" t="s">
        <v>400</v>
      </c>
      <c r="G41" s="217"/>
      <c r="H41" s="218"/>
      <c r="I41" s="219" t="s">
        <v>23</v>
      </c>
      <c r="J41" s="220"/>
      <c r="K41" s="186"/>
    </row>
    <row r="42" spans="2:11" ht="12.75">
      <c r="B42" s="67"/>
      <c r="C42" s="67"/>
      <c r="D42" s="68"/>
      <c r="E42" s="69"/>
      <c r="F42" s="69"/>
      <c r="G42" s="69"/>
      <c r="H42" s="70"/>
      <c r="I42" s="6"/>
      <c r="J42" s="74"/>
      <c r="K42" s="185"/>
    </row>
    <row r="43" spans="2:11" ht="12.75">
      <c r="B43" s="216" t="s">
        <v>376</v>
      </c>
      <c r="C43" s="217"/>
      <c r="D43" s="217"/>
      <c r="E43" s="218"/>
      <c r="F43" s="216" t="s">
        <v>377</v>
      </c>
      <c r="G43" s="217"/>
      <c r="H43" s="218"/>
      <c r="I43" s="219" t="s">
        <v>378</v>
      </c>
      <c r="J43" s="220"/>
      <c r="K43" s="185"/>
    </row>
    <row r="44" spans="2:11" ht="12.75">
      <c r="B44" s="75"/>
      <c r="C44" s="75"/>
      <c r="D44" s="76"/>
      <c r="E44" s="77"/>
      <c r="F44" s="6"/>
      <c r="G44" s="76"/>
      <c r="H44" s="77"/>
      <c r="I44" s="6"/>
      <c r="J44" s="6"/>
      <c r="K44" s="185"/>
    </row>
    <row r="45" spans="2:11" ht="12.75">
      <c r="B45" s="216" t="s">
        <v>379</v>
      </c>
      <c r="C45" s="217"/>
      <c r="D45" s="217"/>
      <c r="E45" s="218"/>
      <c r="F45" s="216" t="s">
        <v>380</v>
      </c>
      <c r="G45" s="217"/>
      <c r="H45" s="218"/>
      <c r="I45" s="219" t="s">
        <v>381</v>
      </c>
      <c r="J45" s="220"/>
      <c r="K45" s="185"/>
    </row>
    <row r="46" spans="2:11" ht="12.75">
      <c r="B46" s="72"/>
      <c r="C46" s="78"/>
      <c r="D46" s="78"/>
      <c r="E46" s="78"/>
      <c r="F46" s="72"/>
      <c r="G46" s="78"/>
      <c r="H46" s="78"/>
      <c r="I46" s="73"/>
      <c r="J46" s="73"/>
      <c r="K46" s="185"/>
    </row>
    <row r="47" spans="2:11" ht="12.75">
      <c r="B47" s="216" t="s">
        <v>382</v>
      </c>
      <c r="C47" s="217"/>
      <c r="D47" s="217"/>
      <c r="E47" s="218"/>
      <c r="F47" s="216" t="s">
        <v>380</v>
      </c>
      <c r="G47" s="217"/>
      <c r="H47" s="218"/>
      <c r="I47" s="219" t="s">
        <v>383</v>
      </c>
      <c r="J47" s="220"/>
      <c r="K47" s="186"/>
    </row>
    <row r="48" spans="2:11" ht="12.75">
      <c r="B48" s="72"/>
      <c r="C48" s="78"/>
      <c r="D48" s="78"/>
      <c r="E48" s="78"/>
      <c r="F48" s="72"/>
      <c r="G48" s="78"/>
      <c r="H48" s="78"/>
      <c r="I48" s="73"/>
      <c r="J48" s="73"/>
      <c r="K48" s="185"/>
    </row>
    <row r="49" spans="2:11" ht="12.75">
      <c r="B49" s="216" t="s">
        <v>384</v>
      </c>
      <c r="C49" s="217"/>
      <c r="D49" s="217"/>
      <c r="E49" s="218"/>
      <c r="F49" s="216" t="s">
        <v>19</v>
      </c>
      <c r="G49" s="217"/>
      <c r="H49" s="218"/>
      <c r="I49" s="219" t="s">
        <v>385</v>
      </c>
      <c r="J49" s="220"/>
      <c r="K49" s="186"/>
    </row>
    <row r="50" spans="2:11" ht="12.75">
      <c r="B50" s="72"/>
      <c r="C50" s="78"/>
      <c r="D50" s="78"/>
      <c r="E50" s="78"/>
      <c r="F50" s="72"/>
      <c r="G50" s="78"/>
      <c r="H50" s="78"/>
      <c r="I50" s="73"/>
      <c r="J50" s="73"/>
      <c r="K50" s="185"/>
    </row>
    <row r="51" spans="2:11" ht="12.75">
      <c r="B51" s="216" t="s">
        <v>386</v>
      </c>
      <c r="C51" s="217"/>
      <c r="D51" s="217"/>
      <c r="E51" s="218"/>
      <c r="F51" s="216" t="s">
        <v>19</v>
      </c>
      <c r="G51" s="217"/>
      <c r="H51" s="218"/>
      <c r="I51" s="219" t="s">
        <v>26</v>
      </c>
      <c r="J51" s="220"/>
      <c r="K51" s="186"/>
    </row>
    <row r="52" spans="2:11" ht="12.75">
      <c r="B52" s="72"/>
      <c r="C52" s="72"/>
      <c r="D52" s="72"/>
      <c r="E52" s="72"/>
      <c r="F52" s="72"/>
      <c r="G52" s="72"/>
      <c r="H52" s="72"/>
      <c r="I52" s="73"/>
      <c r="J52" s="73"/>
      <c r="K52" s="185"/>
    </row>
    <row r="53" spans="2:11" ht="12.75">
      <c r="B53" s="216" t="s">
        <v>387</v>
      </c>
      <c r="C53" s="217"/>
      <c r="D53" s="217"/>
      <c r="E53" s="218"/>
      <c r="F53" s="216" t="s">
        <v>19</v>
      </c>
      <c r="G53" s="217"/>
      <c r="H53" s="218"/>
      <c r="I53" s="219" t="s">
        <v>25</v>
      </c>
      <c r="J53" s="220"/>
      <c r="K53" s="185"/>
    </row>
    <row r="54" spans="2:11" ht="12.75">
      <c r="B54" s="72"/>
      <c r="C54" s="72"/>
      <c r="D54" s="72"/>
      <c r="E54" s="72"/>
      <c r="F54" s="72"/>
      <c r="G54" s="72"/>
      <c r="H54" s="72"/>
      <c r="I54" s="73"/>
      <c r="J54" s="73"/>
      <c r="K54" s="185"/>
    </row>
    <row r="55" spans="2:11" s="25" customFormat="1" ht="12.75">
      <c r="B55" s="216" t="s">
        <v>409</v>
      </c>
      <c r="C55" s="217"/>
      <c r="D55" s="217"/>
      <c r="E55" s="218"/>
      <c r="F55" s="216" t="s">
        <v>19</v>
      </c>
      <c r="G55" s="217"/>
      <c r="H55" s="218"/>
      <c r="I55" s="239" t="s">
        <v>24</v>
      </c>
      <c r="J55" s="240"/>
      <c r="K55" s="27"/>
    </row>
    <row r="56" spans="2:11" ht="12.75">
      <c r="B56" s="72"/>
      <c r="C56" s="72"/>
      <c r="D56" s="72"/>
      <c r="E56" s="72"/>
      <c r="F56" s="72"/>
      <c r="G56" s="72"/>
      <c r="H56" s="72"/>
      <c r="I56" s="73"/>
      <c r="J56" s="73"/>
      <c r="K56" s="185"/>
    </row>
    <row r="57" spans="2:11" ht="12.75" customHeight="1">
      <c r="B57" s="241" t="s">
        <v>413</v>
      </c>
      <c r="C57" s="242"/>
      <c r="D57" s="242"/>
      <c r="E57" s="243"/>
      <c r="F57" s="216" t="s">
        <v>19</v>
      </c>
      <c r="G57" s="217"/>
      <c r="H57" s="218"/>
      <c r="I57" s="239" t="s">
        <v>414</v>
      </c>
      <c r="J57" s="240"/>
      <c r="K57" s="185"/>
    </row>
    <row r="58" spans="2:11" ht="12.75" customHeight="1">
      <c r="B58" s="72"/>
      <c r="C58" s="78"/>
      <c r="D58" s="78"/>
      <c r="E58" s="78"/>
      <c r="F58" s="72"/>
      <c r="G58" s="78"/>
      <c r="H58" s="78"/>
      <c r="I58" s="73"/>
      <c r="J58" s="73"/>
      <c r="K58" s="185"/>
    </row>
    <row r="59" spans="2:11" ht="12.75" customHeight="1">
      <c r="B59" s="244" t="s">
        <v>415</v>
      </c>
      <c r="C59" s="245"/>
      <c r="D59" s="245"/>
      <c r="E59" s="246"/>
      <c r="F59" s="247" t="s">
        <v>19</v>
      </c>
      <c r="G59" s="248"/>
      <c r="H59" s="249"/>
      <c r="I59" s="239" t="s">
        <v>416</v>
      </c>
      <c r="J59" s="240"/>
      <c r="K59" s="185"/>
    </row>
    <row r="60" spans="2:11" ht="12.75">
      <c r="B60" s="72"/>
      <c r="C60" s="78"/>
      <c r="D60" s="78"/>
      <c r="E60" s="78"/>
      <c r="F60" s="72"/>
      <c r="G60" s="78"/>
      <c r="H60" s="78"/>
      <c r="I60" s="73"/>
      <c r="J60" s="73"/>
      <c r="K60" s="185"/>
    </row>
    <row r="61" spans="2:11" ht="12.75" customHeight="1">
      <c r="B61" s="241" t="s">
        <v>394</v>
      </c>
      <c r="C61" s="242"/>
      <c r="D61" s="242"/>
      <c r="E61" s="243"/>
      <c r="F61" s="216" t="s">
        <v>395</v>
      </c>
      <c r="G61" s="217"/>
      <c r="H61" s="218"/>
      <c r="I61" s="239" t="s">
        <v>396</v>
      </c>
      <c r="J61" s="240"/>
      <c r="K61" s="185"/>
    </row>
    <row r="62" spans="2:11" ht="12.75">
      <c r="B62" s="98"/>
      <c r="C62" s="98"/>
      <c r="D62" s="68"/>
      <c r="E62" s="6"/>
      <c r="F62" s="6"/>
      <c r="G62" s="6"/>
      <c r="H62" s="6"/>
      <c r="I62" s="6"/>
      <c r="J62" s="6"/>
      <c r="K62" s="185"/>
    </row>
    <row r="63" spans="2:11" ht="12.75">
      <c r="B63" s="221" t="s">
        <v>46</v>
      </c>
      <c r="C63" s="222"/>
      <c r="D63" s="206" t="s">
        <v>390</v>
      </c>
      <c r="E63" s="207"/>
      <c r="F63" s="208"/>
      <c r="G63" s="6"/>
      <c r="H63" s="99" t="s">
        <v>13</v>
      </c>
      <c r="I63" s="206" t="s">
        <v>391</v>
      </c>
      <c r="J63" s="208"/>
      <c r="K63" s="185"/>
    </row>
    <row r="64" spans="2:11" ht="12.75">
      <c r="B64" s="98"/>
      <c r="C64" s="98"/>
      <c r="D64" s="68"/>
      <c r="E64" s="6"/>
      <c r="F64" s="6"/>
      <c r="G64" s="6"/>
      <c r="H64" s="6"/>
      <c r="I64" s="6"/>
      <c r="J64" s="6"/>
      <c r="K64" s="185"/>
    </row>
    <row r="65" spans="2:11" ht="12.75">
      <c r="B65" s="221" t="s">
        <v>36</v>
      </c>
      <c r="C65" s="222"/>
      <c r="D65" s="223" t="s">
        <v>392</v>
      </c>
      <c r="E65" s="224"/>
      <c r="F65" s="224"/>
      <c r="G65" s="224"/>
      <c r="H65" s="224"/>
      <c r="I65" s="224"/>
      <c r="J65" s="225"/>
      <c r="K65" s="185"/>
    </row>
    <row r="66" spans="2:11" ht="12.75">
      <c r="B66" s="98"/>
      <c r="C66" s="98"/>
      <c r="D66" s="6"/>
      <c r="E66" s="6"/>
      <c r="F66" s="6"/>
      <c r="G66" s="6"/>
      <c r="H66" s="6"/>
      <c r="I66" s="6"/>
      <c r="J66" s="6"/>
      <c r="K66" s="185"/>
    </row>
    <row r="67" spans="2:11" ht="12.75">
      <c r="B67" s="199" t="s">
        <v>47</v>
      </c>
      <c r="C67" s="200"/>
      <c r="D67" s="206" t="s">
        <v>397</v>
      </c>
      <c r="E67" s="207"/>
      <c r="F67" s="207"/>
      <c r="G67" s="207"/>
      <c r="H67" s="207"/>
      <c r="I67" s="207"/>
      <c r="J67" s="208"/>
      <c r="K67" s="185"/>
    </row>
    <row r="68" spans="2:11" ht="12.75">
      <c r="B68" s="86"/>
      <c r="C68" s="86"/>
      <c r="D68" s="250" t="s">
        <v>48</v>
      </c>
      <c r="E68" s="250"/>
      <c r="F68" s="250"/>
      <c r="G68" s="250"/>
      <c r="H68" s="250"/>
      <c r="I68" s="250"/>
      <c r="J68" s="100"/>
      <c r="K68" s="185"/>
    </row>
    <row r="69" spans="2:11" ht="12.75">
      <c r="B69" s="86"/>
      <c r="C69" s="86"/>
      <c r="D69" s="100"/>
      <c r="E69" s="100"/>
      <c r="F69" s="100"/>
      <c r="G69" s="100"/>
      <c r="H69" s="100"/>
      <c r="I69" s="100"/>
      <c r="J69" s="100"/>
      <c r="K69" s="185"/>
    </row>
    <row r="70" spans="2:11" ht="12.75">
      <c r="B70" s="86"/>
      <c r="C70" s="251" t="s">
        <v>49</v>
      </c>
      <c r="D70" s="251"/>
      <c r="E70" s="251"/>
      <c r="F70" s="251"/>
      <c r="G70" s="101"/>
      <c r="H70" s="101"/>
      <c r="I70" s="101"/>
      <c r="J70" s="101"/>
      <c r="K70" s="185"/>
    </row>
    <row r="71" spans="2:11" ht="12.75">
      <c r="B71" s="86"/>
      <c r="C71" s="252" t="s">
        <v>50</v>
      </c>
      <c r="D71" s="252"/>
      <c r="E71" s="252"/>
      <c r="F71" s="252"/>
      <c r="G71" s="252"/>
      <c r="H71" s="252"/>
      <c r="I71" s="252"/>
      <c r="J71" s="252"/>
      <c r="K71" s="185"/>
    </row>
    <row r="72" spans="2:11" ht="12.75">
      <c r="B72" s="86"/>
      <c r="C72" s="252" t="s">
        <v>51</v>
      </c>
      <c r="D72" s="252"/>
      <c r="E72" s="252"/>
      <c r="F72" s="252"/>
      <c r="G72" s="252"/>
      <c r="H72" s="252"/>
      <c r="I72" s="252"/>
      <c r="J72" s="102"/>
      <c r="K72" s="185"/>
    </row>
    <row r="73" spans="2:11" ht="12.75">
      <c r="B73" s="86"/>
      <c r="C73" s="103" t="s">
        <v>52</v>
      </c>
      <c r="D73" s="104"/>
      <c r="E73" s="104"/>
      <c r="F73" s="104"/>
      <c r="G73" s="104"/>
      <c r="H73" s="104"/>
      <c r="I73" s="104"/>
      <c r="J73" s="104"/>
      <c r="K73" s="185"/>
    </row>
    <row r="74" spans="2:11" ht="12.75">
      <c r="B74" s="86"/>
      <c r="C74" s="103" t="s">
        <v>53</v>
      </c>
      <c r="D74" s="104"/>
      <c r="E74" s="104"/>
      <c r="F74" s="104"/>
      <c r="G74" s="104"/>
      <c r="H74" s="104"/>
      <c r="I74" s="108"/>
      <c r="J74" s="105"/>
      <c r="K74" s="185"/>
    </row>
    <row r="75" spans="2:11" ht="12.75">
      <c r="B75" s="86"/>
      <c r="C75" s="106"/>
      <c r="D75" s="106"/>
      <c r="E75" s="106"/>
      <c r="F75" s="106"/>
      <c r="G75" s="106"/>
      <c r="H75" s="183" t="s">
        <v>369</v>
      </c>
      <c r="I75" s="183"/>
      <c r="J75" s="184" t="s">
        <v>370</v>
      </c>
      <c r="K75" s="185"/>
    </row>
    <row r="76" spans="2:11" ht="12.75">
      <c r="B76" s="107" t="s">
        <v>12</v>
      </c>
      <c r="C76" s="6"/>
      <c r="D76" s="6"/>
      <c r="E76" s="6"/>
      <c r="F76" s="6"/>
      <c r="G76" s="6"/>
      <c r="H76" s="183"/>
      <c r="I76" s="183"/>
      <c r="J76" s="184"/>
      <c r="K76" s="185"/>
    </row>
    <row r="77" spans="2:11" ht="13.5" thickBot="1">
      <c r="B77" s="6"/>
      <c r="C77" s="6"/>
      <c r="D77" s="6"/>
      <c r="E77" s="6"/>
      <c r="F77" s="86" t="s">
        <v>54</v>
      </c>
      <c r="G77" s="95"/>
      <c r="H77" s="188" t="s">
        <v>398</v>
      </c>
      <c r="I77" s="188"/>
      <c r="J77" s="188" t="s">
        <v>399</v>
      </c>
      <c r="K77" s="185"/>
    </row>
    <row r="78" spans="2:11" ht="12.75">
      <c r="B78" s="26"/>
      <c r="C78" s="26"/>
      <c r="D78" s="6"/>
      <c r="E78" s="6"/>
      <c r="F78" s="6"/>
      <c r="G78" s="6"/>
      <c r="H78" s="179" t="s">
        <v>422</v>
      </c>
      <c r="K78" s="182"/>
    </row>
    <row r="79" spans="9:10" ht="12.75">
      <c r="I79" s="178"/>
      <c r="J79" s="178"/>
    </row>
    <row r="80" ht="12.75">
      <c r="J80" s="178"/>
    </row>
    <row r="81" ht="12.75">
      <c r="J81" s="178"/>
    </row>
    <row r="82" ht="12.75">
      <c r="J82" s="178"/>
    </row>
    <row r="83" ht="12.75">
      <c r="J83" s="178"/>
    </row>
    <row r="84" ht="12.75">
      <c r="J84" s="178"/>
    </row>
    <row r="85" ht="12.75">
      <c r="J85" s="178"/>
    </row>
    <row r="86" ht="12.75">
      <c r="J86" s="178"/>
    </row>
    <row r="87" ht="12.75">
      <c r="J87" s="178"/>
    </row>
    <row r="88" ht="12.75">
      <c r="J88" s="178"/>
    </row>
    <row r="89" ht="12.75">
      <c r="J89" s="178"/>
    </row>
    <row r="90" ht="12.75">
      <c r="J90" s="178"/>
    </row>
    <row r="91" ht="12.75">
      <c r="J91" s="178"/>
    </row>
    <row r="92" ht="12.75">
      <c r="J92" s="178"/>
    </row>
    <row r="93" ht="12.75">
      <c r="J93" s="178"/>
    </row>
    <row r="94" ht="12.75">
      <c r="J94" s="178"/>
    </row>
    <row r="95" ht="12.75">
      <c r="J95" s="178"/>
    </row>
    <row r="96" ht="12.75">
      <c r="J96" s="178"/>
    </row>
    <row r="97" ht="12.75">
      <c r="J97" s="178"/>
    </row>
    <row r="98" ht="12.75">
      <c r="J98" s="178"/>
    </row>
    <row r="99" ht="12.75">
      <c r="J99" s="178"/>
    </row>
    <row r="100" ht="12.75">
      <c r="J100" s="178"/>
    </row>
    <row r="101" ht="12.75">
      <c r="J101" s="178"/>
    </row>
    <row r="102" ht="12.75">
      <c r="J102" s="178"/>
    </row>
  </sheetData>
  <sheetProtection/>
  <mergeCells count="91">
    <mergeCell ref="F47:H47"/>
    <mergeCell ref="D68:I68"/>
    <mergeCell ref="C70:F70"/>
    <mergeCell ref="C71:J71"/>
    <mergeCell ref="C72:I72"/>
    <mergeCell ref="B61:E61"/>
    <mergeCell ref="F61:H61"/>
    <mergeCell ref="I61:J61"/>
    <mergeCell ref="B63:C63"/>
    <mergeCell ref="D63:F63"/>
    <mergeCell ref="I63:J63"/>
    <mergeCell ref="B57:E57"/>
    <mergeCell ref="F57:H57"/>
    <mergeCell ref="I57:J57"/>
    <mergeCell ref="B59:E59"/>
    <mergeCell ref="F59:H59"/>
    <mergeCell ref="I59:J59"/>
    <mergeCell ref="B55:E55"/>
    <mergeCell ref="F55:H55"/>
    <mergeCell ref="I55:J55"/>
    <mergeCell ref="I47:J47"/>
    <mergeCell ref="B49:E49"/>
    <mergeCell ref="F49:H49"/>
    <mergeCell ref="I49:J49"/>
    <mergeCell ref="B51:E51"/>
    <mergeCell ref="F51:H51"/>
    <mergeCell ref="I51:J51"/>
    <mergeCell ref="F41:H41"/>
    <mergeCell ref="I41:J41"/>
    <mergeCell ref="B43:E43"/>
    <mergeCell ref="F43:H43"/>
    <mergeCell ref="I43:J43"/>
    <mergeCell ref="B45:E45"/>
    <mergeCell ref="F45:H45"/>
    <mergeCell ref="I45:J45"/>
    <mergeCell ref="B37:E37"/>
    <mergeCell ref="F37:H37"/>
    <mergeCell ref="I37:J37"/>
    <mergeCell ref="B39:E39"/>
    <mergeCell ref="F39:H39"/>
    <mergeCell ref="I39:J39"/>
    <mergeCell ref="B33:E33"/>
    <mergeCell ref="F33:H33"/>
    <mergeCell ref="I33:J33"/>
    <mergeCell ref="B35:E35"/>
    <mergeCell ref="F35:H35"/>
    <mergeCell ref="I35:J35"/>
    <mergeCell ref="H27:I27"/>
    <mergeCell ref="B29:E29"/>
    <mergeCell ref="F29:H29"/>
    <mergeCell ref="I29:J29"/>
    <mergeCell ref="I31:J31"/>
    <mergeCell ref="E32:H32"/>
    <mergeCell ref="F31:H31"/>
    <mergeCell ref="B6:C6"/>
    <mergeCell ref="D6:E6"/>
    <mergeCell ref="B1:D1"/>
    <mergeCell ref="B2:E2"/>
    <mergeCell ref="B31:E31"/>
    <mergeCell ref="B15:C15"/>
    <mergeCell ref="D15:E15"/>
    <mergeCell ref="B25:C25"/>
    <mergeCell ref="E25:H25"/>
    <mergeCell ref="B27:C27"/>
    <mergeCell ref="F53:H53"/>
    <mergeCell ref="I53:J53"/>
    <mergeCell ref="B17:C17"/>
    <mergeCell ref="D17:J17"/>
    <mergeCell ref="B19:C19"/>
    <mergeCell ref="B65:C65"/>
    <mergeCell ref="D65:J65"/>
    <mergeCell ref="B53:E53"/>
    <mergeCell ref="B47:E47"/>
    <mergeCell ref="B41:E41"/>
    <mergeCell ref="B67:C67"/>
    <mergeCell ref="D67:J67"/>
    <mergeCell ref="B4:J4"/>
    <mergeCell ref="B8:C8"/>
    <mergeCell ref="D8:E8"/>
    <mergeCell ref="B10:C11"/>
    <mergeCell ref="D10:E10"/>
    <mergeCell ref="B12:C12"/>
    <mergeCell ref="D12:J12"/>
    <mergeCell ref="B13:D13"/>
    <mergeCell ref="G15:J15"/>
    <mergeCell ref="D19:J19"/>
    <mergeCell ref="B21:C21"/>
    <mergeCell ref="D21:J21"/>
    <mergeCell ref="B23:C23"/>
    <mergeCell ref="E23:G23"/>
    <mergeCell ref="H23:I23"/>
  </mergeCells>
  <conditionalFormatting sqref="I30">
    <cfRule type="cellIs" priority="1" dxfId="8" operator="equal" stopIfTrue="1">
      <formula>"DA"</formula>
    </cfRule>
  </conditionalFormatting>
  <dataValidations count="1">
    <dataValidation allowBlank="1" sqref="H79:J65536 B22:H30 B62:B65536 D1:J20 B1:C18 C20 B19:B21 I27:I30 I22:I25 C75:G65536 J22:J30 C62:J70 I31:J40 I41 I42:J46 I48:J49 B54:J54 J50:J52 I50:I53 I57:J61 J76:J77 H76:H77 K57:IV65536 I55:IV55 K1:IV54 A56:IV56"/>
  </dataValidations>
  <hyperlinks>
    <hyperlink ref="D21" r:id="rId1" display="www.crosig.hr"/>
    <hyperlink ref="D65" r:id="rId2" display="jelena.matijevic@crosig.hr"/>
  </hyperlinks>
  <printOptions/>
  <pageMargins left="0.75" right="0.75" top="1" bottom="1" header="0.5" footer="0.5"/>
  <pageSetup horizontalDpi="600" verticalDpi="600" orientation="portrait" paperSize="9" scale="60" r:id="rId3"/>
  <customProperties>
    <customPr name="EpmWorksheetKeyString_GUID" r:id="rId4"/>
  </customProperties>
  <ignoredErrors>
    <ignoredError sqref="J27 B6:J22 I31:J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11.00390625" style="114" customWidth="1"/>
    <col min="2" max="4" width="9.140625" style="114" customWidth="1"/>
    <col min="5" max="5" width="20.8515625" style="114" customWidth="1"/>
    <col min="6" max="6" width="9.140625" style="114" customWidth="1"/>
    <col min="7" max="8" width="11.140625" style="114" customWidth="1"/>
    <col min="9" max="9" width="12.00390625" style="114" customWidth="1"/>
    <col min="10" max="11" width="11.140625" style="114" customWidth="1"/>
    <col min="12" max="12" width="12.8515625" style="114" customWidth="1"/>
    <col min="13" max="24" width="9.140625" style="113" customWidth="1"/>
    <col min="25" max="16384" width="9.140625" style="114" customWidth="1"/>
  </cols>
  <sheetData>
    <row r="1" spans="1:12" ht="12.75" customHeight="1">
      <c r="A1" s="284" t="s">
        <v>56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113"/>
    </row>
    <row r="2" spans="1:12" ht="12.75" customHeight="1">
      <c r="A2" s="285" t="s">
        <v>418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113"/>
    </row>
    <row r="3" spans="1:12" ht="13.5" customHeight="1">
      <c r="A3" s="115"/>
      <c r="B3" s="116"/>
      <c r="C3" s="116"/>
      <c r="D3" s="116"/>
      <c r="E3" s="116"/>
      <c r="F3" s="269"/>
      <c r="G3" s="269"/>
      <c r="H3" s="117"/>
      <c r="I3" s="116"/>
      <c r="J3" s="116"/>
      <c r="K3" s="269" t="s">
        <v>57</v>
      </c>
      <c r="L3" s="269"/>
    </row>
    <row r="4" spans="1:12" ht="12.75" customHeight="1">
      <c r="A4" s="273" t="s">
        <v>127</v>
      </c>
      <c r="B4" s="274"/>
      <c r="C4" s="274"/>
      <c r="D4" s="274"/>
      <c r="E4" s="275"/>
      <c r="F4" s="279" t="s">
        <v>128</v>
      </c>
      <c r="G4" s="281" t="s">
        <v>129</v>
      </c>
      <c r="H4" s="282"/>
      <c r="I4" s="283"/>
      <c r="J4" s="281" t="s">
        <v>130</v>
      </c>
      <c r="K4" s="282"/>
      <c r="L4" s="283"/>
    </row>
    <row r="5" spans="1:12" ht="12.75">
      <c r="A5" s="276"/>
      <c r="B5" s="277"/>
      <c r="C5" s="277"/>
      <c r="D5" s="277"/>
      <c r="E5" s="278"/>
      <c r="F5" s="280"/>
      <c r="G5" s="118" t="s">
        <v>131</v>
      </c>
      <c r="H5" s="118" t="s">
        <v>132</v>
      </c>
      <c r="I5" s="118" t="s">
        <v>133</v>
      </c>
      <c r="J5" s="118" t="s">
        <v>131</v>
      </c>
      <c r="K5" s="118" t="s">
        <v>132</v>
      </c>
      <c r="L5" s="119" t="s">
        <v>133</v>
      </c>
    </row>
    <row r="6" spans="1:12" ht="12.75">
      <c r="A6" s="281">
        <v>1</v>
      </c>
      <c r="B6" s="282"/>
      <c r="C6" s="282"/>
      <c r="D6" s="282"/>
      <c r="E6" s="283"/>
      <c r="F6" s="120">
        <v>2</v>
      </c>
      <c r="G6" s="120">
        <v>3</v>
      </c>
      <c r="H6" s="120">
        <v>4</v>
      </c>
      <c r="I6" s="120" t="s">
        <v>0</v>
      </c>
      <c r="J6" s="120">
        <v>6</v>
      </c>
      <c r="K6" s="120">
        <v>7</v>
      </c>
      <c r="L6" s="121" t="s">
        <v>1</v>
      </c>
    </row>
    <row r="7" spans="1:12" ht="12.75">
      <c r="A7" s="270" t="s">
        <v>126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2"/>
    </row>
    <row r="8" spans="1:18" ht="12.75" customHeight="1">
      <c r="A8" s="266" t="s">
        <v>58</v>
      </c>
      <c r="B8" s="267"/>
      <c r="C8" s="267"/>
      <c r="D8" s="267"/>
      <c r="E8" s="268"/>
      <c r="F8" s="122">
        <v>1</v>
      </c>
      <c r="G8" s="19">
        <v>0</v>
      </c>
      <c r="H8" s="20">
        <f>H9+H10</f>
        <v>0</v>
      </c>
      <c r="I8" s="21">
        <f>SUM(G8:H8)</f>
        <v>0</v>
      </c>
      <c r="J8" s="19">
        <f>+H8+I8</f>
        <v>0</v>
      </c>
      <c r="K8" s="20">
        <f>+K9+K10</f>
        <v>0</v>
      </c>
      <c r="L8" s="28">
        <v>0</v>
      </c>
      <c r="M8" s="123"/>
      <c r="N8" s="123"/>
      <c r="O8" s="123"/>
      <c r="P8" s="123"/>
      <c r="Q8" s="123"/>
      <c r="R8" s="123"/>
    </row>
    <row r="9" spans="1:18" ht="12.75" customHeight="1">
      <c r="A9" s="259" t="s">
        <v>59</v>
      </c>
      <c r="B9" s="260"/>
      <c r="C9" s="260"/>
      <c r="D9" s="260"/>
      <c r="E9" s="261"/>
      <c r="F9" s="124">
        <v>2</v>
      </c>
      <c r="G9" s="49"/>
      <c r="H9" s="50"/>
      <c r="I9" s="30">
        <f aca="true" t="shared" si="0" ref="I9:I72">SUM(G9:H9)</f>
        <v>0</v>
      </c>
      <c r="J9" s="49"/>
      <c r="K9" s="50"/>
      <c r="L9" s="125">
        <v>0</v>
      </c>
      <c r="M9" s="126"/>
      <c r="N9" s="126"/>
      <c r="O9" s="123"/>
      <c r="P9" s="126"/>
      <c r="Q9" s="126"/>
      <c r="R9" s="123"/>
    </row>
    <row r="10" spans="1:18" ht="12.75" customHeight="1">
      <c r="A10" s="259" t="s">
        <v>60</v>
      </c>
      <c r="B10" s="260"/>
      <c r="C10" s="260"/>
      <c r="D10" s="260"/>
      <c r="E10" s="261"/>
      <c r="F10" s="124">
        <v>3</v>
      </c>
      <c r="G10" s="49"/>
      <c r="H10" s="50"/>
      <c r="I10" s="30">
        <f t="shared" si="0"/>
        <v>0</v>
      </c>
      <c r="J10" s="49"/>
      <c r="K10" s="50"/>
      <c r="L10" s="125">
        <v>0</v>
      </c>
      <c r="M10" s="126"/>
      <c r="N10" s="126"/>
      <c r="O10" s="123"/>
      <c r="P10" s="126"/>
      <c r="Q10" s="126"/>
      <c r="R10" s="123"/>
    </row>
    <row r="11" spans="1:24" ht="12.75" customHeight="1">
      <c r="A11" s="253" t="s">
        <v>61</v>
      </c>
      <c r="B11" s="254"/>
      <c r="C11" s="254"/>
      <c r="D11" s="254"/>
      <c r="E11" s="255"/>
      <c r="F11" s="124">
        <v>4</v>
      </c>
      <c r="G11" s="22">
        <f>G12+G13</f>
        <v>400595.7191039999</v>
      </c>
      <c r="H11" s="23">
        <f>H12+H13</f>
        <v>36886101.54022015</v>
      </c>
      <c r="I11" s="30">
        <f t="shared" si="0"/>
        <v>37286697.25932415</v>
      </c>
      <c r="J11" s="22">
        <f>+J12+J13</f>
        <v>312196.933784</v>
      </c>
      <c r="K11" s="23">
        <f>+K12+K13</f>
        <v>35288452.06821813</v>
      </c>
      <c r="L11" s="125">
        <f>SUM(J11:K11)</f>
        <v>35600649.00200213</v>
      </c>
      <c r="M11" s="123"/>
      <c r="N11" s="123"/>
      <c r="O11" s="123"/>
      <c r="P11" s="123"/>
      <c r="Q11" s="123"/>
      <c r="R11" s="123"/>
      <c r="S11" s="127"/>
      <c r="T11" s="127"/>
      <c r="U11" s="127"/>
      <c r="V11" s="127"/>
      <c r="W11" s="127"/>
      <c r="X11" s="127"/>
    </row>
    <row r="12" spans="1:24" ht="12.75" customHeight="1">
      <c r="A12" s="259" t="s">
        <v>14</v>
      </c>
      <c r="B12" s="260"/>
      <c r="C12" s="260"/>
      <c r="D12" s="260"/>
      <c r="E12" s="261"/>
      <c r="F12" s="124">
        <v>5</v>
      </c>
      <c r="G12" s="49"/>
      <c r="H12" s="50"/>
      <c r="I12" s="30">
        <f t="shared" si="0"/>
        <v>0</v>
      </c>
      <c r="J12" s="49">
        <v>0</v>
      </c>
      <c r="K12" s="50">
        <v>-0.23000000417232513</v>
      </c>
      <c r="L12" s="125">
        <f aca="true" t="shared" si="1" ref="L12:L75">SUM(J12:K12)</f>
        <v>-0.23000000417232513</v>
      </c>
      <c r="M12" s="126"/>
      <c r="N12" s="126"/>
      <c r="O12" s="123"/>
      <c r="P12" s="126"/>
      <c r="Q12" s="126"/>
      <c r="R12" s="123"/>
      <c r="S12" s="127"/>
      <c r="T12" s="127"/>
      <c r="U12" s="127"/>
      <c r="V12" s="127"/>
      <c r="W12" s="127"/>
      <c r="X12" s="127"/>
    </row>
    <row r="13" spans="1:24" ht="12.75" customHeight="1">
      <c r="A13" s="259" t="s">
        <v>62</v>
      </c>
      <c r="B13" s="260"/>
      <c r="C13" s="260"/>
      <c r="D13" s="260"/>
      <c r="E13" s="261"/>
      <c r="F13" s="124">
        <v>6</v>
      </c>
      <c r="G13" s="49">
        <v>400595.7191039999</v>
      </c>
      <c r="H13" s="50">
        <v>36886101.54022015</v>
      </c>
      <c r="I13" s="30">
        <f t="shared" si="0"/>
        <v>37286697.25932415</v>
      </c>
      <c r="J13" s="49">
        <v>312196.933784</v>
      </c>
      <c r="K13" s="50">
        <v>35288452.29821813</v>
      </c>
      <c r="L13" s="125">
        <f t="shared" si="1"/>
        <v>35600649.23200213</v>
      </c>
      <c r="M13" s="126"/>
      <c r="N13" s="126"/>
      <c r="O13" s="123"/>
      <c r="P13" s="126"/>
      <c r="Q13" s="126"/>
      <c r="R13" s="123"/>
      <c r="S13" s="127"/>
      <c r="T13" s="127"/>
      <c r="U13" s="127"/>
      <c r="V13" s="127"/>
      <c r="W13" s="127"/>
      <c r="X13" s="127"/>
    </row>
    <row r="14" spans="1:24" ht="12.75" customHeight="1">
      <c r="A14" s="253" t="s">
        <v>63</v>
      </c>
      <c r="B14" s="254"/>
      <c r="C14" s="254"/>
      <c r="D14" s="254"/>
      <c r="E14" s="255"/>
      <c r="F14" s="124">
        <v>7</v>
      </c>
      <c r="G14" s="22">
        <f>+G15+G16+G17</f>
        <v>17703984.32902905</v>
      </c>
      <c r="H14" s="23">
        <f>+H15+H16+H17</f>
        <v>661977342.165604</v>
      </c>
      <c r="I14" s="30">
        <f t="shared" si="0"/>
        <v>679681326.4946331</v>
      </c>
      <c r="J14" s="22">
        <f>+J15+J16+J17</f>
        <v>17617090.12865486</v>
      </c>
      <c r="K14" s="23">
        <f>+K15+K16+K17</f>
        <v>659792349.520993</v>
      </c>
      <c r="L14" s="125">
        <f t="shared" si="1"/>
        <v>677409439.6496478</v>
      </c>
      <c r="M14" s="123"/>
      <c r="N14" s="123"/>
      <c r="O14" s="123"/>
      <c r="P14" s="123"/>
      <c r="Q14" s="123"/>
      <c r="R14" s="123"/>
      <c r="S14" s="127"/>
      <c r="T14" s="127"/>
      <c r="U14" s="127"/>
      <c r="V14" s="127"/>
      <c r="W14" s="127"/>
      <c r="X14" s="127"/>
    </row>
    <row r="15" spans="1:24" ht="12.75" customHeight="1">
      <c r="A15" s="259" t="s">
        <v>64</v>
      </c>
      <c r="B15" s="260"/>
      <c r="C15" s="260"/>
      <c r="D15" s="260"/>
      <c r="E15" s="261"/>
      <c r="F15" s="124">
        <v>8</v>
      </c>
      <c r="G15" s="49">
        <v>16809621.29045201</v>
      </c>
      <c r="H15" s="50">
        <v>600401234.0892994</v>
      </c>
      <c r="I15" s="30">
        <f t="shared" si="0"/>
        <v>617210855.3797514</v>
      </c>
      <c r="J15" s="49">
        <v>16441554.405122919</v>
      </c>
      <c r="K15" s="50">
        <v>596419186.9462293</v>
      </c>
      <c r="L15" s="125">
        <f t="shared" si="1"/>
        <v>612860741.3513522</v>
      </c>
      <c r="M15" s="126"/>
      <c r="N15" s="126"/>
      <c r="O15" s="123"/>
      <c r="P15" s="126"/>
      <c r="Q15" s="126"/>
      <c r="R15" s="123"/>
      <c r="S15" s="127"/>
      <c r="T15" s="127"/>
      <c r="U15" s="127"/>
      <c r="V15" s="127"/>
      <c r="W15" s="127"/>
      <c r="X15" s="127"/>
    </row>
    <row r="16" spans="1:24" ht="12.75" customHeight="1">
      <c r="A16" s="259" t="s">
        <v>65</v>
      </c>
      <c r="B16" s="260"/>
      <c r="C16" s="260"/>
      <c r="D16" s="260"/>
      <c r="E16" s="261"/>
      <c r="F16" s="124">
        <v>9</v>
      </c>
      <c r="G16" s="49">
        <v>813251.5615350399</v>
      </c>
      <c r="H16" s="50">
        <v>46947820.65793147</v>
      </c>
      <c r="I16" s="30">
        <f t="shared" si="0"/>
        <v>47761072.21946651</v>
      </c>
      <c r="J16" s="49">
        <v>816463.3255859399</v>
      </c>
      <c r="K16" s="50">
        <v>49369212.187595405</v>
      </c>
      <c r="L16" s="125">
        <f t="shared" si="1"/>
        <v>50185675.51318134</v>
      </c>
      <c r="M16" s="126"/>
      <c r="N16" s="126"/>
      <c r="O16" s="123"/>
      <c r="P16" s="126"/>
      <c r="Q16" s="126"/>
      <c r="R16" s="123"/>
      <c r="S16" s="127"/>
      <c r="T16" s="127"/>
      <c r="U16" s="127"/>
      <c r="V16" s="127"/>
      <c r="W16" s="127"/>
      <c r="X16" s="127"/>
    </row>
    <row r="17" spans="1:24" ht="12.75" customHeight="1">
      <c r="A17" s="259" t="s">
        <v>66</v>
      </c>
      <c r="B17" s="260"/>
      <c r="C17" s="260"/>
      <c r="D17" s="260"/>
      <c r="E17" s="261"/>
      <c r="F17" s="124">
        <v>10</v>
      </c>
      <c r="G17" s="49">
        <v>81111.47704200004</v>
      </c>
      <c r="H17" s="50">
        <v>14628287.418373061</v>
      </c>
      <c r="I17" s="30">
        <f t="shared" si="0"/>
        <v>14709398.895415062</v>
      </c>
      <c r="J17" s="49">
        <v>359072.39794599975</v>
      </c>
      <c r="K17" s="50">
        <v>14003950.387168273</v>
      </c>
      <c r="L17" s="125">
        <f t="shared" si="1"/>
        <v>14363022.785114273</v>
      </c>
      <c r="M17" s="126"/>
      <c r="N17" s="126"/>
      <c r="O17" s="123"/>
      <c r="P17" s="126"/>
      <c r="Q17" s="126"/>
      <c r="R17" s="123"/>
      <c r="S17" s="127"/>
      <c r="T17" s="127"/>
      <c r="U17" s="127"/>
      <c r="V17" s="127"/>
      <c r="W17" s="127"/>
      <c r="X17" s="127"/>
    </row>
    <row r="18" spans="1:24" ht="12.75" customHeight="1">
      <c r="A18" s="253" t="s">
        <v>67</v>
      </c>
      <c r="B18" s="254"/>
      <c r="C18" s="254"/>
      <c r="D18" s="254"/>
      <c r="E18" s="255"/>
      <c r="F18" s="124">
        <v>11</v>
      </c>
      <c r="G18" s="22">
        <f>G19+G20+G24+G43</f>
        <v>3056004508.31787</v>
      </c>
      <c r="H18" s="23">
        <f>H19+H20+H24+H43</f>
        <v>5319002465.052811</v>
      </c>
      <c r="I18" s="30">
        <f t="shared" si="0"/>
        <v>8375006973.370681</v>
      </c>
      <c r="J18" s="22">
        <f>+J19+J20+J24+J43</f>
        <v>3147083362.9382305</v>
      </c>
      <c r="K18" s="23">
        <f>+K19+K20+K24+K43</f>
        <v>5252730975.970604</v>
      </c>
      <c r="L18" s="125">
        <f t="shared" si="1"/>
        <v>8399814338.908834</v>
      </c>
      <c r="M18" s="123"/>
      <c r="N18" s="123"/>
      <c r="O18" s="123"/>
      <c r="P18" s="123"/>
      <c r="Q18" s="123"/>
      <c r="R18" s="123"/>
      <c r="S18" s="127"/>
      <c r="T18" s="127"/>
      <c r="U18" s="127"/>
      <c r="V18" s="127"/>
      <c r="W18" s="127"/>
      <c r="X18" s="127"/>
    </row>
    <row r="19" spans="1:24" ht="25.5" customHeight="1">
      <c r="A19" s="253" t="s">
        <v>68</v>
      </c>
      <c r="B19" s="254"/>
      <c r="C19" s="254"/>
      <c r="D19" s="254"/>
      <c r="E19" s="255"/>
      <c r="F19" s="124">
        <v>12</v>
      </c>
      <c r="G19" s="49">
        <v>1607920.5796825401</v>
      </c>
      <c r="H19" s="50">
        <v>901778410.6508267</v>
      </c>
      <c r="I19" s="30">
        <f t="shared" si="0"/>
        <v>903386331.2305093</v>
      </c>
      <c r="J19" s="49">
        <v>1631798.80759333</v>
      </c>
      <c r="K19" s="50">
        <v>826279833.5100311</v>
      </c>
      <c r="L19" s="125">
        <f t="shared" si="1"/>
        <v>827911632.3176244</v>
      </c>
      <c r="M19" s="126"/>
      <c r="N19" s="126"/>
      <c r="O19" s="123"/>
      <c r="P19" s="126"/>
      <c r="Q19" s="126"/>
      <c r="R19" s="123"/>
      <c r="S19" s="127"/>
      <c r="T19" s="127"/>
      <c r="U19" s="127"/>
      <c r="V19" s="127"/>
      <c r="W19" s="127"/>
      <c r="X19" s="127"/>
    </row>
    <row r="20" spans="1:24" ht="21" customHeight="1">
      <c r="A20" s="253" t="s">
        <v>69</v>
      </c>
      <c r="B20" s="254"/>
      <c r="C20" s="254"/>
      <c r="D20" s="254"/>
      <c r="E20" s="255"/>
      <c r="F20" s="124">
        <v>13</v>
      </c>
      <c r="G20" s="22">
        <f>SUM(G21:G23)</f>
        <v>0</v>
      </c>
      <c r="H20" s="23">
        <f>SUM(H21:H23)</f>
        <v>79549281.24775998</v>
      </c>
      <c r="I20" s="30">
        <f t="shared" si="0"/>
        <v>79549281.24775998</v>
      </c>
      <c r="J20" s="22">
        <f>+J21+J22+J23</f>
        <v>3.725290298461914E-09</v>
      </c>
      <c r="K20" s="23">
        <f>+K21+K22+K23</f>
        <v>76153003.55484001</v>
      </c>
      <c r="L20" s="125">
        <f t="shared" si="1"/>
        <v>76153003.55484001</v>
      </c>
      <c r="M20" s="123"/>
      <c r="N20" s="123"/>
      <c r="O20" s="123"/>
      <c r="P20" s="123"/>
      <c r="Q20" s="123"/>
      <c r="R20" s="123"/>
      <c r="S20" s="127"/>
      <c r="T20" s="127"/>
      <c r="U20" s="127"/>
      <c r="V20" s="127"/>
      <c r="W20" s="127"/>
      <c r="X20" s="127"/>
    </row>
    <row r="21" spans="1:24" ht="12.75" customHeight="1">
      <c r="A21" s="259" t="s">
        <v>70</v>
      </c>
      <c r="B21" s="260"/>
      <c r="C21" s="260"/>
      <c r="D21" s="260"/>
      <c r="E21" s="261"/>
      <c r="F21" s="124">
        <v>14</v>
      </c>
      <c r="G21" s="49">
        <v>0</v>
      </c>
      <c r="H21" s="50">
        <v>0.019999980926513672</v>
      </c>
      <c r="I21" s="30">
        <f t="shared" si="0"/>
        <v>0.019999980926513672</v>
      </c>
      <c r="J21" s="49">
        <v>3.725290298461914E-09</v>
      </c>
      <c r="K21" s="50">
        <v>0.02000001072883606</v>
      </c>
      <c r="L21" s="125">
        <f t="shared" si="1"/>
        <v>0.020000014454126358</v>
      </c>
      <c r="M21" s="126"/>
      <c r="N21" s="126"/>
      <c r="O21" s="123"/>
      <c r="P21" s="126"/>
      <c r="Q21" s="126"/>
      <c r="R21" s="123"/>
      <c r="S21" s="127"/>
      <c r="T21" s="127"/>
      <c r="U21" s="127"/>
      <c r="V21" s="127"/>
      <c r="W21" s="127"/>
      <c r="X21" s="127"/>
    </row>
    <row r="22" spans="1:24" ht="12.75" customHeight="1">
      <c r="A22" s="259" t="s">
        <v>71</v>
      </c>
      <c r="B22" s="260"/>
      <c r="C22" s="260"/>
      <c r="D22" s="260"/>
      <c r="E22" s="261"/>
      <c r="F22" s="124">
        <v>15</v>
      </c>
      <c r="G22" s="49">
        <v>0</v>
      </c>
      <c r="H22" s="50">
        <v>8855401.26</v>
      </c>
      <c r="I22" s="30">
        <f t="shared" si="0"/>
        <v>8855401.26</v>
      </c>
      <c r="J22" s="49">
        <v>0</v>
      </c>
      <c r="K22" s="50">
        <v>9164574.370000001</v>
      </c>
      <c r="L22" s="125">
        <f t="shared" si="1"/>
        <v>9164574.370000001</v>
      </c>
      <c r="M22" s="126"/>
      <c r="N22" s="126"/>
      <c r="O22" s="123"/>
      <c r="P22" s="126"/>
      <c r="Q22" s="126"/>
      <c r="R22" s="123"/>
      <c r="S22" s="127"/>
      <c r="T22" s="127"/>
      <c r="U22" s="127"/>
      <c r="V22" s="127"/>
      <c r="W22" s="127"/>
      <c r="X22" s="127"/>
    </row>
    <row r="23" spans="1:24" ht="12.75" customHeight="1">
      <c r="A23" s="259" t="s">
        <v>72</v>
      </c>
      <c r="B23" s="260"/>
      <c r="C23" s="260"/>
      <c r="D23" s="260"/>
      <c r="E23" s="261"/>
      <c r="F23" s="124">
        <v>16</v>
      </c>
      <c r="G23" s="49">
        <v>0</v>
      </c>
      <c r="H23" s="50">
        <v>70693879.96776</v>
      </c>
      <c r="I23" s="30">
        <f t="shared" si="0"/>
        <v>70693879.96776</v>
      </c>
      <c r="J23" s="49">
        <v>0</v>
      </c>
      <c r="K23" s="50">
        <v>66988429.16484</v>
      </c>
      <c r="L23" s="125">
        <f t="shared" si="1"/>
        <v>66988429.16484</v>
      </c>
      <c r="M23" s="126"/>
      <c r="N23" s="126"/>
      <c r="O23" s="123"/>
      <c r="P23" s="126"/>
      <c r="Q23" s="126"/>
      <c r="R23" s="123"/>
      <c r="S23" s="127"/>
      <c r="T23" s="127"/>
      <c r="U23" s="127"/>
      <c r="V23" s="127"/>
      <c r="W23" s="127"/>
      <c r="X23" s="127"/>
    </row>
    <row r="24" spans="1:24" ht="12.75" customHeight="1">
      <c r="A24" s="253" t="s">
        <v>73</v>
      </c>
      <c r="B24" s="254"/>
      <c r="C24" s="254"/>
      <c r="D24" s="254"/>
      <c r="E24" s="255"/>
      <c r="F24" s="124">
        <v>17</v>
      </c>
      <c r="G24" s="22">
        <f>G25+G28+G33+G39</f>
        <v>3054396587.738188</v>
      </c>
      <c r="H24" s="23">
        <f>H25+H28+H33+H39</f>
        <v>4337674773.154224</v>
      </c>
      <c r="I24" s="30">
        <f t="shared" si="0"/>
        <v>7392071360.892412</v>
      </c>
      <c r="J24" s="22">
        <f>+J25+J28+J33+J39</f>
        <v>3145451564.130637</v>
      </c>
      <c r="K24" s="23">
        <f>+K25+K28+K33+K39</f>
        <v>4350298138.905733</v>
      </c>
      <c r="L24" s="125">
        <f t="shared" si="1"/>
        <v>7495749703.03637</v>
      </c>
      <c r="M24" s="123"/>
      <c r="N24" s="123"/>
      <c r="O24" s="123"/>
      <c r="P24" s="123"/>
      <c r="Q24" s="123"/>
      <c r="R24" s="123"/>
      <c r="S24" s="127"/>
      <c r="T24" s="127"/>
      <c r="U24" s="127"/>
      <c r="V24" s="127"/>
      <c r="W24" s="127"/>
      <c r="X24" s="127"/>
    </row>
    <row r="25" spans="1:24" ht="12.75" customHeight="1">
      <c r="A25" s="259" t="s">
        <v>74</v>
      </c>
      <c r="B25" s="260"/>
      <c r="C25" s="260"/>
      <c r="D25" s="260"/>
      <c r="E25" s="261"/>
      <c r="F25" s="124">
        <v>18</v>
      </c>
      <c r="G25" s="22">
        <f>G26+G27</f>
        <v>1306471120.364951</v>
      </c>
      <c r="H25" s="23">
        <f>H26+H27</f>
        <v>899622734.1764419</v>
      </c>
      <c r="I25" s="30">
        <f t="shared" si="0"/>
        <v>2206093854.541393</v>
      </c>
      <c r="J25" s="22">
        <f>+SUM(J26:J27)</f>
        <v>1314257047.224625</v>
      </c>
      <c r="K25" s="23">
        <f>+SUM(K26:K27)</f>
        <v>773749726.7657045</v>
      </c>
      <c r="L25" s="125">
        <f t="shared" si="1"/>
        <v>2088006773.9903297</v>
      </c>
      <c r="M25" s="123"/>
      <c r="N25" s="123"/>
      <c r="O25" s="123"/>
      <c r="P25" s="123"/>
      <c r="Q25" s="123"/>
      <c r="R25" s="123"/>
      <c r="S25" s="127"/>
      <c r="T25" s="127"/>
      <c r="U25" s="127"/>
      <c r="V25" s="127"/>
      <c r="W25" s="127"/>
      <c r="X25" s="127"/>
    </row>
    <row r="26" spans="1:24" ht="22.5" customHeight="1">
      <c r="A26" s="259" t="s">
        <v>75</v>
      </c>
      <c r="B26" s="260"/>
      <c r="C26" s="260"/>
      <c r="D26" s="260"/>
      <c r="E26" s="261"/>
      <c r="F26" s="124">
        <v>19</v>
      </c>
      <c r="G26" s="49">
        <v>1306471120.364951</v>
      </c>
      <c r="H26" s="50">
        <v>899622734.1764419</v>
      </c>
      <c r="I26" s="30">
        <f t="shared" si="0"/>
        <v>2206093854.541393</v>
      </c>
      <c r="J26" s="49">
        <v>1314257047.224625</v>
      </c>
      <c r="K26" s="50">
        <v>773749726.7657045</v>
      </c>
      <c r="L26" s="125">
        <f t="shared" si="1"/>
        <v>2088006773.9903297</v>
      </c>
      <c r="M26" s="126"/>
      <c r="N26" s="126"/>
      <c r="O26" s="123"/>
      <c r="P26" s="126"/>
      <c r="Q26" s="126"/>
      <c r="R26" s="123"/>
      <c r="S26" s="127"/>
      <c r="T26" s="127"/>
      <c r="U26" s="127"/>
      <c r="V26" s="127"/>
      <c r="W26" s="127"/>
      <c r="X26" s="127"/>
    </row>
    <row r="27" spans="1:24" ht="12.75" customHeight="1">
      <c r="A27" s="259" t="s">
        <v>76</v>
      </c>
      <c r="B27" s="260"/>
      <c r="C27" s="260"/>
      <c r="D27" s="260"/>
      <c r="E27" s="261"/>
      <c r="F27" s="124">
        <v>20</v>
      </c>
      <c r="G27" s="49">
        <v>0</v>
      </c>
      <c r="H27" s="50">
        <v>0</v>
      </c>
      <c r="I27" s="30">
        <f t="shared" si="0"/>
        <v>0</v>
      </c>
      <c r="J27" s="49">
        <v>0</v>
      </c>
      <c r="K27" s="50">
        <v>0</v>
      </c>
      <c r="L27" s="125">
        <f t="shared" si="1"/>
        <v>0</v>
      </c>
      <c r="M27" s="126"/>
      <c r="N27" s="126"/>
      <c r="O27" s="123"/>
      <c r="P27" s="126"/>
      <c r="Q27" s="126"/>
      <c r="R27" s="123"/>
      <c r="S27" s="127"/>
      <c r="T27" s="127"/>
      <c r="U27" s="127"/>
      <c r="V27" s="127"/>
      <c r="W27" s="127"/>
      <c r="X27" s="127"/>
    </row>
    <row r="28" spans="1:24" ht="12.75" customHeight="1">
      <c r="A28" s="259" t="s">
        <v>77</v>
      </c>
      <c r="B28" s="260"/>
      <c r="C28" s="260"/>
      <c r="D28" s="260"/>
      <c r="E28" s="261"/>
      <c r="F28" s="124">
        <v>21</v>
      </c>
      <c r="G28" s="22">
        <f>SUM(G29:G32)</f>
        <v>1341974318.6093762</v>
      </c>
      <c r="H28" s="23">
        <f>SUM(H29:H32)</f>
        <v>2368842038.1219077</v>
      </c>
      <c r="I28" s="30">
        <f t="shared" si="0"/>
        <v>3710816356.731284</v>
      </c>
      <c r="J28" s="22">
        <f>+J29+J30+J31+J32</f>
        <v>1532941739.09604</v>
      </c>
      <c r="K28" s="23">
        <f>+K29+K30+K31+K32</f>
        <v>2503783225.65539</v>
      </c>
      <c r="L28" s="125">
        <f t="shared" si="1"/>
        <v>4036724964.7514296</v>
      </c>
      <c r="M28" s="123"/>
      <c r="N28" s="123"/>
      <c r="O28" s="123"/>
      <c r="P28" s="123"/>
      <c r="Q28" s="123"/>
      <c r="R28" s="123"/>
      <c r="S28" s="127"/>
      <c r="T28" s="127"/>
      <c r="U28" s="127"/>
      <c r="V28" s="127"/>
      <c r="W28" s="127"/>
      <c r="X28" s="127"/>
    </row>
    <row r="29" spans="1:24" ht="12.75" customHeight="1">
      <c r="A29" s="259" t="s">
        <v>78</v>
      </c>
      <c r="B29" s="260"/>
      <c r="C29" s="260"/>
      <c r="D29" s="260"/>
      <c r="E29" s="261"/>
      <c r="F29" s="124">
        <v>22</v>
      </c>
      <c r="G29" s="49">
        <v>16398198.770000001</v>
      </c>
      <c r="H29" s="50">
        <v>419779338.53396505</v>
      </c>
      <c r="I29" s="30">
        <f t="shared" si="0"/>
        <v>436177537.30396503</v>
      </c>
      <c r="J29" s="49">
        <v>11245455.969999999</v>
      </c>
      <c r="K29" s="50">
        <v>398563101.4091979</v>
      </c>
      <c r="L29" s="125">
        <f t="shared" si="1"/>
        <v>409808557.37919796</v>
      </c>
      <c r="M29" s="126"/>
      <c r="N29" s="126"/>
      <c r="O29" s="123"/>
      <c r="P29" s="126"/>
      <c r="Q29" s="126"/>
      <c r="R29" s="123"/>
      <c r="S29" s="127"/>
      <c r="T29" s="127"/>
      <c r="U29" s="127"/>
      <c r="V29" s="127"/>
      <c r="W29" s="127"/>
      <c r="X29" s="127"/>
    </row>
    <row r="30" spans="1:24" ht="24" customHeight="1">
      <c r="A30" s="259" t="s">
        <v>79</v>
      </c>
      <c r="B30" s="260"/>
      <c r="C30" s="260"/>
      <c r="D30" s="260"/>
      <c r="E30" s="261"/>
      <c r="F30" s="124">
        <v>23</v>
      </c>
      <c r="G30" s="49">
        <v>1325576119.8393762</v>
      </c>
      <c r="H30" s="50">
        <v>1911628633.0179427</v>
      </c>
      <c r="I30" s="30">
        <f t="shared" si="0"/>
        <v>3237204752.857319</v>
      </c>
      <c r="J30" s="49">
        <v>1521696283.12604</v>
      </c>
      <c r="K30" s="50">
        <v>2068380647.9461918</v>
      </c>
      <c r="L30" s="125">
        <f t="shared" si="1"/>
        <v>3590076931.072232</v>
      </c>
      <c r="M30" s="126"/>
      <c r="N30" s="126"/>
      <c r="O30" s="123"/>
      <c r="P30" s="126"/>
      <c r="Q30" s="126"/>
      <c r="R30" s="123"/>
      <c r="S30" s="127"/>
      <c r="T30" s="127"/>
      <c r="U30" s="127"/>
      <c r="V30" s="127"/>
      <c r="W30" s="127"/>
      <c r="X30" s="127"/>
    </row>
    <row r="31" spans="1:24" ht="12.75" customHeight="1">
      <c r="A31" s="259" t="s">
        <v>80</v>
      </c>
      <c r="B31" s="260"/>
      <c r="C31" s="260"/>
      <c r="D31" s="260"/>
      <c r="E31" s="261"/>
      <c r="F31" s="124">
        <v>24</v>
      </c>
      <c r="G31" s="49">
        <v>0</v>
      </c>
      <c r="H31" s="50">
        <v>37434066.57000001</v>
      </c>
      <c r="I31" s="30">
        <f t="shared" si="0"/>
        <v>37434066.57000001</v>
      </c>
      <c r="J31" s="49">
        <v>0</v>
      </c>
      <c r="K31" s="50">
        <v>36839476.3</v>
      </c>
      <c r="L31" s="125">
        <f t="shared" si="1"/>
        <v>36839476.3</v>
      </c>
      <c r="M31" s="126"/>
      <c r="N31" s="126"/>
      <c r="O31" s="123"/>
      <c r="P31" s="126"/>
      <c r="Q31" s="126"/>
      <c r="R31" s="123"/>
      <c r="S31" s="127"/>
      <c r="T31" s="127"/>
      <c r="U31" s="127"/>
      <c r="V31" s="127"/>
      <c r="W31" s="127"/>
      <c r="X31" s="127"/>
    </row>
    <row r="32" spans="1:24" ht="12.75" customHeight="1">
      <c r="A32" s="259" t="s">
        <v>81</v>
      </c>
      <c r="B32" s="260"/>
      <c r="C32" s="260"/>
      <c r="D32" s="260"/>
      <c r="E32" s="261"/>
      <c r="F32" s="124">
        <v>25</v>
      </c>
      <c r="G32" s="49">
        <v>0</v>
      </c>
      <c r="H32" s="50">
        <v>0</v>
      </c>
      <c r="I32" s="30">
        <f t="shared" si="0"/>
        <v>0</v>
      </c>
      <c r="J32" s="49">
        <v>0</v>
      </c>
      <c r="K32" s="50">
        <v>0</v>
      </c>
      <c r="L32" s="125">
        <f t="shared" si="1"/>
        <v>0</v>
      </c>
      <c r="M32" s="126"/>
      <c r="N32" s="126"/>
      <c r="O32" s="123"/>
      <c r="P32" s="126"/>
      <c r="Q32" s="126"/>
      <c r="R32" s="123"/>
      <c r="S32" s="127"/>
      <c r="T32" s="127"/>
      <c r="U32" s="127"/>
      <c r="V32" s="127"/>
      <c r="W32" s="127"/>
      <c r="X32" s="127"/>
    </row>
    <row r="33" spans="1:24" ht="12.75" customHeight="1">
      <c r="A33" s="259" t="s">
        <v>82</v>
      </c>
      <c r="B33" s="260"/>
      <c r="C33" s="260"/>
      <c r="D33" s="260"/>
      <c r="E33" s="261"/>
      <c r="F33" s="124">
        <v>26</v>
      </c>
      <c r="G33" s="22">
        <f>SUM(G34:G38)</f>
        <v>3646076.2129120003</v>
      </c>
      <c r="H33" s="23">
        <f>SUM(H34:H38)</f>
        <v>125731981.60585344</v>
      </c>
      <c r="I33" s="30">
        <f t="shared" si="0"/>
        <v>129378057.81876543</v>
      </c>
      <c r="J33" s="22">
        <f>+J34+J35+J36+J37+J38</f>
        <v>1413939.988304</v>
      </c>
      <c r="K33" s="23">
        <f>+K34+K35+K36+K37+K38</f>
        <v>45306401.36647111</v>
      </c>
      <c r="L33" s="125">
        <f t="shared" si="1"/>
        <v>46720341.35477511</v>
      </c>
      <c r="M33" s="123"/>
      <c r="N33" s="123"/>
      <c r="O33" s="123"/>
      <c r="P33" s="123"/>
      <c r="Q33" s="123"/>
      <c r="R33" s="123"/>
      <c r="S33" s="127"/>
      <c r="T33" s="127"/>
      <c r="U33" s="127"/>
      <c r="V33" s="127"/>
      <c r="W33" s="127"/>
      <c r="X33" s="127"/>
    </row>
    <row r="34" spans="1:24" ht="12.75" customHeight="1">
      <c r="A34" s="259" t="s">
        <v>83</v>
      </c>
      <c r="B34" s="260"/>
      <c r="C34" s="260"/>
      <c r="D34" s="260"/>
      <c r="E34" s="261"/>
      <c r="F34" s="124">
        <v>27</v>
      </c>
      <c r="G34" s="49">
        <v>0</v>
      </c>
      <c r="H34" s="50">
        <v>14385081.7</v>
      </c>
      <c r="I34" s="30">
        <f t="shared" si="0"/>
        <v>14385081.7</v>
      </c>
      <c r="J34" s="49">
        <v>0</v>
      </c>
      <c r="K34" s="50">
        <v>14970674.21</v>
      </c>
      <c r="L34" s="125">
        <f t="shared" si="1"/>
        <v>14970674.21</v>
      </c>
      <c r="M34" s="126"/>
      <c r="N34" s="126"/>
      <c r="O34" s="123"/>
      <c r="P34" s="126"/>
      <c r="Q34" s="126"/>
      <c r="R34" s="123"/>
      <c r="S34" s="127"/>
      <c r="T34" s="127"/>
      <c r="U34" s="127"/>
      <c r="V34" s="127"/>
      <c r="W34" s="127"/>
      <c r="X34" s="127"/>
    </row>
    <row r="35" spans="1:24" ht="24" customHeight="1">
      <c r="A35" s="259" t="s">
        <v>84</v>
      </c>
      <c r="B35" s="260"/>
      <c r="C35" s="260"/>
      <c r="D35" s="260"/>
      <c r="E35" s="261"/>
      <c r="F35" s="124">
        <v>28</v>
      </c>
      <c r="G35" s="49">
        <v>0</v>
      </c>
      <c r="H35" s="50">
        <v>34199688.154724084</v>
      </c>
      <c r="I35" s="30">
        <f>SUM(G35:H35)</f>
        <v>34199688.154724084</v>
      </c>
      <c r="J35" s="49">
        <v>0</v>
      </c>
      <c r="K35" s="50">
        <v>17087532.11658609</v>
      </c>
      <c r="L35" s="125">
        <f t="shared" si="1"/>
        <v>17087532.11658609</v>
      </c>
      <c r="M35" s="126"/>
      <c r="N35" s="126"/>
      <c r="O35" s="123"/>
      <c r="P35" s="126"/>
      <c r="Q35" s="126"/>
      <c r="R35" s="123"/>
      <c r="S35" s="127"/>
      <c r="T35" s="127"/>
      <c r="U35" s="127"/>
      <c r="V35" s="127"/>
      <c r="W35" s="127"/>
      <c r="X35" s="127"/>
    </row>
    <row r="36" spans="1:24" ht="12.75" customHeight="1">
      <c r="A36" s="259" t="s">
        <v>85</v>
      </c>
      <c r="B36" s="260"/>
      <c r="C36" s="260"/>
      <c r="D36" s="260"/>
      <c r="E36" s="261"/>
      <c r="F36" s="124">
        <v>29</v>
      </c>
      <c r="G36" s="49">
        <v>0</v>
      </c>
      <c r="H36" s="50">
        <v>1692204.5</v>
      </c>
      <c r="I36" s="30">
        <f t="shared" si="0"/>
        <v>1692204.5</v>
      </c>
      <c r="J36" s="49">
        <v>262989.5</v>
      </c>
      <c r="K36" s="50">
        <v>588315.5</v>
      </c>
      <c r="L36" s="125">
        <f t="shared" si="1"/>
        <v>851305</v>
      </c>
      <c r="M36" s="126"/>
      <c r="N36" s="126"/>
      <c r="O36" s="123"/>
      <c r="P36" s="126"/>
      <c r="Q36" s="126"/>
      <c r="R36" s="123"/>
      <c r="S36" s="127"/>
      <c r="T36" s="127"/>
      <c r="U36" s="127"/>
      <c r="V36" s="127"/>
      <c r="W36" s="127"/>
      <c r="X36" s="127"/>
    </row>
    <row r="37" spans="1:24" ht="12.75" customHeight="1">
      <c r="A37" s="259" t="s">
        <v>86</v>
      </c>
      <c r="B37" s="260"/>
      <c r="C37" s="260"/>
      <c r="D37" s="260"/>
      <c r="E37" s="261"/>
      <c r="F37" s="124">
        <v>30</v>
      </c>
      <c r="G37" s="49">
        <v>3646076.2129120003</v>
      </c>
      <c r="H37" s="50">
        <v>75455007.25112936</v>
      </c>
      <c r="I37" s="30">
        <f t="shared" si="0"/>
        <v>79101083.46404135</v>
      </c>
      <c r="J37" s="49">
        <v>1150950.488304</v>
      </c>
      <c r="K37" s="50">
        <v>12659879.53988502</v>
      </c>
      <c r="L37" s="125">
        <f t="shared" si="1"/>
        <v>13810830.02818902</v>
      </c>
      <c r="M37" s="126"/>
      <c r="N37" s="126"/>
      <c r="O37" s="123"/>
      <c r="P37" s="126"/>
      <c r="Q37" s="126"/>
      <c r="R37" s="123"/>
      <c r="S37" s="127"/>
      <c r="T37" s="127"/>
      <c r="U37" s="127"/>
      <c r="V37" s="127"/>
      <c r="W37" s="127"/>
      <c r="X37" s="127"/>
    </row>
    <row r="38" spans="1:24" ht="12.75" customHeight="1">
      <c r="A38" s="259" t="s">
        <v>87</v>
      </c>
      <c r="B38" s="260"/>
      <c r="C38" s="260"/>
      <c r="D38" s="260"/>
      <c r="E38" s="261"/>
      <c r="F38" s="124">
        <v>31</v>
      </c>
      <c r="G38" s="49">
        <v>0</v>
      </c>
      <c r="H38" s="50">
        <v>0</v>
      </c>
      <c r="I38" s="30">
        <f t="shared" si="0"/>
        <v>0</v>
      </c>
      <c r="J38" s="49">
        <v>0</v>
      </c>
      <c r="K38" s="50">
        <v>0</v>
      </c>
      <c r="L38" s="125">
        <f t="shared" si="1"/>
        <v>0</v>
      </c>
      <c r="M38" s="126"/>
      <c r="N38" s="126"/>
      <c r="O38" s="123"/>
      <c r="P38" s="126"/>
      <c r="Q38" s="126"/>
      <c r="R38" s="123"/>
      <c r="S38" s="127"/>
      <c r="T38" s="127"/>
      <c r="U38" s="127"/>
      <c r="V38" s="127"/>
      <c r="W38" s="127"/>
      <c r="X38" s="127"/>
    </row>
    <row r="39" spans="1:24" ht="12.75" customHeight="1">
      <c r="A39" s="259" t="s">
        <v>88</v>
      </c>
      <c r="B39" s="260"/>
      <c r="C39" s="260"/>
      <c r="D39" s="260"/>
      <c r="E39" s="261"/>
      <c r="F39" s="124">
        <v>32</v>
      </c>
      <c r="G39" s="22">
        <f>SUM(G40:G42)</f>
        <v>402305072.5509488</v>
      </c>
      <c r="H39" s="23">
        <f>SUM(H40:H42)</f>
        <v>943478019.2500215</v>
      </c>
      <c r="I39" s="30">
        <f t="shared" si="0"/>
        <v>1345783091.8009703</v>
      </c>
      <c r="J39" s="22">
        <f>+J40+J41+J42</f>
        <v>296838837.8216676</v>
      </c>
      <c r="K39" s="23">
        <f>+K40+K41+K42</f>
        <v>1027458785.1181672</v>
      </c>
      <c r="L39" s="125">
        <f t="shared" si="1"/>
        <v>1324297622.9398348</v>
      </c>
      <c r="M39" s="123"/>
      <c r="N39" s="123"/>
      <c r="O39" s="123"/>
      <c r="P39" s="123"/>
      <c r="Q39" s="123"/>
      <c r="R39" s="123"/>
      <c r="S39" s="127"/>
      <c r="T39" s="127"/>
      <c r="U39" s="127"/>
      <c r="V39" s="127"/>
      <c r="W39" s="127"/>
      <c r="X39" s="127"/>
    </row>
    <row r="40" spans="1:24" ht="12.75" customHeight="1">
      <c r="A40" s="259" t="s">
        <v>89</v>
      </c>
      <c r="B40" s="260"/>
      <c r="C40" s="260"/>
      <c r="D40" s="260"/>
      <c r="E40" s="261"/>
      <c r="F40" s="124">
        <v>33</v>
      </c>
      <c r="G40" s="49">
        <v>368989955.18766093</v>
      </c>
      <c r="H40" s="50">
        <v>773397629.1964854</v>
      </c>
      <c r="I40" s="30">
        <f t="shared" si="0"/>
        <v>1142387584.3841462</v>
      </c>
      <c r="J40" s="49">
        <v>227567121.40310454</v>
      </c>
      <c r="K40" s="50">
        <v>832252976.9431843</v>
      </c>
      <c r="L40" s="125">
        <f t="shared" si="1"/>
        <v>1059820098.3462888</v>
      </c>
      <c r="M40" s="126"/>
      <c r="N40" s="126"/>
      <c r="O40" s="123"/>
      <c r="P40" s="126"/>
      <c r="Q40" s="126"/>
      <c r="R40" s="123"/>
      <c r="S40" s="127"/>
      <c r="T40" s="127"/>
      <c r="U40" s="127"/>
      <c r="V40" s="127"/>
      <c r="W40" s="127"/>
      <c r="X40" s="127"/>
    </row>
    <row r="41" spans="1:24" ht="12.75" customHeight="1">
      <c r="A41" s="259" t="s">
        <v>90</v>
      </c>
      <c r="B41" s="260"/>
      <c r="C41" s="260"/>
      <c r="D41" s="260"/>
      <c r="E41" s="261"/>
      <c r="F41" s="124">
        <v>34</v>
      </c>
      <c r="G41" s="49">
        <v>33315117.363287862</v>
      </c>
      <c r="H41" s="50">
        <v>170080390.053536</v>
      </c>
      <c r="I41" s="30">
        <f t="shared" si="0"/>
        <v>203395507.41682386</v>
      </c>
      <c r="J41" s="49">
        <v>69271716.41856305</v>
      </c>
      <c r="K41" s="50">
        <v>195205808.1749829</v>
      </c>
      <c r="L41" s="125">
        <f t="shared" si="1"/>
        <v>264477524.59354597</v>
      </c>
      <c r="M41" s="126"/>
      <c r="N41" s="126"/>
      <c r="O41" s="123"/>
      <c r="P41" s="126"/>
      <c r="Q41" s="126"/>
      <c r="R41" s="123"/>
      <c r="S41" s="127"/>
      <c r="T41" s="127"/>
      <c r="U41" s="127"/>
      <c r="V41" s="127"/>
      <c r="W41" s="127"/>
      <c r="X41" s="127"/>
    </row>
    <row r="42" spans="1:24" ht="12.75" customHeight="1">
      <c r="A42" s="259" t="s">
        <v>91</v>
      </c>
      <c r="B42" s="260"/>
      <c r="C42" s="260"/>
      <c r="D42" s="260"/>
      <c r="E42" s="261"/>
      <c r="F42" s="124">
        <v>35</v>
      </c>
      <c r="G42" s="49">
        <v>0</v>
      </c>
      <c r="H42" s="50">
        <v>0</v>
      </c>
      <c r="I42" s="30">
        <f t="shared" si="0"/>
        <v>0</v>
      </c>
      <c r="J42" s="49">
        <v>0</v>
      </c>
      <c r="K42" s="50">
        <v>0</v>
      </c>
      <c r="L42" s="125">
        <f t="shared" si="1"/>
        <v>0</v>
      </c>
      <c r="M42" s="126"/>
      <c r="N42" s="126"/>
      <c r="O42" s="123"/>
      <c r="P42" s="126"/>
      <c r="Q42" s="126"/>
      <c r="R42" s="123"/>
      <c r="S42" s="127"/>
      <c r="T42" s="127"/>
      <c r="U42" s="127"/>
      <c r="V42" s="127"/>
      <c r="W42" s="127"/>
      <c r="X42" s="127"/>
    </row>
    <row r="43" spans="1:24" ht="24" customHeight="1">
      <c r="A43" s="253" t="s">
        <v>92</v>
      </c>
      <c r="B43" s="254"/>
      <c r="C43" s="254"/>
      <c r="D43" s="254"/>
      <c r="E43" s="255"/>
      <c r="F43" s="124">
        <v>36</v>
      </c>
      <c r="G43" s="49">
        <v>0</v>
      </c>
      <c r="H43" s="50">
        <v>0</v>
      </c>
      <c r="I43" s="30">
        <f t="shared" si="0"/>
        <v>0</v>
      </c>
      <c r="J43" s="49">
        <v>0</v>
      </c>
      <c r="K43" s="50">
        <v>0</v>
      </c>
      <c r="L43" s="125">
        <f t="shared" si="1"/>
        <v>0</v>
      </c>
      <c r="M43" s="126"/>
      <c r="N43" s="126"/>
      <c r="O43" s="123"/>
      <c r="P43" s="126"/>
      <c r="Q43" s="126"/>
      <c r="R43" s="123"/>
      <c r="S43" s="127"/>
      <c r="T43" s="127"/>
      <c r="U43" s="127"/>
      <c r="V43" s="127"/>
      <c r="W43" s="127"/>
      <c r="X43" s="127"/>
    </row>
    <row r="44" spans="1:24" ht="24" customHeight="1">
      <c r="A44" s="253" t="s">
        <v>93</v>
      </c>
      <c r="B44" s="254"/>
      <c r="C44" s="254"/>
      <c r="D44" s="254"/>
      <c r="E44" s="255"/>
      <c r="F44" s="124">
        <v>37</v>
      </c>
      <c r="G44" s="49">
        <v>336900961.405024</v>
      </c>
      <c r="H44" s="50">
        <v>0</v>
      </c>
      <c r="I44" s="30">
        <f t="shared" si="0"/>
        <v>336900961.405024</v>
      </c>
      <c r="J44" s="49">
        <v>436015518.150904</v>
      </c>
      <c r="K44" s="50">
        <v>0</v>
      </c>
      <c r="L44" s="128">
        <f t="shared" si="1"/>
        <v>436015518.150904</v>
      </c>
      <c r="M44" s="126"/>
      <c r="N44" s="126"/>
      <c r="O44" s="123"/>
      <c r="P44" s="126"/>
      <c r="Q44" s="126"/>
      <c r="R44" s="123"/>
      <c r="S44" s="127"/>
      <c r="T44" s="127"/>
      <c r="U44" s="127"/>
      <c r="V44" s="127"/>
      <c r="W44" s="127"/>
      <c r="X44" s="127"/>
    </row>
    <row r="45" spans="1:24" ht="12.75" customHeight="1">
      <c r="A45" s="253" t="s">
        <v>372</v>
      </c>
      <c r="B45" s="254"/>
      <c r="C45" s="254"/>
      <c r="D45" s="254"/>
      <c r="E45" s="255"/>
      <c r="F45" s="124">
        <v>38</v>
      </c>
      <c r="G45" s="22">
        <f>G46+G47+G48+G49+G50++G51+G52</f>
        <v>34381.378064000004</v>
      </c>
      <c r="H45" s="23">
        <f>H46+H47+H48+H49+H50++H51+H52</f>
        <v>229266390.32604846</v>
      </c>
      <c r="I45" s="30">
        <f t="shared" si="0"/>
        <v>229300771.70411247</v>
      </c>
      <c r="J45" s="22">
        <f>J46+J47+J48+J49+J50++J51+J52</f>
        <v>66630.289936</v>
      </c>
      <c r="K45" s="23">
        <f>K46+K47+K48+K49+K50++K51+K52</f>
        <v>270454816.55187565</v>
      </c>
      <c r="L45" s="125">
        <f>L46+L47+L48+L49+L50++L51+L52</f>
        <v>270521446.84181166</v>
      </c>
      <c r="M45" s="123"/>
      <c r="N45" s="123"/>
      <c r="O45" s="123"/>
      <c r="P45" s="123"/>
      <c r="Q45" s="123"/>
      <c r="R45" s="123"/>
      <c r="S45" s="127"/>
      <c r="T45" s="127"/>
      <c r="U45" s="127"/>
      <c r="V45" s="127"/>
      <c r="W45" s="127"/>
      <c r="X45" s="127"/>
    </row>
    <row r="46" spans="1:24" ht="12.75" customHeight="1">
      <c r="A46" s="259" t="s">
        <v>94</v>
      </c>
      <c r="B46" s="260"/>
      <c r="C46" s="260"/>
      <c r="D46" s="260"/>
      <c r="E46" s="261"/>
      <c r="F46" s="124">
        <v>39</v>
      </c>
      <c r="G46" s="49">
        <v>34381.378064</v>
      </c>
      <c r="H46" s="50">
        <v>38857700.09811531</v>
      </c>
      <c r="I46" s="30">
        <f t="shared" si="0"/>
        <v>38892081.47617931</v>
      </c>
      <c r="J46" s="49">
        <v>66630.289936</v>
      </c>
      <c r="K46" s="50">
        <v>87438733.809492</v>
      </c>
      <c r="L46" s="128">
        <f t="shared" si="1"/>
        <v>87505364.09942801</v>
      </c>
      <c r="M46" s="126"/>
      <c r="N46" s="126"/>
      <c r="O46" s="123"/>
      <c r="P46" s="126"/>
      <c r="Q46" s="126"/>
      <c r="R46" s="123"/>
      <c r="S46" s="127"/>
      <c r="T46" s="127"/>
      <c r="U46" s="127"/>
      <c r="V46" s="127"/>
      <c r="W46" s="127"/>
      <c r="X46" s="127"/>
    </row>
    <row r="47" spans="1:24" ht="12.75" customHeight="1">
      <c r="A47" s="259" t="s">
        <v>95</v>
      </c>
      <c r="B47" s="260"/>
      <c r="C47" s="260"/>
      <c r="D47" s="260"/>
      <c r="E47" s="261"/>
      <c r="F47" s="124">
        <v>40</v>
      </c>
      <c r="G47" s="49">
        <v>3.637978807091713E-12</v>
      </c>
      <c r="H47" s="50">
        <v>120977.93</v>
      </c>
      <c r="I47" s="30">
        <f t="shared" si="0"/>
        <v>120977.93</v>
      </c>
      <c r="J47" s="49">
        <v>3.637978807091713E-12</v>
      </c>
      <c r="K47" s="50">
        <v>0</v>
      </c>
      <c r="L47" s="128">
        <f t="shared" si="1"/>
        <v>3.637978807091713E-12</v>
      </c>
      <c r="M47" s="126"/>
      <c r="N47" s="126"/>
      <c r="O47" s="123"/>
      <c r="P47" s="126"/>
      <c r="Q47" s="126"/>
      <c r="R47" s="123"/>
      <c r="S47" s="127"/>
      <c r="T47" s="127"/>
      <c r="U47" s="127"/>
      <c r="V47" s="127"/>
      <c r="W47" s="127"/>
      <c r="X47" s="127"/>
    </row>
    <row r="48" spans="1:24" ht="12.75" customHeight="1">
      <c r="A48" s="259" t="s">
        <v>96</v>
      </c>
      <c r="B48" s="260"/>
      <c r="C48" s="260"/>
      <c r="D48" s="260"/>
      <c r="E48" s="261"/>
      <c r="F48" s="124">
        <v>41</v>
      </c>
      <c r="G48" s="49">
        <v>0</v>
      </c>
      <c r="H48" s="50">
        <v>190287712.29793316</v>
      </c>
      <c r="I48" s="30">
        <f t="shared" si="0"/>
        <v>190287712.29793316</v>
      </c>
      <c r="J48" s="49">
        <v>0</v>
      </c>
      <c r="K48" s="50">
        <v>183016082.74238363</v>
      </c>
      <c r="L48" s="125">
        <f t="shared" si="1"/>
        <v>183016082.74238363</v>
      </c>
      <c r="M48" s="126"/>
      <c r="N48" s="126"/>
      <c r="O48" s="123"/>
      <c r="P48" s="126"/>
      <c r="Q48" s="126"/>
      <c r="R48" s="123"/>
      <c r="S48" s="127"/>
      <c r="T48" s="127"/>
      <c r="U48" s="127"/>
      <c r="V48" s="127"/>
      <c r="W48" s="127"/>
      <c r="X48" s="127"/>
    </row>
    <row r="49" spans="1:24" ht="21" customHeight="1">
      <c r="A49" s="259" t="s">
        <v>97</v>
      </c>
      <c r="B49" s="260"/>
      <c r="C49" s="260"/>
      <c r="D49" s="260"/>
      <c r="E49" s="261"/>
      <c r="F49" s="124">
        <v>42</v>
      </c>
      <c r="G49" s="49">
        <v>0</v>
      </c>
      <c r="H49" s="50">
        <v>0</v>
      </c>
      <c r="I49" s="30">
        <f t="shared" si="0"/>
        <v>0</v>
      </c>
      <c r="J49" s="49">
        <v>0</v>
      </c>
      <c r="K49" s="50">
        <v>0</v>
      </c>
      <c r="L49" s="125">
        <f t="shared" si="1"/>
        <v>0</v>
      </c>
      <c r="M49" s="126"/>
      <c r="N49" s="126"/>
      <c r="O49" s="123"/>
      <c r="P49" s="126"/>
      <c r="Q49" s="126"/>
      <c r="R49" s="123"/>
      <c r="S49" s="127"/>
      <c r="T49" s="127"/>
      <c r="U49" s="127"/>
      <c r="V49" s="127"/>
      <c r="W49" s="127"/>
      <c r="X49" s="127"/>
    </row>
    <row r="50" spans="1:24" ht="12.75" customHeight="1">
      <c r="A50" s="259" t="s">
        <v>98</v>
      </c>
      <c r="B50" s="260"/>
      <c r="C50" s="260"/>
      <c r="D50" s="260"/>
      <c r="E50" s="261"/>
      <c r="F50" s="124">
        <v>43</v>
      </c>
      <c r="G50" s="49">
        <v>0</v>
      </c>
      <c r="H50" s="50">
        <v>0</v>
      </c>
      <c r="I50" s="30">
        <f t="shared" si="0"/>
        <v>0</v>
      </c>
      <c r="J50" s="49">
        <v>0</v>
      </c>
      <c r="K50" s="50">
        <v>0</v>
      </c>
      <c r="L50" s="125">
        <f t="shared" si="1"/>
        <v>0</v>
      </c>
      <c r="M50" s="126"/>
      <c r="N50" s="126"/>
      <c r="O50" s="123"/>
      <c r="P50" s="126"/>
      <c r="Q50" s="126"/>
      <c r="R50" s="123"/>
      <c r="S50" s="127"/>
      <c r="T50" s="127"/>
      <c r="U50" s="127"/>
      <c r="V50" s="127"/>
      <c r="W50" s="127"/>
      <c r="X50" s="127"/>
    </row>
    <row r="51" spans="1:24" ht="12.75" customHeight="1">
      <c r="A51" s="259" t="s">
        <v>99</v>
      </c>
      <c r="B51" s="260"/>
      <c r="C51" s="260"/>
      <c r="D51" s="260"/>
      <c r="E51" s="261"/>
      <c r="F51" s="124">
        <v>44</v>
      </c>
      <c r="G51" s="49">
        <v>0</v>
      </c>
      <c r="H51" s="50">
        <v>0</v>
      </c>
      <c r="I51" s="30">
        <f t="shared" si="0"/>
        <v>0</v>
      </c>
      <c r="J51" s="49">
        <v>0</v>
      </c>
      <c r="K51" s="50">
        <v>0</v>
      </c>
      <c r="L51" s="125">
        <f t="shared" si="1"/>
        <v>0</v>
      </c>
      <c r="M51" s="126"/>
      <c r="N51" s="126"/>
      <c r="O51" s="123"/>
      <c r="P51" s="126"/>
      <c r="Q51" s="126"/>
      <c r="R51" s="123"/>
      <c r="S51" s="127"/>
      <c r="T51" s="127"/>
      <c r="U51" s="127"/>
      <c r="V51" s="127"/>
      <c r="W51" s="127"/>
      <c r="X51" s="127"/>
    </row>
    <row r="52" spans="1:24" ht="21.75" customHeight="1">
      <c r="A52" s="259" t="s">
        <v>100</v>
      </c>
      <c r="B52" s="260"/>
      <c r="C52" s="260"/>
      <c r="D52" s="260"/>
      <c r="E52" s="261"/>
      <c r="F52" s="124">
        <v>45</v>
      </c>
      <c r="G52" s="49">
        <v>0</v>
      </c>
      <c r="H52" s="50">
        <v>0</v>
      </c>
      <c r="I52" s="30">
        <f t="shared" si="0"/>
        <v>0</v>
      </c>
      <c r="J52" s="49">
        <v>0</v>
      </c>
      <c r="K52" s="50">
        <v>0</v>
      </c>
      <c r="L52" s="125">
        <f t="shared" si="1"/>
        <v>0</v>
      </c>
      <c r="M52" s="126"/>
      <c r="N52" s="126"/>
      <c r="O52" s="123"/>
      <c r="P52" s="126"/>
      <c r="Q52" s="126"/>
      <c r="R52" s="123"/>
      <c r="S52" s="127"/>
      <c r="T52" s="127"/>
      <c r="U52" s="127"/>
      <c r="V52" s="127"/>
      <c r="W52" s="127"/>
      <c r="X52" s="127"/>
    </row>
    <row r="53" spans="1:24" ht="12.75" customHeight="1">
      <c r="A53" s="253" t="s">
        <v>101</v>
      </c>
      <c r="B53" s="254"/>
      <c r="C53" s="254"/>
      <c r="D53" s="254"/>
      <c r="E53" s="255"/>
      <c r="F53" s="124">
        <v>46</v>
      </c>
      <c r="G53" s="22">
        <f>G54+G55</f>
        <v>511319.44</v>
      </c>
      <c r="H53" s="23">
        <f>H54+H55</f>
        <v>101229237.84495784</v>
      </c>
      <c r="I53" s="30">
        <f t="shared" si="0"/>
        <v>101740557.28495784</v>
      </c>
      <c r="J53" s="22">
        <f>+J54+J55</f>
        <v>511319.44</v>
      </c>
      <c r="K53" s="23">
        <f>+K54+K55</f>
        <v>114742213.54632436</v>
      </c>
      <c r="L53" s="125">
        <f t="shared" si="1"/>
        <v>115253532.98632436</v>
      </c>
      <c r="M53" s="123"/>
      <c r="N53" s="123"/>
      <c r="O53" s="123"/>
      <c r="P53" s="123"/>
      <c r="Q53" s="123"/>
      <c r="R53" s="123"/>
      <c r="S53" s="127"/>
      <c r="T53" s="127"/>
      <c r="U53" s="127"/>
      <c r="V53" s="127"/>
      <c r="W53" s="127"/>
      <c r="X53" s="127"/>
    </row>
    <row r="54" spans="1:24" ht="12.75" customHeight="1">
      <c r="A54" s="259" t="s">
        <v>102</v>
      </c>
      <c r="B54" s="260"/>
      <c r="C54" s="260"/>
      <c r="D54" s="260"/>
      <c r="E54" s="261"/>
      <c r="F54" s="124">
        <v>47</v>
      </c>
      <c r="G54" s="49">
        <v>511319.44</v>
      </c>
      <c r="H54" s="50">
        <v>95727771.66567785</v>
      </c>
      <c r="I54" s="30">
        <f t="shared" si="0"/>
        <v>96239091.10567784</v>
      </c>
      <c r="J54" s="49">
        <v>511319.44</v>
      </c>
      <c r="K54" s="50">
        <v>95708743.04632436</v>
      </c>
      <c r="L54" s="125">
        <f t="shared" si="1"/>
        <v>96220062.48632436</v>
      </c>
      <c r="M54" s="126"/>
      <c r="N54" s="126"/>
      <c r="O54" s="123"/>
      <c r="P54" s="126"/>
      <c r="Q54" s="126"/>
      <c r="R54" s="123"/>
      <c r="S54" s="127"/>
      <c r="T54" s="127"/>
      <c r="U54" s="127"/>
      <c r="V54" s="127"/>
      <c r="W54" s="127"/>
      <c r="X54" s="127"/>
    </row>
    <row r="55" spans="1:24" ht="12.75" customHeight="1">
      <c r="A55" s="259" t="s">
        <v>103</v>
      </c>
      <c r="B55" s="260"/>
      <c r="C55" s="260"/>
      <c r="D55" s="260"/>
      <c r="E55" s="261"/>
      <c r="F55" s="124">
        <v>48</v>
      </c>
      <c r="G55" s="49">
        <v>0</v>
      </c>
      <c r="H55" s="50">
        <v>5501466.179280001</v>
      </c>
      <c r="I55" s="30">
        <f t="shared" si="0"/>
        <v>5501466.179280001</v>
      </c>
      <c r="J55" s="49">
        <v>0</v>
      </c>
      <c r="K55" s="50">
        <v>19033470.5</v>
      </c>
      <c r="L55" s="125">
        <f t="shared" si="1"/>
        <v>19033470.5</v>
      </c>
      <c r="M55" s="126"/>
      <c r="N55" s="126"/>
      <c r="O55" s="123"/>
      <c r="P55" s="126"/>
      <c r="Q55" s="126"/>
      <c r="R55" s="123"/>
      <c r="S55" s="127"/>
      <c r="T55" s="127"/>
      <c r="U55" s="127"/>
      <c r="V55" s="127"/>
      <c r="W55" s="127"/>
      <c r="X55" s="127"/>
    </row>
    <row r="56" spans="1:24" ht="12.75" customHeight="1">
      <c r="A56" s="253" t="s">
        <v>104</v>
      </c>
      <c r="B56" s="254"/>
      <c r="C56" s="254"/>
      <c r="D56" s="254"/>
      <c r="E56" s="255"/>
      <c r="F56" s="124">
        <v>49</v>
      </c>
      <c r="G56" s="22">
        <f>G57+G60+G61</f>
        <v>23050898.7017849</v>
      </c>
      <c r="H56" s="23">
        <f>H57+H60+H61</f>
        <v>931281612.2127223</v>
      </c>
      <c r="I56" s="30">
        <f t="shared" si="0"/>
        <v>954332510.9145072</v>
      </c>
      <c r="J56" s="22">
        <f>+J57+J60+J61</f>
        <v>18159530.45408317</v>
      </c>
      <c r="K56" s="23">
        <f>+K57+K60+K61</f>
        <v>1215119331.4142745</v>
      </c>
      <c r="L56" s="125">
        <f t="shared" si="1"/>
        <v>1233278861.8683577</v>
      </c>
      <c r="M56" s="123"/>
      <c r="N56" s="123"/>
      <c r="O56" s="123"/>
      <c r="P56" s="123"/>
      <c r="Q56" s="123"/>
      <c r="R56" s="123"/>
      <c r="S56" s="127"/>
      <c r="T56" s="127"/>
      <c r="U56" s="127"/>
      <c r="V56" s="127"/>
      <c r="W56" s="127"/>
      <c r="X56" s="127"/>
    </row>
    <row r="57" spans="1:24" ht="12.75" customHeight="1">
      <c r="A57" s="253" t="s">
        <v>105</v>
      </c>
      <c r="B57" s="254"/>
      <c r="C57" s="254"/>
      <c r="D57" s="254"/>
      <c r="E57" s="255"/>
      <c r="F57" s="124">
        <v>50</v>
      </c>
      <c r="G57" s="22">
        <f>G58+G59</f>
        <v>466248.23625644995</v>
      </c>
      <c r="H57" s="23">
        <f>H58+H59</f>
        <v>526655707.9471614</v>
      </c>
      <c r="I57" s="30">
        <f t="shared" si="0"/>
        <v>527121956.1834178</v>
      </c>
      <c r="J57" s="129">
        <f>J59+J58</f>
        <v>209158.26611855</v>
      </c>
      <c r="K57" s="23">
        <f>K59+K58</f>
        <v>670043842.3566135</v>
      </c>
      <c r="L57" s="125">
        <f t="shared" si="1"/>
        <v>670253000.622732</v>
      </c>
      <c r="M57" s="123"/>
      <c r="N57" s="123"/>
      <c r="O57" s="123"/>
      <c r="P57" s="123"/>
      <c r="Q57" s="123"/>
      <c r="R57" s="123"/>
      <c r="S57" s="127"/>
      <c r="T57" s="127"/>
      <c r="U57" s="127"/>
      <c r="V57" s="127"/>
      <c r="W57" s="127"/>
      <c r="X57" s="127"/>
    </row>
    <row r="58" spans="1:24" ht="12.75" customHeight="1">
      <c r="A58" s="259" t="s">
        <v>106</v>
      </c>
      <c r="B58" s="260"/>
      <c r="C58" s="260"/>
      <c r="D58" s="260"/>
      <c r="E58" s="261"/>
      <c r="F58" s="124">
        <v>51</v>
      </c>
      <c r="G58" s="49">
        <v>74.33625645000001</v>
      </c>
      <c r="H58" s="50">
        <v>521370716.1671614</v>
      </c>
      <c r="I58" s="30">
        <f t="shared" si="0"/>
        <v>521370790.50341785</v>
      </c>
      <c r="J58" s="49">
        <v>3679.8761185500002</v>
      </c>
      <c r="K58" s="50">
        <v>666856519.7066135</v>
      </c>
      <c r="L58" s="125">
        <f t="shared" si="1"/>
        <v>666860199.5827321</v>
      </c>
      <c r="M58" s="126"/>
      <c r="N58" s="126"/>
      <c r="O58" s="123"/>
      <c r="P58" s="126"/>
      <c r="Q58" s="126"/>
      <c r="R58" s="123"/>
      <c r="S58" s="127"/>
      <c r="T58" s="127"/>
      <c r="U58" s="127"/>
      <c r="V58" s="127"/>
      <c r="W58" s="127"/>
      <c r="X58" s="127"/>
    </row>
    <row r="59" spans="1:24" ht="12.75" customHeight="1">
      <c r="A59" s="259" t="s">
        <v>107</v>
      </c>
      <c r="B59" s="260"/>
      <c r="C59" s="260"/>
      <c r="D59" s="260"/>
      <c r="E59" s="261"/>
      <c r="F59" s="124">
        <v>52</v>
      </c>
      <c r="G59" s="49">
        <v>466173.89999999997</v>
      </c>
      <c r="H59" s="50">
        <v>5284991.779999999</v>
      </c>
      <c r="I59" s="30">
        <f t="shared" si="0"/>
        <v>5751165.68</v>
      </c>
      <c r="J59" s="49">
        <v>205478.39</v>
      </c>
      <c r="K59" s="50">
        <v>3187322.65</v>
      </c>
      <c r="L59" s="125">
        <f t="shared" si="1"/>
        <v>3392801.04</v>
      </c>
      <c r="M59" s="126"/>
      <c r="N59" s="126"/>
      <c r="O59" s="123"/>
      <c r="P59" s="126"/>
      <c r="Q59" s="126"/>
      <c r="R59" s="123"/>
      <c r="S59" s="127"/>
      <c r="T59" s="127"/>
      <c r="U59" s="127"/>
      <c r="V59" s="127"/>
      <c r="W59" s="127"/>
      <c r="X59" s="127"/>
    </row>
    <row r="60" spans="1:24" ht="12.75" customHeight="1">
      <c r="A60" s="253" t="s">
        <v>108</v>
      </c>
      <c r="B60" s="254"/>
      <c r="C60" s="254"/>
      <c r="D60" s="254"/>
      <c r="E60" s="255"/>
      <c r="F60" s="124">
        <v>53</v>
      </c>
      <c r="G60" s="49">
        <v>0</v>
      </c>
      <c r="H60" s="50">
        <v>30767009.441601433</v>
      </c>
      <c r="I60" s="30">
        <f t="shared" si="0"/>
        <v>30767009.441601433</v>
      </c>
      <c r="J60" s="49">
        <v>0</v>
      </c>
      <c r="K60" s="50">
        <v>26686694.24259108</v>
      </c>
      <c r="L60" s="125">
        <f t="shared" si="1"/>
        <v>26686694.24259108</v>
      </c>
      <c r="M60" s="126"/>
      <c r="N60" s="126"/>
      <c r="O60" s="123"/>
      <c r="P60" s="126"/>
      <c r="Q60" s="126"/>
      <c r="R60" s="123"/>
      <c r="S60" s="127"/>
      <c r="T60" s="127"/>
      <c r="U60" s="127"/>
      <c r="V60" s="127"/>
      <c r="W60" s="127"/>
      <c r="X60" s="127"/>
    </row>
    <row r="61" spans="1:24" ht="12.75" customHeight="1">
      <c r="A61" s="253" t="s">
        <v>109</v>
      </c>
      <c r="B61" s="254"/>
      <c r="C61" s="254"/>
      <c r="D61" s="254"/>
      <c r="E61" s="255"/>
      <c r="F61" s="124">
        <v>54</v>
      </c>
      <c r="G61" s="22">
        <f>SUM(G62:G64)</f>
        <v>22584650.46552845</v>
      </c>
      <c r="H61" s="23">
        <f>SUM(H62:H64)</f>
        <v>373858894.82395947</v>
      </c>
      <c r="I61" s="30">
        <f t="shared" si="0"/>
        <v>396443545.2894879</v>
      </c>
      <c r="J61" s="22">
        <f>+J62+J63+J64</f>
        <v>17950372.187964622</v>
      </c>
      <c r="K61" s="23">
        <f>+K62+K63+K64</f>
        <v>518388794.8150699</v>
      </c>
      <c r="L61" s="125">
        <f t="shared" si="1"/>
        <v>536339167.00303453</v>
      </c>
      <c r="M61" s="123"/>
      <c r="N61" s="123"/>
      <c r="O61" s="123"/>
      <c r="P61" s="123"/>
      <c r="Q61" s="123"/>
      <c r="R61" s="123"/>
      <c r="S61" s="127"/>
      <c r="T61" s="127"/>
      <c r="U61" s="127"/>
      <c r="V61" s="127"/>
      <c r="W61" s="127"/>
      <c r="X61" s="127"/>
    </row>
    <row r="62" spans="1:24" ht="12.75" customHeight="1">
      <c r="A62" s="259" t="s">
        <v>110</v>
      </c>
      <c r="B62" s="260"/>
      <c r="C62" s="260"/>
      <c r="D62" s="260"/>
      <c r="E62" s="261"/>
      <c r="F62" s="124">
        <v>55</v>
      </c>
      <c r="G62" s="49">
        <v>0</v>
      </c>
      <c r="H62" s="50">
        <v>253489636.51175097</v>
      </c>
      <c r="I62" s="30">
        <f t="shared" si="0"/>
        <v>253489636.51175097</v>
      </c>
      <c r="J62" s="49">
        <v>0</v>
      </c>
      <c r="K62" s="50">
        <v>249524173.19259244</v>
      </c>
      <c r="L62" s="125">
        <f t="shared" si="1"/>
        <v>249524173.19259244</v>
      </c>
      <c r="M62" s="126"/>
      <c r="N62" s="126"/>
      <c r="O62" s="123"/>
      <c r="P62" s="126"/>
      <c r="Q62" s="126"/>
      <c r="R62" s="123"/>
      <c r="S62" s="127"/>
      <c r="T62" s="127"/>
      <c r="U62" s="127"/>
      <c r="V62" s="127"/>
      <c r="W62" s="127"/>
      <c r="X62" s="127"/>
    </row>
    <row r="63" spans="1:24" ht="12.75" customHeight="1">
      <c r="A63" s="259" t="s">
        <v>111</v>
      </c>
      <c r="B63" s="260"/>
      <c r="C63" s="260"/>
      <c r="D63" s="260"/>
      <c r="E63" s="261"/>
      <c r="F63" s="124">
        <v>56</v>
      </c>
      <c r="G63" s="49">
        <v>1463724.88148213</v>
      </c>
      <c r="H63" s="50">
        <v>2904145.3384737605</v>
      </c>
      <c r="I63" s="30">
        <f t="shared" si="0"/>
        <v>4367870.21995589</v>
      </c>
      <c r="J63" s="49">
        <v>370540.7260271701</v>
      </c>
      <c r="K63" s="50">
        <v>4024793.153195949</v>
      </c>
      <c r="L63" s="125">
        <f t="shared" si="1"/>
        <v>4395333.879223119</v>
      </c>
      <c r="M63" s="126"/>
      <c r="N63" s="126"/>
      <c r="O63" s="123"/>
      <c r="P63" s="126"/>
      <c r="Q63" s="126"/>
      <c r="R63" s="123"/>
      <c r="S63" s="127"/>
      <c r="T63" s="127"/>
      <c r="U63" s="127"/>
      <c r="V63" s="127"/>
      <c r="W63" s="127"/>
      <c r="X63" s="127"/>
    </row>
    <row r="64" spans="1:24" ht="12.75" customHeight="1">
      <c r="A64" s="259" t="s">
        <v>112</v>
      </c>
      <c r="B64" s="260"/>
      <c r="C64" s="260"/>
      <c r="D64" s="260"/>
      <c r="E64" s="261"/>
      <c r="F64" s="124">
        <v>57</v>
      </c>
      <c r="G64" s="49">
        <v>21120925.584046323</v>
      </c>
      <c r="H64" s="50">
        <v>117465112.97373474</v>
      </c>
      <c r="I64" s="30">
        <f t="shared" si="0"/>
        <v>138586038.55778107</v>
      </c>
      <c r="J64" s="49">
        <v>17579831.461937454</v>
      </c>
      <c r="K64" s="50">
        <v>264839828.46928155</v>
      </c>
      <c r="L64" s="125">
        <f t="shared" si="1"/>
        <v>282419659.931219</v>
      </c>
      <c r="M64" s="126"/>
      <c r="N64" s="126"/>
      <c r="O64" s="123"/>
      <c r="P64" s="126"/>
      <c r="Q64" s="126"/>
      <c r="R64" s="123"/>
      <c r="S64" s="127"/>
      <c r="T64" s="127"/>
      <c r="U64" s="127"/>
      <c r="V64" s="127"/>
      <c r="W64" s="127"/>
      <c r="X64" s="127"/>
    </row>
    <row r="65" spans="1:24" ht="12.75" customHeight="1">
      <c r="A65" s="253" t="s">
        <v>113</v>
      </c>
      <c r="B65" s="254"/>
      <c r="C65" s="254"/>
      <c r="D65" s="254"/>
      <c r="E65" s="255"/>
      <c r="F65" s="124">
        <v>58</v>
      </c>
      <c r="G65" s="22">
        <f>G66+G70+G71</f>
        <v>13257566.882580062</v>
      </c>
      <c r="H65" s="23">
        <f>H66+H70+H71</f>
        <v>144020791.5866489</v>
      </c>
      <c r="I65" s="30">
        <f t="shared" si="0"/>
        <v>157278358.46922898</v>
      </c>
      <c r="J65" s="22">
        <f>+J66+J70+J71</f>
        <v>37274342.728785485</v>
      </c>
      <c r="K65" s="23">
        <f>+K66+K70+K71</f>
        <v>317423832.9138438</v>
      </c>
      <c r="L65" s="125">
        <f t="shared" si="1"/>
        <v>354698175.64262927</v>
      </c>
      <c r="M65" s="123"/>
      <c r="N65" s="123"/>
      <c r="O65" s="123"/>
      <c r="P65" s="123"/>
      <c r="Q65" s="123"/>
      <c r="R65" s="123"/>
      <c r="S65" s="127"/>
      <c r="T65" s="127"/>
      <c r="U65" s="127"/>
      <c r="V65" s="127"/>
      <c r="W65" s="127"/>
      <c r="X65" s="127"/>
    </row>
    <row r="66" spans="1:24" ht="12.75" customHeight="1">
      <c r="A66" s="253" t="s">
        <v>114</v>
      </c>
      <c r="B66" s="254"/>
      <c r="C66" s="254"/>
      <c r="D66" s="254"/>
      <c r="E66" s="255"/>
      <c r="F66" s="124">
        <v>59</v>
      </c>
      <c r="G66" s="22">
        <f>SUM(G67:G69)</f>
        <v>13257566.882580062</v>
      </c>
      <c r="H66" s="23">
        <f>SUM(H67:H69)</f>
        <v>135871712.78097492</v>
      </c>
      <c r="I66" s="30">
        <f t="shared" si="0"/>
        <v>149129279.663555</v>
      </c>
      <c r="J66" s="22">
        <f>+J67+J68+J69</f>
        <v>37274342.728785485</v>
      </c>
      <c r="K66" s="23">
        <f>+K67+K68+K69</f>
        <v>307340759.5701168</v>
      </c>
      <c r="L66" s="125">
        <f t="shared" si="1"/>
        <v>344615102.2989023</v>
      </c>
      <c r="M66" s="123"/>
      <c r="N66" s="123"/>
      <c r="O66" s="123"/>
      <c r="P66" s="123"/>
      <c r="Q66" s="123"/>
      <c r="R66" s="123"/>
      <c r="S66" s="127"/>
      <c r="T66" s="127"/>
      <c r="U66" s="127"/>
      <c r="V66" s="127"/>
      <c r="W66" s="127"/>
      <c r="X66" s="127"/>
    </row>
    <row r="67" spans="1:24" ht="12.75" customHeight="1">
      <c r="A67" s="259" t="s">
        <v>115</v>
      </c>
      <c r="B67" s="260"/>
      <c r="C67" s="260"/>
      <c r="D67" s="260"/>
      <c r="E67" s="261"/>
      <c r="F67" s="124">
        <v>60</v>
      </c>
      <c r="G67" s="49">
        <v>3864440.10328406</v>
      </c>
      <c r="H67" s="50">
        <v>129146288.19041224</v>
      </c>
      <c r="I67" s="30">
        <f t="shared" si="0"/>
        <v>133010728.2936963</v>
      </c>
      <c r="J67" s="49">
        <v>3049263.3341614837</v>
      </c>
      <c r="K67" s="50">
        <v>306479700.53914344</v>
      </c>
      <c r="L67" s="125">
        <f t="shared" si="1"/>
        <v>309528963.8733049</v>
      </c>
      <c r="M67" s="126"/>
      <c r="N67" s="126"/>
      <c r="O67" s="123"/>
      <c r="P67" s="126"/>
      <c r="Q67" s="126"/>
      <c r="R67" s="123"/>
      <c r="S67" s="127"/>
      <c r="T67" s="127"/>
      <c r="U67" s="127"/>
      <c r="V67" s="127"/>
      <c r="W67" s="127"/>
      <c r="X67" s="127"/>
    </row>
    <row r="68" spans="1:24" ht="12.75" customHeight="1">
      <c r="A68" s="259" t="s">
        <v>116</v>
      </c>
      <c r="B68" s="260"/>
      <c r="C68" s="260"/>
      <c r="D68" s="260"/>
      <c r="E68" s="261"/>
      <c r="F68" s="124">
        <v>61</v>
      </c>
      <c r="G68" s="49">
        <v>9390276.28432</v>
      </c>
      <c r="H68" s="50">
        <v>6197566.32</v>
      </c>
      <c r="I68" s="30">
        <f t="shared" si="0"/>
        <v>15587842.60432</v>
      </c>
      <c r="J68" s="49">
        <v>34224065.158696</v>
      </c>
      <c r="K68" s="50">
        <v>0</v>
      </c>
      <c r="L68" s="125">
        <f t="shared" si="1"/>
        <v>34224065.158696</v>
      </c>
      <c r="M68" s="126"/>
      <c r="N68" s="126"/>
      <c r="O68" s="123"/>
      <c r="P68" s="126"/>
      <c r="Q68" s="126"/>
      <c r="R68" s="123"/>
      <c r="S68" s="127"/>
      <c r="T68" s="127"/>
      <c r="U68" s="127"/>
      <c r="V68" s="127"/>
      <c r="W68" s="127"/>
      <c r="X68" s="127"/>
    </row>
    <row r="69" spans="1:24" ht="12.75" customHeight="1">
      <c r="A69" s="259" t="s">
        <v>117</v>
      </c>
      <c r="B69" s="260"/>
      <c r="C69" s="260"/>
      <c r="D69" s="260"/>
      <c r="E69" s="261"/>
      <c r="F69" s="124">
        <v>62</v>
      </c>
      <c r="G69" s="49">
        <v>2850.494976</v>
      </c>
      <c r="H69" s="50">
        <v>527858.27056269</v>
      </c>
      <c r="I69" s="30">
        <f t="shared" si="0"/>
        <v>530708.76553869</v>
      </c>
      <c r="J69" s="49">
        <v>1014.2359280000001</v>
      </c>
      <c r="K69" s="50">
        <v>861059.0309734</v>
      </c>
      <c r="L69" s="125">
        <f t="shared" si="1"/>
        <v>862073.2669013999</v>
      </c>
      <c r="M69" s="126"/>
      <c r="N69" s="126"/>
      <c r="O69" s="123"/>
      <c r="P69" s="126"/>
      <c r="Q69" s="126"/>
      <c r="R69" s="123"/>
      <c r="S69" s="127"/>
      <c r="T69" s="127"/>
      <c r="U69" s="127"/>
      <c r="V69" s="127"/>
      <c r="W69" s="127"/>
      <c r="X69" s="127"/>
    </row>
    <row r="70" spans="1:24" ht="12.75" customHeight="1">
      <c r="A70" s="253" t="s">
        <v>118</v>
      </c>
      <c r="B70" s="254"/>
      <c r="C70" s="254"/>
      <c r="D70" s="254"/>
      <c r="E70" s="255"/>
      <c r="F70" s="124">
        <v>63</v>
      </c>
      <c r="G70" s="49">
        <v>0</v>
      </c>
      <c r="H70" s="50">
        <v>346556.6699999951</v>
      </c>
      <c r="I70" s="30">
        <f t="shared" si="0"/>
        <v>346556.6699999951</v>
      </c>
      <c r="J70" s="49">
        <v>0</v>
      </c>
      <c r="K70" s="50">
        <v>2111271</v>
      </c>
      <c r="L70" s="125">
        <f t="shared" si="1"/>
        <v>2111271</v>
      </c>
      <c r="M70" s="126"/>
      <c r="N70" s="126"/>
      <c r="O70" s="123"/>
      <c r="P70" s="126"/>
      <c r="Q70" s="126"/>
      <c r="R70" s="123"/>
      <c r="S70" s="127"/>
      <c r="T70" s="127"/>
      <c r="U70" s="127"/>
      <c r="V70" s="127"/>
      <c r="W70" s="127"/>
      <c r="X70" s="127"/>
    </row>
    <row r="71" spans="1:24" ht="12.75">
      <c r="A71" s="253" t="s">
        <v>119</v>
      </c>
      <c r="B71" s="254"/>
      <c r="C71" s="254"/>
      <c r="D71" s="254"/>
      <c r="E71" s="255"/>
      <c r="F71" s="124">
        <v>64</v>
      </c>
      <c r="G71" s="49">
        <v>0</v>
      </c>
      <c r="H71" s="50">
        <v>7802522.135674001</v>
      </c>
      <c r="I71" s="30">
        <f t="shared" si="0"/>
        <v>7802522.135674001</v>
      </c>
      <c r="J71" s="49">
        <v>0</v>
      </c>
      <c r="K71" s="50">
        <v>7971802.343727</v>
      </c>
      <c r="L71" s="125">
        <f t="shared" si="1"/>
        <v>7971802.343727</v>
      </c>
      <c r="M71" s="126"/>
      <c r="N71" s="126"/>
      <c r="O71" s="123"/>
      <c r="P71" s="126"/>
      <c r="Q71" s="126"/>
      <c r="R71" s="123"/>
      <c r="S71" s="127"/>
      <c r="T71" s="127"/>
      <c r="U71" s="127"/>
      <c r="V71" s="127"/>
      <c r="W71" s="127"/>
      <c r="X71" s="127"/>
    </row>
    <row r="72" spans="1:24" ht="24.75" customHeight="1">
      <c r="A72" s="253" t="s">
        <v>120</v>
      </c>
      <c r="B72" s="254"/>
      <c r="C72" s="254"/>
      <c r="D72" s="254"/>
      <c r="E72" s="255"/>
      <c r="F72" s="124">
        <v>65</v>
      </c>
      <c r="G72" s="22">
        <f>SUM(G73:G75)</f>
        <v>955914.503408</v>
      </c>
      <c r="H72" s="23">
        <f>SUM(H73:H75)</f>
        <v>217458014.63776895</v>
      </c>
      <c r="I72" s="30">
        <f t="shared" si="0"/>
        <v>218413929.14117697</v>
      </c>
      <c r="J72" s="129">
        <f>SUM(J73:J75)</f>
        <v>1484647.267968</v>
      </c>
      <c r="K72" s="23">
        <f>SUM(K73:K75)</f>
        <v>322127974.66268045</v>
      </c>
      <c r="L72" s="125">
        <f t="shared" si="1"/>
        <v>323612621.93064845</v>
      </c>
      <c r="M72" s="123"/>
      <c r="N72" s="123"/>
      <c r="O72" s="123"/>
      <c r="P72" s="123"/>
      <c r="Q72" s="123"/>
      <c r="R72" s="123"/>
      <c r="S72" s="127"/>
      <c r="T72" s="127"/>
      <c r="U72" s="127"/>
      <c r="V72" s="127"/>
      <c r="W72" s="127"/>
      <c r="X72" s="127"/>
    </row>
    <row r="73" spans="1:24" ht="12.75" customHeight="1">
      <c r="A73" s="259" t="s">
        <v>121</v>
      </c>
      <c r="B73" s="260"/>
      <c r="C73" s="260"/>
      <c r="D73" s="260"/>
      <c r="E73" s="261"/>
      <c r="F73" s="124">
        <v>66</v>
      </c>
      <c r="G73" s="49">
        <v>0</v>
      </c>
      <c r="H73" s="50">
        <v>2771962.2812394802</v>
      </c>
      <c r="I73" s="30">
        <f>SUM(G73:H73)</f>
        <v>2771962.2812394802</v>
      </c>
      <c r="J73" s="49">
        <v>0</v>
      </c>
      <c r="K73" s="50">
        <v>2423509.52701305</v>
      </c>
      <c r="L73" s="125">
        <f t="shared" si="1"/>
        <v>2423509.52701305</v>
      </c>
      <c r="M73" s="126"/>
      <c r="N73" s="126"/>
      <c r="O73" s="123"/>
      <c r="P73" s="126"/>
      <c r="Q73" s="126"/>
      <c r="R73" s="123"/>
      <c r="S73" s="127"/>
      <c r="T73" s="127"/>
      <c r="U73" s="127"/>
      <c r="V73" s="127"/>
      <c r="W73" s="127"/>
      <c r="X73" s="127"/>
    </row>
    <row r="74" spans="1:24" ht="12.75" customHeight="1">
      <c r="A74" s="259" t="s">
        <v>122</v>
      </c>
      <c r="B74" s="260"/>
      <c r="C74" s="260"/>
      <c r="D74" s="260"/>
      <c r="E74" s="261"/>
      <c r="F74" s="124">
        <v>67</v>
      </c>
      <c r="G74" s="49">
        <v>0</v>
      </c>
      <c r="H74" s="50">
        <v>203131529.71194798</v>
      </c>
      <c r="I74" s="30">
        <f>SUM(G74:H74)</f>
        <v>203131529.71194798</v>
      </c>
      <c r="J74" s="49">
        <v>0</v>
      </c>
      <c r="K74" s="50">
        <v>305248659.2734791</v>
      </c>
      <c r="L74" s="125">
        <f t="shared" si="1"/>
        <v>305248659.2734791</v>
      </c>
      <c r="M74" s="126"/>
      <c r="N74" s="126"/>
      <c r="O74" s="123"/>
      <c r="P74" s="126"/>
      <c r="Q74" s="126"/>
      <c r="R74" s="123"/>
      <c r="S74" s="127"/>
      <c r="T74" s="127"/>
      <c r="U74" s="127"/>
      <c r="V74" s="127"/>
      <c r="W74" s="127"/>
      <c r="X74" s="127"/>
    </row>
    <row r="75" spans="1:24" ht="12.75" customHeight="1">
      <c r="A75" s="259" t="s">
        <v>123</v>
      </c>
      <c r="B75" s="260"/>
      <c r="C75" s="260"/>
      <c r="D75" s="260"/>
      <c r="E75" s="261"/>
      <c r="F75" s="124">
        <v>68</v>
      </c>
      <c r="G75" s="49">
        <v>955914.503408</v>
      </c>
      <c r="H75" s="50">
        <v>11554522.644581499</v>
      </c>
      <c r="I75" s="30">
        <f>SUM(G75:H75)</f>
        <v>12510437.147989498</v>
      </c>
      <c r="J75" s="49">
        <v>1484647.267968</v>
      </c>
      <c r="K75" s="50">
        <v>14455805.86218827</v>
      </c>
      <c r="L75" s="125">
        <f t="shared" si="1"/>
        <v>15940453.130156271</v>
      </c>
      <c r="M75" s="126"/>
      <c r="N75" s="126"/>
      <c r="O75" s="123"/>
      <c r="P75" s="126"/>
      <c r="Q75" s="126"/>
      <c r="R75" s="123"/>
      <c r="S75" s="127"/>
      <c r="T75" s="127"/>
      <c r="U75" s="127"/>
      <c r="V75" s="127"/>
      <c r="W75" s="127"/>
      <c r="X75" s="127"/>
    </row>
    <row r="76" spans="1:24" ht="12.75" customHeight="1">
      <c r="A76" s="253" t="s">
        <v>124</v>
      </c>
      <c r="B76" s="254"/>
      <c r="C76" s="254"/>
      <c r="D76" s="254"/>
      <c r="E76" s="255"/>
      <c r="F76" s="124">
        <v>69</v>
      </c>
      <c r="G76" s="22">
        <f>G8+G11+G14+G18+G44+G45+G53+G56+G65+G72</f>
        <v>3448820130.6768646</v>
      </c>
      <c r="H76" s="23">
        <f>H8+H11+H14+H18+H44+H45+H53+H56+H65+H72</f>
        <v>7641121955.366782</v>
      </c>
      <c r="I76" s="30">
        <f>SUM(G76:H76)</f>
        <v>11089942086.043648</v>
      </c>
      <c r="J76" s="22">
        <f>+J8+J11+J14+J18+J44+J45+J53+J56+J65+J72</f>
        <v>3658524638.3323464</v>
      </c>
      <c r="K76" s="23">
        <f>+K8+K11+K14+K18+K44+K45+K53+K56+K65+K72</f>
        <v>8187679946.648815</v>
      </c>
      <c r="L76" s="125">
        <f aca="true" t="shared" si="2" ref="L76:L127">SUM(J76:K76)</f>
        <v>11846204584.981161</v>
      </c>
      <c r="M76" s="123"/>
      <c r="N76" s="123"/>
      <c r="O76" s="123"/>
      <c r="P76" s="123"/>
      <c r="Q76" s="123"/>
      <c r="R76" s="123"/>
      <c r="S76" s="127"/>
      <c r="T76" s="127"/>
      <c r="U76" s="127"/>
      <c r="V76" s="127"/>
      <c r="W76" s="127"/>
      <c r="X76" s="127"/>
    </row>
    <row r="77" spans="1:24" ht="12.75" customHeight="1">
      <c r="A77" s="256" t="s">
        <v>125</v>
      </c>
      <c r="B77" s="257"/>
      <c r="C77" s="257"/>
      <c r="D77" s="257"/>
      <c r="E77" s="258"/>
      <c r="F77" s="130">
        <v>70</v>
      </c>
      <c r="G77" s="51">
        <v>93520031.52477081</v>
      </c>
      <c r="H77" s="52">
        <v>2071521840.897704</v>
      </c>
      <c r="I77" s="32">
        <f>SUM(G77:H77)</f>
        <v>2165041872.422475</v>
      </c>
      <c r="J77" s="51">
        <v>67286504.88535394</v>
      </c>
      <c r="K77" s="52">
        <v>1730936142.1984181</v>
      </c>
      <c r="L77" s="125">
        <f t="shared" si="2"/>
        <v>1798222647.0837722</v>
      </c>
      <c r="M77" s="126"/>
      <c r="N77" s="126"/>
      <c r="O77" s="123"/>
      <c r="P77" s="126"/>
      <c r="Q77" s="126"/>
      <c r="R77" s="123"/>
      <c r="S77" s="127"/>
      <c r="T77" s="127"/>
      <c r="U77" s="127"/>
      <c r="V77" s="127"/>
      <c r="W77" s="127"/>
      <c r="X77" s="127"/>
    </row>
    <row r="78" spans="1:24" ht="12.75">
      <c r="A78" s="131" t="s">
        <v>188</v>
      </c>
      <c r="B78" s="189"/>
      <c r="C78" s="189"/>
      <c r="D78" s="189"/>
      <c r="E78" s="189"/>
      <c r="F78" s="189"/>
      <c r="G78" s="190"/>
      <c r="H78" s="191"/>
      <c r="I78" s="190"/>
      <c r="J78" s="192"/>
      <c r="K78" s="192"/>
      <c r="L78" s="192"/>
      <c r="M78" s="132"/>
      <c r="N78" s="132"/>
      <c r="O78" s="132"/>
      <c r="P78" s="132"/>
      <c r="Q78" s="132"/>
      <c r="R78" s="132"/>
      <c r="S78" s="127"/>
      <c r="T78" s="127"/>
      <c r="U78" s="127"/>
      <c r="V78" s="127"/>
      <c r="W78" s="127"/>
      <c r="X78" s="127"/>
    </row>
    <row r="79" spans="1:24" ht="12.75" customHeight="1">
      <c r="A79" s="266" t="s">
        <v>134</v>
      </c>
      <c r="B79" s="267"/>
      <c r="C79" s="267"/>
      <c r="D79" s="267"/>
      <c r="E79" s="268"/>
      <c r="F79" s="122">
        <v>71</v>
      </c>
      <c r="G79" s="19">
        <f>G80+G84+G85+G89+G93+G96</f>
        <v>332991509.0971165</v>
      </c>
      <c r="H79" s="20">
        <f>H80+H84+H85+H89+H93+H96</f>
        <v>2590108407.8494644</v>
      </c>
      <c r="I79" s="33">
        <f>SUM(G79:H79)</f>
        <v>2923099916.946581</v>
      </c>
      <c r="J79" s="19">
        <f>+J80+J84+J85+J89+J93+J96</f>
        <v>353934811.21748155</v>
      </c>
      <c r="K79" s="20">
        <f>+K80+K84+K85+K89+K93+K96</f>
        <v>2869208091.665768</v>
      </c>
      <c r="L79" s="28">
        <f t="shared" si="2"/>
        <v>3223142902.8832498</v>
      </c>
      <c r="M79" s="123"/>
      <c r="N79" s="123"/>
      <c r="O79" s="123"/>
      <c r="P79" s="123"/>
      <c r="Q79" s="123"/>
      <c r="R79" s="123"/>
      <c r="S79" s="127"/>
      <c r="T79" s="127"/>
      <c r="U79" s="127"/>
      <c r="V79" s="127"/>
      <c r="W79" s="127"/>
      <c r="X79" s="127"/>
    </row>
    <row r="80" spans="1:24" ht="12.75" customHeight="1">
      <c r="A80" s="253" t="s">
        <v>135</v>
      </c>
      <c r="B80" s="254"/>
      <c r="C80" s="254"/>
      <c r="D80" s="254"/>
      <c r="E80" s="255"/>
      <c r="F80" s="124">
        <v>72</v>
      </c>
      <c r="G80" s="22">
        <f>G81+G82+G83</f>
        <v>44288719.517445534</v>
      </c>
      <c r="H80" s="23">
        <f>H81+H82+H83</f>
        <v>557287079.9594145</v>
      </c>
      <c r="I80" s="30">
        <f aca="true" t="shared" si="3" ref="I80:I128">SUM(G80:H80)</f>
        <v>601575799.47686</v>
      </c>
      <c r="J80" s="129">
        <f>J81+J82+J83</f>
        <v>44288719.997373246</v>
      </c>
      <c r="K80" s="23">
        <f>K81+K82+K83</f>
        <v>557287080.0015032</v>
      </c>
      <c r="L80" s="125">
        <f t="shared" si="2"/>
        <v>601575799.9988765</v>
      </c>
      <c r="M80" s="123"/>
      <c r="N80" s="123"/>
      <c r="O80" s="123"/>
      <c r="P80" s="123"/>
      <c r="Q80" s="123"/>
      <c r="R80" s="123"/>
      <c r="S80" s="127"/>
      <c r="T80" s="127"/>
      <c r="U80" s="127"/>
      <c r="V80" s="127"/>
      <c r="W80" s="127"/>
      <c r="X80" s="127"/>
    </row>
    <row r="81" spans="1:24" ht="12.75" customHeight="1">
      <c r="A81" s="259" t="s">
        <v>136</v>
      </c>
      <c r="B81" s="260"/>
      <c r="C81" s="260"/>
      <c r="D81" s="260"/>
      <c r="E81" s="261"/>
      <c r="F81" s="124">
        <v>73</v>
      </c>
      <c r="G81" s="49">
        <v>44288719.517445534</v>
      </c>
      <c r="H81" s="50">
        <v>545037079.9594145</v>
      </c>
      <c r="I81" s="30">
        <f t="shared" si="3"/>
        <v>589325799.47686</v>
      </c>
      <c r="J81" s="49">
        <v>44288719.997373246</v>
      </c>
      <c r="K81" s="50">
        <v>545037080.0015032</v>
      </c>
      <c r="L81" s="125">
        <f t="shared" si="2"/>
        <v>589325799.9988765</v>
      </c>
      <c r="M81" s="126"/>
      <c r="N81" s="126"/>
      <c r="O81" s="123"/>
      <c r="P81" s="126"/>
      <c r="Q81" s="126"/>
      <c r="R81" s="123"/>
      <c r="S81" s="127"/>
      <c r="T81" s="127"/>
      <c r="U81" s="127"/>
      <c r="V81" s="127"/>
      <c r="W81" s="127"/>
      <c r="X81" s="127"/>
    </row>
    <row r="82" spans="1:24" ht="12.75" customHeight="1">
      <c r="A82" s="259" t="s">
        <v>137</v>
      </c>
      <c r="B82" s="260"/>
      <c r="C82" s="260"/>
      <c r="D82" s="260"/>
      <c r="E82" s="261"/>
      <c r="F82" s="124">
        <v>74</v>
      </c>
      <c r="G82" s="49">
        <v>0</v>
      </c>
      <c r="H82" s="50">
        <v>12250000</v>
      </c>
      <c r="I82" s="30">
        <f t="shared" si="3"/>
        <v>12250000</v>
      </c>
      <c r="J82" s="49">
        <v>0</v>
      </c>
      <c r="K82" s="50">
        <v>12250000</v>
      </c>
      <c r="L82" s="125">
        <f t="shared" si="2"/>
        <v>12250000</v>
      </c>
      <c r="M82" s="126"/>
      <c r="N82" s="126"/>
      <c r="O82" s="123"/>
      <c r="P82" s="126"/>
      <c r="Q82" s="126"/>
      <c r="R82" s="123"/>
      <c r="S82" s="127"/>
      <c r="T82" s="127"/>
      <c r="U82" s="127"/>
      <c r="V82" s="127"/>
      <c r="W82" s="127"/>
      <c r="X82" s="127"/>
    </row>
    <row r="83" spans="1:24" ht="12.75" customHeight="1">
      <c r="A83" s="259" t="s">
        <v>138</v>
      </c>
      <c r="B83" s="260"/>
      <c r="C83" s="260"/>
      <c r="D83" s="260"/>
      <c r="E83" s="261"/>
      <c r="F83" s="124">
        <v>75</v>
      </c>
      <c r="G83" s="49">
        <v>0</v>
      </c>
      <c r="H83" s="50">
        <v>0</v>
      </c>
      <c r="I83" s="30">
        <f t="shared" si="3"/>
        <v>0</v>
      </c>
      <c r="J83" s="49">
        <v>0</v>
      </c>
      <c r="K83" s="50">
        <v>0</v>
      </c>
      <c r="L83" s="125">
        <f t="shared" si="2"/>
        <v>0</v>
      </c>
      <c r="M83" s="126"/>
      <c r="N83" s="126"/>
      <c r="O83" s="123"/>
      <c r="P83" s="126"/>
      <c r="Q83" s="126"/>
      <c r="R83" s="123"/>
      <c r="S83" s="127"/>
      <c r="T83" s="127"/>
      <c r="U83" s="127"/>
      <c r="V83" s="127"/>
      <c r="W83" s="127"/>
      <c r="X83" s="127"/>
    </row>
    <row r="84" spans="1:24" ht="12.75" customHeight="1">
      <c r="A84" s="253" t="s">
        <v>139</v>
      </c>
      <c r="B84" s="254"/>
      <c r="C84" s="254"/>
      <c r="D84" s="254"/>
      <c r="E84" s="255"/>
      <c r="F84" s="124">
        <v>76</v>
      </c>
      <c r="G84" s="49">
        <v>0</v>
      </c>
      <c r="H84" s="50">
        <v>681482525.25</v>
      </c>
      <c r="I84" s="30">
        <f t="shared" si="3"/>
        <v>681482525.25</v>
      </c>
      <c r="J84" s="49">
        <v>0</v>
      </c>
      <c r="K84" s="50">
        <v>681482525.25</v>
      </c>
      <c r="L84" s="125">
        <f t="shared" si="2"/>
        <v>681482525.25</v>
      </c>
      <c r="M84" s="126"/>
      <c r="N84" s="126"/>
      <c r="O84" s="123"/>
      <c r="P84" s="126"/>
      <c r="Q84" s="126"/>
      <c r="R84" s="123"/>
      <c r="S84" s="127"/>
      <c r="T84" s="127"/>
      <c r="U84" s="127"/>
      <c r="V84" s="127"/>
      <c r="W84" s="127"/>
      <c r="X84" s="127"/>
    </row>
    <row r="85" spans="1:24" ht="12.75" customHeight="1">
      <c r="A85" s="253" t="s">
        <v>140</v>
      </c>
      <c r="B85" s="254"/>
      <c r="C85" s="254"/>
      <c r="D85" s="254"/>
      <c r="E85" s="255"/>
      <c r="F85" s="124">
        <v>77</v>
      </c>
      <c r="G85" s="22">
        <f>SUM(G86:G88)</f>
        <v>82717797.25181526</v>
      </c>
      <c r="H85" s="23">
        <f>SUM(H86:H88)</f>
        <v>297318151.7358199</v>
      </c>
      <c r="I85" s="30">
        <f t="shared" si="3"/>
        <v>380035948.98763514</v>
      </c>
      <c r="J85" s="22">
        <f>+J86+J87+J88</f>
        <v>73305297.37902981</v>
      </c>
      <c r="K85" s="23">
        <f>+K86+K87+K88</f>
        <v>276886251.18652517</v>
      </c>
      <c r="L85" s="125">
        <f t="shared" si="2"/>
        <v>350191548.565555</v>
      </c>
      <c r="M85" s="123"/>
      <c r="N85" s="123"/>
      <c r="O85" s="123"/>
      <c r="P85" s="123"/>
      <c r="Q85" s="123"/>
      <c r="R85" s="123"/>
      <c r="S85" s="127"/>
      <c r="T85" s="127"/>
      <c r="U85" s="127"/>
      <c r="V85" s="127"/>
      <c r="W85" s="127"/>
      <c r="X85" s="127"/>
    </row>
    <row r="86" spans="1:24" ht="12.75" customHeight="1">
      <c r="A86" s="259" t="s">
        <v>141</v>
      </c>
      <c r="B86" s="260"/>
      <c r="C86" s="260"/>
      <c r="D86" s="260"/>
      <c r="E86" s="261"/>
      <c r="F86" s="124">
        <v>78</v>
      </c>
      <c r="G86" s="49">
        <v>0</v>
      </c>
      <c r="H86" s="50">
        <v>104416691.6515143</v>
      </c>
      <c r="I86" s="30">
        <f t="shared" si="3"/>
        <v>104416691.6515143</v>
      </c>
      <c r="J86" s="49">
        <v>0</v>
      </c>
      <c r="K86" s="50">
        <v>104127668.59441873</v>
      </c>
      <c r="L86" s="125">
        <f t="shared" si="2"/>
        <v>104127668.59441873</v>
      </c>
      <c r="M86" s="126"/>
      <c r="N86" s="126"/>
      <c r="O86" s="123"/>
      <c r="P86" s="126"/>
      <c r="Q86" s="126"/>
      <c r="R86" s="123"/>
      <c r="S86" s="127"/>
      <c r="T86" s="127"/>
      <c r="U86" s="127"/>
      <c r="V86" s="127"/>
      <c r="W86" s="127"/>
      <c r="X86" s="127"/>
    </row>
    <row r="87" spans="1:24" ht="12.75" customHeight="1">
      <c r="A87" s="259" t="s">
        <v>142</v>
      </c>
      <c r="B87" s="260"/>
      <c r="C87" s="260"/>
      <c r="D87" s="260"/>
      <c r="E87" s="261"/>
      <c r="F87" s="124">
        <v>79</v>
      </c>
      <c r="G87" s="49">
        <v>82717797.25181526</v>
      </c>
      <c r="H87" s="50">
        <v>192724848.74284196</v>
      </c>
      <c r="I87" s="30">
        <f t="shared" si="3"/>
        <v>275442645.9946572</v>
      </c>
      <c r="J87" s="49">
        <v>73305297.37902981</v>
      </c>
      <c r="K87" s="50">
        <v>172581499.90770373</v>
      </c>
      <c r="L87" s="125">
        <f t="shared" si="2"/>
        <v>245886797.28673354</v>
      </c>
      <c r="M87" s="126"/>
      <c r="N87" s="126"/>
      <c r="O87" s="123"/>
      <c r="P87" s="126"/>
      <c r="Q87" s="126"/>
      <c r="R87" s="123"/>
      <c r="S87" s="127"/>
      <c r="T87" s="127"/>
      <c r="U87" s="127"/>
      <c r="V87" s="127"/>
      <c r="W87" s="127"/>
      <c r="X87" s="127"/>
    </row>
    <row r="88" spans="1:24" ht="12.75" customHeight="1">
      <c r="A88" s="259" t="s">
        <v>143</v>
      </c>
      <c r="B88" s="260"/>
      <c r="C88" s="260"/>
      <c r="D88" s="260"/>
      <c r="E88" s="261"/>
      <c r="F88" s="124">
        <v>80</v>
      </c>
      <c r="G88" s="49">
        <v>0</v>
      </c>
      <c r="H88" s="50">
        <v>176611.34146364365</v>
      </c>
      <c r="I88" s="30">
        <f t="shared" si="3"/>
        <v>176611.34146364365</v>
      </c>
      <c r="J88" s="49">
        <v>0</v>
      </c>
      <c r="K88" s="50">
        <v>177082.68440269906</v>
      </c>
      <c r="L88" s="125">
        <f t="shared" si="2"/>
        <v>177082.68440269906</v>
      </c>
      <c r="M88" s="126"/>
      <c r="N88" s="126"/>
      <c r="O88" s="123"/>
      <c r="P88" s="126"/>
      <c r="Q88" s="126"/>
      <c r="R88" s="123"/>
      <c r="S88" s="127"/>
      <c r="T88" s="127"/>
      <c r="U88" s="127"/>
      <c r="V88" s="127"/>
      <c r="W88" s="127"/>
      <c r="X88" s="127"/>
    </row>
    <row r="89" spans="1:24" ht="12.75" customHeight="1">
      <c r="A89" s="253" t="s">
        <v>144</v>
      </c>
      <c r="B89" s="254"/>
      <c r="C89" s="254"/>
      <c r="D89" s="254"/>
      <c r="E89" s="255"/>
      <c r="F89" s="124">
        <v>81</v>
      </c>
      <c r="G89" s="22">
        <f>G90+G91+G92</f>
        <v>84708411.58</v>
      </c>
      <c r="H89" s="23">
        <f>H90+H91+H92</f>
        <v>315741825.76</v>
      </c>
      <c r="I89" s="30">
        <f t="shared" si="3"/>
        <v>400450237.34</v>
      </c>
      <c r="J89" s="22">
        <f>J90+J91+J92</f>
        <v>85295937.19</v>
      </c>
      <c r="K89" s="23">
        <f>K90+K91+K92</f>
        <v>316742638.75</v>
      </c>
      <c r="L89" s="125">
        <f t="shared" si="2"/>
        <v>402038575.94</v>
      </c>
      <c r="M89" s="123"/>
      <c r="N89" s="123"/>
      <c r="O89" s="123"/>
      <c r="P89" s="123"/>
      <c r="Q89" s="123"/>
      <c r="R89" s="123"/>
      <c r="S89" s="127"/>
      <c r="T89" s="127"/>
      <c r="U89" s="127"/>
      <c r="V89" s="127"/>
      <c r="W89" s="127"/>
      <c r="X89" s="127"/>
    </row>
    <row r="90" spans="1:24" ht="12.75" customHeight="1">
      <c r="A90" s="259" t="s">
        <v>145</v>
      </c>
      <c r="B90" s="260"/>
      <c r="C90" s="260"/>
      <c r="D90" s="260"/>
      <c r="E90" s="261"/>
      <c r="F90" s="124">
        <v>82</v>
      </c>
      <c r="G90" s="49">
        <v>1626910.3900000006</v>
      </c>
      <c r="H90" s="50">
        <v>26863541.01</v>
      </c>
      <c r="I90" s="30">
        <f t="shared" si="3"/>
        <v>28490451.400000002</v>
      </c>
      <c r="J90" s="49">
        <v>2214436</v>
      </c>
      <c r="K90" s="50">
        <v>27864354</v>
      </c>
      <c r="L90" s="125">
        <f t="shared" si="2"/>
        <v>30078790</v>
      </c>
      <c r="M90" s="126"/>
      <c r="N90" s="126"/>
      <c r="O90" s="123"/>
      <c r="P90" s="126"/>
      <c r="Q90" s="126"/>
      <c r="R90" s="123"/>
      <c r="S90" s="127"/>
      <c r="T90" s="127"/>
      <c r="U90" s="127"/>
      <c r="V90" s="127"/>
      <c r="W90" s="127"/>
      <c r="X90" s="127"/>
    </row>
    <row r="91" spans="1:24" ht="12.75" customHeight="1">
      <c r="A91" s="259" t="s">
        <v>146</v>
      </c>
      <c r="B91" s="260"/>
      <c r="C91" s="260"/>
      <c r="D91" s="260"/>
      <c r="E91" s="261"/>
      <c r="F91" s="124">
        <v>83</v>
      </c>
      <c r="G91" s="49">
        <v>7581501.190000001</v>
      </c>
      <c r="H91" s="50">
        <v>139638995.3</v>
      </c>
      <c r="I91" s="30">
        <f t="shared" si="3"/>
        <v>147220496.49</v>
      </c>
      <c r="J91" s="49">
        <v>7581501.190000001</v>
      </c>
      <c r="K91" s="50">
        <v>139638995.3</v>
      </c>
      <c r="L91" s="125">
        <f t="shared" si="2"/>
        <v>147220496.49</v>
      </c>
      <c r="M91" s="126"/>
      <c r="N91" s="126"/>
      <c r="O91" s="123"/>
      <c r="P91" s="126"/>
      <c r="Q91" s="126"/>
      <c r="R91" s="123"/>
      <c r="S91" s="127"/>
      <c r="T91" s="127"/>
      <c r="U91" s="127"/>
      <c r="V91" s="127"/>
      <c r="W91" s="127"/>
      <c r="X91" s="127"/>
    </row>
    <row r="92" spans="1:24" ht="12.75" customHeight="1">
      <c r="A92" s="259" t="s">
        <v>147</v>
      </c>
      <c r="B92" s="260"/>
      <c r="C92" s="260"/>
      <c r="D92" s="260"/>
      <c r="E92" s="261"/>
      <c r="F92" s="124">
        <v>84</v>
      </c>
      <c r="G92" s="49">
        <v>75500000</v>
      </c>
      <c r="H92" s="50">
        <v>149239289.45</v>
      </c>
      <c r="I92" s="30">
        <f t="shared" si="3"/>
        <v>224739289.45</v>
      </c>
      <c r="J92" s="49">
        <v>75500000</v>
      </c>
      <c r="K92" s="50">
        <v>149239289.45</v>
      </c>
      <c r="L92" s="125">
        <f t="shared" si="2"/>
        <v>224739289.45</v>
      </c>
      <c r="M92" s="126"/>
      <c r="N92" s="126"/>
      <c r="O92" s="123"/>
      <c r="P92" s="126"/>
      <c r="Q92" s="126"/>
      <c r="R92" s="123"/>
      <c r="S92" s="127"/>
      <c r="T92" s="127"/>
      <c r="U92" s="127"/>
      <c r="V92" s="127"/>
      <c r="W92" s="127"/>
      <c r="X92" s="127"/>
    </row>
    <row r="93" spans="1:24" ht="12.75" customHeight="1">
      <c r="A93" s="253" t="s">
        <v>148</v>
      </c>
      <c r="B93" s="254"/>
      <c r="C93" s="254"/>
      <c r="D93" s="254"/>
      <c r="E93" s="255"/>
      <c r="F93" s="124">
        <v>85</v>
      </c>
      <c r="G93" s="22">
        <f>SUM(G94:G95)</f>
        <v>59649211.17961255</v>
      </c>
      <c r="H93" s="23">
        <f>SUM(H94:H95)</f>
        <v>546803515.7605276</v>
      </c>
      <c r="I93" s="30">
        <f t="shared" si="3"/>
        <v>606452726.9401401</v>
      </c>
      <c r="J93" s="22">
        <f>+J94+J95</f>
        <v>120522798.3671694</v>
      </c>
      <c r="K93" s="23">
        <f>+K94+K95</f>
        <v>735763251.6265877</v>
      </c>
      <c r="L93" s="125">
        <f t="shared" si="2"/>
        <v>856286049.9937571</v>
      </c>
      <c r="M93" s="123"/>
      <c r="N93" s="123"/>
      <c r="O93" s="123"/>
      <c r="P93" s="123"/>
      <c r="Q93" s="123"/>
      <c r="R93" s="123"/>
      <c r="S93" s="127"/>
      <c r="T93" s="127"/>
      <c r="U93" s="127"/>
      <c r="V93" s="127"/>
      <c r="W93" s="127"/>
      <c r="X93" s="127"/>
    </row>
    <row r="94" spans="1:24" ht="12.75" customHeight="1">
      <c r="A94" s="259" t="s">
        <v>149</v>
      </c>
      <c r="B94" s="260"/>
      <c r="C94" s="260"/>
      <c r="D94" s="260"/>
      <c r="E94" s="261"/>
      <c r="F94" s="124">
        <v>86</v>
      </c>
      <c r="G94" s="49">
        <v>59649211.17961255</v>
      </c>
      <c r="H94" s="50">
        <v>546803515.7605276</v>
      </c>
      <c r="I94" s="30">
        <f t="shared" si="3"/>
        <v>606452726.9401401</v>
      </c>
      <c r="J94" s="49">
        <v>120522798.3671694</v>
      </c>
      <c r="K94" s="50">
        <v>735763251.6265877</v>
      </c>
      <c r="L94" s="125">
        <f t="shared" si="2"/>
        <v>856286049.9937571</v>
      </c>
      <c r="M94" s="126"/>
      <c r="N94" s="126"/>
      <c r="O94" s="123"/>
      <c r="P94" s="126"/>
      <c r="Q94" s="126"/>
      <c r="R94" s="123"/>
      <c r="S94" s="127"/>
      <c r="T94" s="127"/>
      <c r="U94" s="127"/>
      <c r="V94" s="127"/>
      <c r="W94" s="127"/>
      <c r="X94" s="127"/>
    </row>
    <row r="95" spans="1:24" ht="12.75" customHeight="1">
      <c r="A95" s="259" t="s">
        <v>150</v>
      </c>
      <c r="B95" s="260"/>
      <c r="C95" s="260"/>
      <c r="D95" s="260"/>
      <c r="E95" s="261"/>
      <c r="F95" s="124">
        <v>87</v>
      </c>
      <c r="G95" s="49">
        <v>0</v>
      </c>
      <c r="H95" s="50">
        <v>0</v>
      </c>
      <c r="I95" s="30">
        <f t="shared" si="3"/>
        <v>0</v>
      </c>
      <c r="J95" s="49">
        <v>0</v>
      </c>
      <c r="K95" s="50">
        <v>0</v>
      </c>
      <c r="L95" s="125">
        <f t="shared" si="2"/>
        <v>0</v>
      </c>
      <c r="M95" s="126"/>
      <c r="N95" s="126"/>
      <c r="O95" s="123"/>
      <c r="P95" s="126"/>
      <c r="Q95" s="126"/>
      <c r="R95" s="123"/>
      <c r="S95" s="127"/>
      <c r="T95" s="127"/>
      <c r="U95" s="127"/>
      <c r="V95" s="127"/>
      <c r="W95" s="127"/>
      <c r="X95" s="127"/>
    </row>
    <row r="96" spans="1:24" ht="12.75" customHeight="1">
      <c r="A96" s="253" t="s">
        <v>151</v>
      </c>
      <c r="B96" s="254"/>
      <c r="C96" s="254"/>
      <c r="D96" s="254"/>
      <c r="E96" s="255"/>
      <c r="F96" s="124">
        <v>88</v>
      </c>
      <c r="G96" s="22">
        <f>SUM(G97:G98)</f>
        <v>61627369.56824312</v>
      </c>
      <c r="H96" s="23">
        <f>SUM(H97:H98)</f>
        <v>191475309.38370243</v>
      </c>
      <c r="I96" s="30">
        <f t="shared" si="3"/>
        <v>253102678.95194554</v>
      </c>
      <c r="J96" s="22">
        <f>+J97+J98</f>
        <v>30522058.283909064</v>
      </c>
      <c r="K96" s="23">
        <f>+K97+K98</f>
        <v>301046344.8511518</v>
      </c>
      <c r="L96" s="125">
        <f t="shared" si="2"/>
        <v>331568403.1350609</v>
      </c>
      <c r="M96" s="123"/>
      <c r="N96" s="123"/>
      <c r="O96" s="123"/>
      <c r="P96" s="123"/>
      <c r="Q96" s="123"/>
      <c r="R96" s="123"/>
      <c r="S96" s="127"/>
      <c r="T96" s="127"/>
      <c r="U96" s="127"/>
      <c r="V96" s="127"/>
      <c r="W96" s="127"/>
      <c r="X96" s="127"/>
    </row>
    <row r="97" spans="1:24" ht="12.75" customHeight="1">
      <c r="A97" s="259" t="s">
        <v>152</v>
      </c>
      <c r="B97" s="260"/>
      <c r="C97" s="260"/>
      <c r="D97" s="260"/>
      <c r="E97" s="261"/>
      <c r="F97" s="124">
        <v>89</v>
      </c>
      <c r="G97" s="49">
        <v>61627369.56824312</v>
      </c>
      <c r="H97" s="50">
        <v>191475309.38370243</v>
      </c>
      <c r="I97" s="30">
        <f t="shared" si="3"/>
        <v>253102678.95194554</v>
      </c>
      <c r="J97" s="49">
        <v>30522058.283909064</v>
      </c>
      <c r="K97" s="50">
        <v>301046344.8511518</v>
      </c>
      <c r="L97" s="125">
        <f t="shared" si="2"/>
        <v>331568403.1350609</v>
      </c>
      <c r="M97" s="126"/>
      <c r="N97" s="126"/>
      <c r="O97" s="123"/>
      <c r="P97" s="126"/>
      <c r="Q97" s="126"/>
      <c r="R97" s="123"/>
      <c r="S97" s="127"/>
      <c r="T97" s="127"/>
      <c r="U97" s="127"/>
      <c r="V97" s="127"/>
      <c r="W97" s="127"/>
      <c r="X97" s="127"/>
    </row>
    <row r="98" spans="1:24" ht="12.75" customHeight="1">
      <c r="A98" s="259" t="s">
        <v>153</v>
      </c>
      <c r="B98" s="260"/>
      <c r="C98" s="260"/>
      <c r="D98" s="260"/>
      <c r="E98" s="261"/>
      <c r="F98" s="124">
        <v>90</v>
      </c>
      <c r="G98" s="49">
        <v>0</v>
      </c>
      <c r="H98" s="50">
        <v>0</v>
      </c>
      <c r="I98" s="30">
        <f t="shared" si="3"/>
        <v>0</v>
      </c>
      <c r="J98" s="49">
        <v>0</v>
      </c>
      <c r="K98" s="50">
        <v>0</v>
      </c>
      <c r="L98" s="125">
        <f t="shared" si="2"/>
        <v>0</v>
      </c>
      <c r="M98" s="126"/>
      <c r="N98" s="126"/>
      <c r="O98" s="123"/>
      <c r="P98" s="126"/>
      <c r="Q98" s="126"/>
      <c r="R98" s="123"/>
      <c r="S98" s="127"/>
      <c r="T98" s="127"/>
      <c r="U98" s="127"/>
      <c r="V98" s="127"/>
      <c r="W98" s="127"/>
      <c r="X98" s="127"/>
    </row>
    <row r="99" spans="1:24" ht="12.75" customHeight="1">
      <c r="A99" s="253" t="s">
        <v>154</v>
      </c>
      <c r="B99" s="254"/>
      <c r="C99" s="254"/>
      <c r="D99" s="254"/>
      <c r="E99" s="255"/>
      <c r="F99" s="124">
        <v>91</v>
      </c>
      <c r="G99" s="49">
        <v>1508493.93610106</v>
      </c>
      <c r="H99" s="50">
        <v>10984293.216590213</v>
      </c>
      <c r="I99" s="30">
        <f t="shared" si="3"/>
        <v>12492787.152691273</v>
      </c>
      <c r="J99" s="49">
        <v>1404793.7341290053</v>
      </c>
      <c r="K99" s="50">
        <v>10993734.657451328</v>
      </c>
      <c r="L99" s="125">
        <f t="shared" si="2"/>
        <v>12398528.391580334</v>
      </c>
      <c r="M99" s="126"/>
      <c r="N99" s="126"/>
      <c r="O99" s="123"/>
      <c r="P99" s="126"/>
      <c r="Q99" s="126"/>
      <c r="R99" s="123"/>
      <c r="S99" s="127"/>
      <c r="T99" s="127"/>
      <c r="U99" s="127"/>
      <c r="V99" s="127"/>
      <c r="W99" s="127"/>
      <c r="X99" s="127"/>
    </row>
    <row r="100" spans="1:24" ht="12.75" customHeight="1">
      <c r="A100" s="253" t="s">
        <v>155</v>
      </c>
      <c r="B100" s="254"/>
      <c r="C100" s="254"/>
      <c r="D100" s="254"/>
      <c r="E100" s="255"/>
      <c r="F100" s="124">
        <v>92</v>
      </c>
      <c r="G100" s="22">
        <f>SUM(G101:G106)</f>
        <v>2686306998.332525</v>
      </c>
      <c r="H100" s="23">
        <f>SUM(H101:H106)</f>
        <v>4185738573.5798306</v>
      </c>
      <c r="I100" s="30">
        <f t="shared" si="3"/>
        <v>6872045571.912355</v>
      </c>
      <c r="J100" s="22">
        <f>+J101+J102+J103+J104+J105+J106</f>
        <v>2774269904.2077</v>
      </c>
      <c r="K100" s="23">
        <f>+K101+K102+K103+K104+K105+K106</f>
        <v>4451937190.175453</v>
      </c>
      <c r="L100" s="125">
        <f t="shared" si="2"/>
        <v>7226207094.383153</v>
      </c>
      <c r="M100" s="123"/>
      <c r="N100" s="123"/>
      <c r="O100" s="123"/>
      <c r="P100" s="123"/>
      <c r="Q100" s="123"/>
      <c r="R100" s="123"/>
      <c r="S100" s="127"/>
      <c r="T100" s="127"/>
      <c r="U100" s="127"/>
      <c r="V100" s="127"/>
      <c r="W100" s="127"/>
      <c r="X100" s="127"/>
    </row>
    <row r="101" spans="1:24" ht="12.75" customHeight="1">
      <c r="A101" s="259" t="s">
        <v>156</v>
      </c>
      <c r="B101" s="260"/>
      <c r="C101" s="260"/>
      <c r="D101" s="260"/>
      <c r="E101" s="261"/>
      <c r="F101" s="124">
        <v>93</v>
      </c>
      <c r="G101" s="49">
        <v>5493774.9795106305</v>
      </c>
      <c r="H101" s="50">
        <v>1303066470.715008</v>
      </c>
      <c r="I101" s="30">
        <f t="shared" si="3"/>
        <v>1308560245.6945186</v>
      </c>
      <c r="J101" s="49">
        <v>4989740.01017086</v>
      </c>
      <c r="K101" s="50">
        <v>1589899334.2777212</v>
      </c>
      <c r="L101" s="125">
        <f t="shared" si="2"/>
        <v>1594889074.287892</v>
      </c>
      <c r="M101" s="126"/>
      <c r="N101" s="126"/>
      <c r="O101" s="123"/>
      <c r="P101" s="126"/>
      <c r="Q101" s="126"/>
      <c r="R101" s="123"/>
      <c r="S101" s="127"/>
      <c r="T101" s="127"/>
      <c r="U101" s="127"/>
      <c r="V101" s="127"/>
      <c r="W101" s="127"/>
      <c r="X101" s="127"/>
    </row>
    <row r="102" spans="1:24" ht="12.75" customHeight="1">
      <c r="A102" s="259" t="s">
        <v>157</v>
      </c>
      <c r="B102" s="260"/>
      <c r="C102" s="260"/>
      <c r="D102" s="260"/>
      <c r="E102" s="261"/>
      <c r="F102" s="124">
        <v>94</v>
      </c>
      <c r="G102" s="49">
        <v>2638338812.7184873</v>
      </c>
      <c r="H102" s="50">
        <v>49462137.44</v>
      </c>
      <c r="I102" s="30">
        <f t="shared" si="3"/>
        <v>2687800950.1584873</v>
      </c>
      <c r="J102" s="49">
        <v>2709404330.9830084</v>
      </c>
      <c r="K102" s="50">
        <v>34208756.07</v>
      </c>
      <c r="L102" s="125">
        <f t="shared" si="2"/>
        <v>2743613087.0530086</v>
      </c>
      <c r="M102" s="126"/>
      <c r="N102" s="126"/>
      <c r="O102" s="123"/>
      <c r="P102" s="126"/>
      <c r="Q102" s="126"/>
      <c r="R102" s="123"/>
      <c r="S102" s="127"/>
      <c r="T102" s="127"/>
      <c r="U102" s="127"/>
      <c r="V102" s="127"/>
      <c r="W102" s="127"/>
      <c r="X102" s="127"/>
    </row>
    <row r="103" spans="1:24" ht="12.75" customHeight="1">
      <c r="A103" s="259" t="s">
        <v>158</v>
      </c>
      <c r="B103" s="260"/>
      <c r="C103" s="260"/>
      <c r="D103" s="260"/>
      <c r="E103" s="261"/>
      <c r="F103" s="124">
        <v>95</v>
      </c>
      <c r="G103" s="49">
        <v>41782240.88452667</v>
      </c>
      <c r="H103" s="50">
        <v>2776480301.805382</v>
      </c>
      <c r="I103" s="30">
        <f t="shared" si="3"/>
        <v>2818262542.6899085</v>
      </c>
      <c r="J103" s="49">
        <v>59875833.21452068</v>
      </c>
      <c r="K103" s="50">
        <v>2774111400.312998</v>
      </c>
      <c r="L103" s="125">
        <f t="shared" si="2"/>
        <v>2833987233.5275183</v>
      </c>
      <c r="M103" s="126"/>
      <c r="N103" s="126"/>
      <c r="O103" s="123"/>
      <c r="P103" s="126"/>
      <c r="Q103" s="126"/>
      <c r="R103" s="123"/>
      <c r="S103" s="127"/>
      <c r="T103" s="127"/>
      <c r="U103" s="127"/>
      <c r="V103" s="127"/>
      <c r="W103" s="127"/>
      <c r="X103" s="127"/>
    </row>
    <row r="104" spans="1:24" ht="19.5" customHeight="1">
      <c r="A104" s="259" t="s">
        <v>159</v>
      </c>
      <c r="B104" s="260"/>
      <c r="C104" s="260"/>
      <c r="D104" s="260"/>
      <c r="E104" s="261"/>
      <c r="F104" s="124">
        <v>96</v>
      </c>
      <c r="G104" s="49">
        <v>0</v>
      </c>
      <c r="H104" s="50">
        <v>5774430.264868</v>
      </c>
      <c r="I104" s="30">
        <f t="shared" si="3"/>
        <v>5774430.264868</v>
      </c>
      <c r="J104" s="49">
        <v>0</v>
      </c>
      <c r="K104" s="50">
        <v>7135757.8798549995</v>
      </c>
      <c r="L104" s="125">
        <f t="shared" si="2"/>
        <v>7135757.8798549995</v>
      </c>
      <c r="M104" s="126"/>
      <c r="N104" s="126"/>
      <c r="O104" s="123"/>
      <c r="P104" s="126"/>
      <c r="Q104" s="126"/>
      <c r="R104" s="123"/>
      <c r="S104" s="127"/>
      <c r="T104" s="127"/>
      <c r="U104" s="127"/>
      <c r="V104" s="127"/>
      <c r="W104" s="127"/>
      <c r="X104" s="127"/>
    </row>
    <row r="105" spans="1:24" ht="12.75" customHeight="1">
      <c r="A105" s="259" t="s">
        <v>160</v>
      </c>
      <c r="B105" s="260"/>
      <c r="C105" s="260"/>
      <c r="D105" s="260"/>
      <c r="E105" s="261"/>
      <c r="F105" s="124">
        <v>97</v>
      </c>
      <c r="G105" s="49">
        <v>0</v>
      </c>
      <c r="H105" s="50">
        <v>7055533</v>
      </c>
      <c r="I105" s="30">
        <f t="shared" si="3"/>
        <v>7055533</v>
      </c>
      <c r="J105" s="49">
        <v>0</v>
      </c>
      <c r="K105" s="50">
        <v>7055533</v>
      </c>
      <c r="L105" s="125">
        <f t="shared" si="2"/>
        <v>7055533</v>
      </c>
      <c r="M105" s="126"/>
      <c r="N105" s="126"/>
      <c r="O105" s="123"/>
      <c r="P105" s="126"/>
      <c r="Q105" s="126"/>
      <c r="R105" s="123"/>
      <c r="S105" s="127"/>
      <c r="T105" s="127"/>
      <c r="U105" s="127"/>
      <c r="V105" s="127"/>
      <c r="W105" s="127"/>
      <c r="X105" s="127"/>
    </row>
    <row r="106" spans="1:24" ht="12.75" customHeight="1">
      <c r="A106" s="259" t="s">
        <v>161</v>
      </c>
      <c r="B106" s="260"/>
      <c r="C106" s="260"/>
      <c r="D106" s="260"/>
      <c r="E106" s="261"/>
      <c r="F106" s="124">
        <v>98</v>
      </c>
      <c r="G106" s="49">
        <v>692169.75</v>
      </c>
      <c r="H106" s="50">
        <v>43899700.354573004</v>
      </c>
      <c r="I106" s="30">
        <f t="shared" si="3"/>
        <v>44591870.104573004</v>
      </c>
      <c r="J106" s="49">
        <v>0</v>
      </c>
      <c r="K106" s="50">
        <v>39526408.634879</v>
      </c>
      <c r="L106" s="125">
        <f t="shared" si="2"/>
        <v>39526408.634879</v>
      </c>
      <c r="M106" s="126"/>
      <c r="N106" s="126"/>
      <c r="O106" s="123"/>
      <c r="P106" s="126"/>
      <c r="Q106" s="126"/>
      <c r="R106" s="123"/>
      <c r="S106" s="127"/>
      <c r="T106" s="127"/>
      <c r="U106" s="127"/>
      <c r="V106" s="127"/>
      <c r="W106" s="127"/>
      <c r="X106" s="127"/>
    </row>
    <row r="107" spans="1:24" ht="33" customHeight="1">
      <c r="A107" s="253" t="s">
        <v>162</v>
      </c>
      <c r="B107" s="254"/>
      <c r="C107" s="254"/>
      <c r="D107" s="254"/>
      <c r="E107" s="255"/>
      <c r="F107" s="124">
        <v>99</v>
      </c>
      <c r="G107" s="49">
        <v>336900961.405024</v>
      </c>
      <c r="H107" s="50">
        <v>0</v>
      </c>
      <c r="I107" s="30">
        <f t="shared" si="3"/>
        <v>336900961.405024</v>
      </c>
      <c r="J107" s="49">
        <v>436015518.150904</v>
      </c>
      <c r="K107" s="50">
        <v>0</v>
      </c>
      <c r="L107" s="125">
        <f t="shared" si="2"/>
        <v>436015518.150904</v>
      </c>
      <c r="M107" s="126"/>
      <c r="N107" s="126"/>
      <c r="O107" s="123"/>
      <c r="P107" s="126"/>
      <c r="Q107" s="126"/>
      <c r="R107" s="123"/>
      <c r="S107" s="127"/>
      <c r="T107" s="127"/>
      <c r="U107" s="127"/>
      <c r="V107" s="127"/>
      <c r="W107" s="127"/>
      <c r="X107" s="127"/>
    </row>
    <row r="108" spans="1:24" ht="12.75" customHeight="1">
      <c r="A108" s="253" t="s">
        <v>163</v>
      </c>
      <c r="B108" s="254"/>
      <c r="C108" s="254"/>
      <c r="D108" s="254"/>
      <c r="E108" s="255"/>
      <c r="F108" s="124">
        <v>100</v>
      </c>
      <c r="G108" s="22">
        <f>G109+G110</f>
        <v>5378443.857600001</v>
      </c>
      <c r="H108" s="23">
        <f>H109+H110</f>
        <v>113119340.62179582</v>
      </c>
      <c r="I108" s="30">
        <f t="shared" si="3"/>
        <v>118497784.47939582</v>
      </c>
      <c r="J108" s="22">
        <f>+J109+J110</f>
        <v>5277058.439344001</v>
      </c>
      <c r="K108" s="23">
        <f>+K109+K110</f>
        <v>107489217.43349153</v>
      </c>
      <c r="L108" s="125">
        <f t="shared" si="2"/>
        <v>112766275.87283553</v>
      </c>
      <c r="M108" s="123"/>
      <c r="N108" s="123"/>
      <c r="O108" s="123"/>
      <c r="P108" s="123"/>
      <c r="Q108" s="123"/>
      <c r="R108" s="123"/>
      <c r="S108" s="127"/>
      <c r="T108" s="127"/>
      <c r="U108" s="127"/>
      <c r="V108" s="127"/>
      <c r="W108" s="127"/>
      <c r="X108" s="127"/>
    </row>
    <row r="109" spans="1:24" ht="12.75" customHeight="1">
      <c r="A109" s="259" t="s">
        <v>164</v>
      </c>
      <c r="B109" s="260"/>
      <c r="C109" s="260"/>
      <c r="D109" s="260"/>
      <c r="E109" s="261"/>
      <c r="F109" s="124">
        <v>101</v>
      </c>
      <c r="G109" s="49">
        <v>5378443.857600001</v>
      </c>
      <c r="H109" s="50">
        <v>108603591.88179582</v>
      </c>
      <c r="I109" s="30">
        <f t="shared" si="3"/>
        <v>113982035.73939583</v>
      </c>
      <c r="J109" s="49">
        <v>4548564.883400001</v>
      </c>
      <c r="K109" s="50">
        <v>102973468.69349153</v>
      </c>
      <c r="L109" s="125">
        <f t="shared" si="2"/>
        <v>107522033.57689154</v>
      </c>
      <c r="M109" s="126"/>
      <c r="N109" s="126"/>
      <c r="O109" s="123"/>
      <c r="P109" s="126"/>
      <c r="Q109" s="126"/>
      <c r="R109" s="123"/>
      <c r="S109" s="127"/>
      <c r="T109" s="127"/>
      <c r="U109" s="127"/>
      <c r="V109" s="127"/>
      <c r="W109" s="127"/>
      <c r="X109" s="127"/>
    </row>
    <row r="110" spans="1:24" ht="12.75" customHeight="1">
      <c r="A110" s="259" t="s">
        <v>165</v>
      </c>
      <c r="B110" s="260"/>
      <c r="C110" s="260"/>
      <c r="D110" s="260"/>
      <c r="E110" s="261"/>
      <c r="F110" s="124">
        <v>102</v>
      </c>
      <c r="G110" s="49">
        <v>0</v>
      </c>
      <c r="H110" s="50">
        <v>4515748.74</v>
      </c>
      <c r="I110" s="30">
        <f t="shared" si="3"/>
        <v>4515748.74</v>
      </c>
      <c r="J110" s="49">
        <v>728493.555944</v>
      </c>
      <c r="K110" s="50">
        <v>4515748.74</v>
      </c>
      <c r="L110" s="125">
        <f t="shared" si="2"/>
        <v>5244242.295944001</v>
      </c>
      <c r="M110" s="126"/>
      <c r="N110" s="126"/>
      <c r="O110" s="123"/>
      <c r="P110" s="126"/>
      <c r="Q110" s="126"/>
      <c r="R110" s="123"/>
      <c r="S110" s="127"/>
      <c r="T110" s="127"/>
      <c r="U110" s="127"/>
      <c r="V110" s="127"/>
      <c r="W110" s="127"/>
      <c r="X110" s="127"/>
    </row>
    <row r="111" spans="1:24" ht="12.75" customHeight="1">
      <c r="A111" s="253" t="s">
        <v>166</v>
      </c>
      <c r="B111" s="254"/>
      <c r="C111" s="254"/>
      <c r="D111" s="254"/>
      <c r="E111" s="255"/>
      <c r="F111" s="124">
        <v>103</v>
      </c>
      <c r="G111" s="22">
        <f>G112+G113</f>
        <v>19155610.523924</v>
      </c>
      <c r="H111" s="23">
        <f>H112+H113</f>
        <v>100291870.72724801</v>
      </c>
      <c r="I111" s="30">
        <f t="shared" si="3"/>
        <v>119447481.251172</v>
      </c>
      <c r="J111" s="22">
        <f>+J112+J113</f>
        <v>22829327.84464799</v>
      </c>
      <c r="K111" s="23">
        <f>+K112+K113</f>
        <v>141994455.12876695</v>
      </c>
      <c r="L111" s="125">
        <f t="shared" si="2"/>
        <v>164823782.97341496</v>
      </c>
      <c r="M111" s="123"/>
      <c r="N111" s="123"/>
      <c r="O111" s="123"/>
      <c r="P111" s="123"/>
      <c r="Q111" s="123"/>
      <c r="R111" s="123"/>
      <c r="S111" s="127"/>
      <c r="T111" s="127"/>
      <c r="U111" s="127"/>
      <c r="V111" s="127"/>
      <c r="W111" s="127"/>
      <c r="X111" s="127"/>
    </row>
    <row r="112" spans="1:24" ht="12.75" customHeight="1">
      <c r="A112" s="259" t="s">
        <v>167</v>
      </c>
      <c r="B112" s="260"/>
      <c r="C112" s="260"/>
      <c r="D112" s="260"/>
      <c r="E112" s="261"/>
      <c r="F112" s="124">
        <v>104</v>
      </c>
      <c r="G112" s="49">
        <v>18364262.881920002</v>
      </c>
      <c r="H112" s="50">
        <v>79680047.95768604</v>
      </c>
      <c r="I112" s="30">
        <f t="shared" si="3"/>
        <v>98044310.83960605</v>
      </c>
      <c r="J112" s="49">
        <v>16419706.774071999</v>
      </c>
      <c r="K112" s="50">
        <v>75998442.95572734</v>
      </c>
      <c r="L112" s="125">
        <f t="shared" si="2"/>
        <v>92418149.72979933</v>
      </c>
      <c r="M112" s="126"/>
      <c r="N112" s="126"/>
      <c r="O112" s="123"/>
      <c r="P112" s="126"/>
      <c r="Q112" s="126"/>
      <c r="R112" s="123"/>
      <c r="S112" s="127"/>
      <c r="T112" s="127"/>
      <c r="U112" s="127"/>
      <c r="V112" s="127"/>
      <c r="W112" s="127"/>
      <c r="X112" s="127"/>
    </row>
    <row r="113" spans="1:24" ht="12.75" customHeight="1">
      <c r="A113" s="259" t="s">
        <v>168</v>
      </c>
      <c r="B113" s="260"/>
      <c r="C113" s="260"/>
      <c r="D113" s="260"/>
      <c r="E113" s="261"/>
      <c r="F113" s="124">
        <v>105</v>
      </c>
      <c r="G113" s="49">
        <v>791347.642004</v>
      </c>
      <c r="H113" s="50">
        <v>20611822.769561976</v>
      </c>
      <c r="I113" s="30">
        <f t="shared" si="3"/>
        <v>21403170.411565974</v>
      </c>
      <c r="J113" s="49">
        <v>6409621.070575991</v>
      </c>
      <c r="K113" s="50">
        <v>65996012.1730396</v>
      </c>
      <c r="L113" s="125">
        <f t="shared" si="2"/>
        <v>72405633.2436156</v>
      </c>
      <c r="M113" s="126"/>
      <c r="N113" s="126"/>
      <c r="O113" s="123"/>
      <c r="P113" s="126"/>
      <c r="Q113" s="126"/>
      <c r="R113" s="123"/>
      <c r="S113" s="127"/>
      <c r="T113" s="127"/>
      <c r="U113" s="127"/>
      <c r="V113" s="127"/>
      <c r="W113" s="127"/>
      <c r="X113" s="127"/>
    </row>
    <row r="114" spans="1:24" ht="12.75" customHeight="1">
      <c r="A114" s="253" t="s">
        <v>169</v>
      </c>
      <c r="B114" s="254"/>
      <c r="C114" s="254"/>
      <c r="D114" s="254"/>
      <c r="E114" s="255"/>
      <c r="F114" s="124">
        <v>106</v>
      </c>
      <c r="G114" s="49">
        <v>0</v>
      </c>
      <c r="H114" s="50">
        <v>0</v>
      </c>
      <c r="I114" s="30">
        <f t="shared" si="3"/>
        <v>0</v>
      </c>
      <c r="J114" s="49">
        <v>0</v>
      </c>
      <c r="K114" s="50">
        <v>0</v>
      </c>
      <c r="L114" s="125">
        <f t="shared" si="2"/>
        <v>0</v>
      </c>
      <c r="M114" s="126"/>
      <c r="N114" s="126"/>
      <c r="O114" s="123"/>
      <c r="P114" s="126"/>
      <c r="Q114" s="126"/>
      <c r="R114" s="123"/>
      <c r="S114" s="127"/>
      <c r="T114" s="127"/>
      <c r="U114" s="127"/>
      <c r="V114" s="127"/>
      <c r="W114" s="127"/>
      <c r="X114" s="127"/>
    </row>
    <row r="115" spans="1:24" ht="12.75" customHeight="1">
      <c r="A115" s="253" t="s">
        <v>170</v>
      </c>
      <c r="B115" s="254"/>
      <c r="C115" s="254"/>
      <c r="D115" s="254"/>
      <c r="E115" s="255"/>
      <c r="F115" s="124">
        <v>107</v>
      </c>
      <c r="G115" s="22">
        <f>G116+G117+G118</f>
        <v>522507.03804799996</v>
      </c>
      <c r="H115" s="23">
        <f>H116+H117+H118</f>
        <v>4840156.589004457</v>
      </c>
      <c r="I115" s="30">
        <f t="shared" si="3"/>
        <v>5362663.627052457</v>
      </c>
      <c r="J115" s="22">
        <f>+J116+J117+J118</f>
        <v>175637.62968800002</v>
      </c>
      <c r="K115" s="23">
        <f>+K116+K117+K118</f>
        <v>3148622.1416755174</v>
      </c>
      <c r="L115" s="125">
        <f t="shared" si="2"/>
        <v>3324259.7713635173</v>
      </c>
      <c r="M115" s="123"/>
      <c r="N115" s="123"/>
      <c r="O115" s="123"/>
      <c r="P115" s="123"/>
      <c r="Q115" s="123"/>
      <c r="R115" s="123"/>
      <c r="S115" s="127"/>
      <c r="T115" s="127"/>
      <c r="U115" s="127"/>
      <c r="V115" s="127"/>
      <c r="W115" s="127"/>
      <c r="X115" s="127"/>
    </row>
    <row r="116" spans="1:24" ht="12.75" customHeight="1">
      <c r="A116" s="259" t="s">
        <v>171</v>
      </c>
      <c r="B116" s="260"/>
      <c r="C116" s="260"/>
      <c r="D116" s="260"/>
      <c r="E116" s="261"/>
      <c r="F116" s="124">
        <v>108</v>
      </c>
      <c r="G116" s="49">
        <v>223745.038048</v>
      </c>
      <c r="H116" s="50">
        <v>3139810.589004457</v>
      </c>
      <c r="I116" s="30">
        <f t="shared" si="3"/>
        <v>3363555.627052457</v>
      </c>
      <c r="J116" s="49">
        <v>175637.62968800002</v>
      </c>
      <c r="K116" s="50">
        <v>2782072.0316755176</v>
      </c>
      <c r="L116" s="125">
        <f t="shared" si="2"/>
        <v>2957709.6613635174</v>
      </c>
      <c r="M116" s="126"/>
      <c r="N116" s="126"/>
      <c r="O116" s="123"/>
      <c r="P116" s="126"/>
      <c r="Q116" s="126"/>
      <c r="R116" s="123"/>
      <c r="S116" s="127"/>
      <c r="T116" s="127"/>
      <c r="U116" s="127"/>
      <c r="V116" s="127"/>
      <c r="W116" s="127"/>
      <c r="X116" s="127"/>
    </row>
    <row r="117" spans="1:24" ht="12.75" customHeight="1">
      <c r="A117" s="259" t="s">
        <v>172</v>
      </c>
      <c r="B117" s="260"/>
      <c r="C117" s="260"/>
      <c r="D117" s="260"/>
      <c r="E117" s="261"/>
      <c r="F117" s="124">
        <v>109</v>
      </c>
      <c r="G117" s="49">
        <v>0</v>
      </c>
      <c r="H117" s="50">
        <v>0</v>
      </c>
      <c r="I117" s="30">
        <f t="shared" si="3"/>
        <v>0</v>
      </c>
      <c r="J117" s="49">
        <v>0</v>
      </c>
      <c r="K117" s="50">
        <v>0</v>
      </c>
      <c r="L117" s="125">
        <f t="shared" si="2"/>
        <v>0</v>
      </c>
      <c r="M117" s="126"/>
      <c r="N117" s="126"/>
      <c r="O117" s="123"/>
      <c r="P117" s="126"/>
      <c r="Q117" s="126"/>
      <c r="R117" s="123"/>
      <c r="S117" s="127"/>
      <c r="T117" s="127"/>
      <c r="U117" s="127"/>
      <c r="V117" s="127"/>
      <c r="W117" s="127"/>
      <c r="X117" s="127"/>
    </row>
    <row r="118" spans="1:24" ht="12.75" customHeight="1">
      <c r="A118" s="259" t="s">
        <v>173</v>
      </c>
      <c r="B118" s="260"/>
      <c r="C118" s="260"/>
      <c r="D118" s="260"/>
      <c r="E118" s="261"/>
      <c r="F118" s="124">
        <v>110</v>
      </c>
      <c r="G118" s="49">
        <v>298762</v>
      </c>
      <c r="H118" s="50">
        <v>1700346</v>
      </c>
      <c r="I118" s="30">
        <f t="shared" si="3"/>
        <v>1999108</v>
      </c>
      <c r="J118" s="49">
        <v>0</v>
      </c>
      <c r="K118" s="50">
        <v>366550.11</v>
      </c>
      <c r="L118" s="125">
        <f t="shared" si="2"/>
        <v>366550.11</v>
      </c>
      <c r="M118" s="126"/>
      <c r="N118" s="126"/>
      <c r="O118" s="123"/>
      <c r="P118" s="126"/>
      <c r="Q118" s="126"/>
      <c r="R118" s="123"/>
      <c r="S118" s="127"/>
      <c r="T118" s="127"/>
      <c r="U118" s="127"/>
      <c r="V118" s="127"/>
      <c r="W118" s="127"/>
      <c r="X118" s="127"/>
    </row>
    <row r="119" spans="1:24" ht="12.75" customHeight="1">
      <c r="A119" s="253" t="s">
        <v>174</v>
      </c>
      <c r="B119" s="254"/>
      <c r="C119" s="254"/>
      <c r="D119" s="254"/>
      <c r="E119" s="255"/>
      <c r="F119" s="124">
        <v>111</v>
      </c>
      <c r="G119" s="22">
        <f>G120+G121+G122+G123</f>
        <v>57794052.44257193</v>
      </c>
      <c r="H119" s="23">
        <f>H120+H121+H122+H123</f>
        <v>273238826.18268824</v>
      </c>
      <c r="I119" s="30">
        <f t="shared" si="3"/>
        <v>331032878.6252602</v>
      </c>
      <c r="J119" s="22">
        <f>+J120+J121+J122+J123</f>
        <v>52573384.356894225</v>
      </c>
      <c r="K119" s="23">
        <f>+K120+K121+K122+K123</f>
        <v>236910173.2330788</v>
      </c>
      <c r="L119" s="125">
        <f>SUM(J119:K119)</f>
        <v>289483557.58997303</v>
      </c>
      <c r="M119" s="123"/>
      <c r="N119" s="123"/>
      <c r="O119" s="123"/>
      <c r="P119" s="123"/>
      <c r="Q119" s="123"/>
      <c r="R119" s="123"/>
      <c r="S119" s="127"/>
      <c r="T119" s="127"/>
      <c r="U119" s="127"/>
      <c r="V119" s="127"/>
      <c r="W119" s="127"/>
      <c r="X119" s="127"/>
    </row>
    <row r="120" spans="1:24" ht="12.75" customHeight="1">
      <c r="A120" s="259" t="s">
        <v>175</v>
      </c>
      <c r="B120" s="260"/>
      <c r="C120" s="260"/>
      <c r="D120" s="260"/>
      <c r="E120" s="261"/>
      <c r="F120" s="124">
        <v>112</v>
      </c>
      <c r="G120" s="49">
        <v>8013275.486886249</v>
      </c>
      <c r="H120" s="50">
        <v>93024209.93619771</v>
      </c>
      <c r="I120" s="30">
        <f t="shared" si="3"/>
        <v>101037485.42308396</v>
      </c>
      <c r="J120" s="49">
        <v>5652493.374329459</v>
      </c>
      <c r="K120" s="50">
        <v>74643044.7194823</v>
      </c>
      <c r="L120" s="125">
        <f t="shared" si="2"/>
        <v>80295538.09381177</v>
      </c>
      <c r="M120" s="126"/>
      <c r="N120" s="126"/>
      <c r="O120" s="123"/>
      <c r="P120" s="126"/>
      <c r="Q120" s="126"/>
      <c r="R120" s="123"/>
      <c r="S120" s="127"/>
      <c r="T120" s="127"/>
      <c r="U120" s="127"/>
      <c r="V120" s="127"/>
      <c r="W120" s="127"/>
      <c r="X120" s="127"/>
    </row>
    <row r="121" spans="1:24" ht="12.75" customHeight="1">
      <c r="A121" s="259" t="s">
        <v>176</v>
      </c>
      <c r="B121" s="260"/>
      <c r="C121" s="260"/>
      <c r="D121" s="260"/>
      <c r="E121" s="261"/>
      <c r="F121" s="124">
        <v>113</v>
      </c>
      <c r="G121" s="49">
        <v>0</v>
      </c>
      <c r="H121" s="50">
        <v>55081955.30831854</v>
      </c>
      <c r="I121" s="30">
        <f t="shared" si="3"/>
        <v>55081955.30831854</v>
      </c>
      <c r="J121" s="49">
        <v>0</v>
      </c>
      <c r="K121" s="50">
        <v>51714832.99805158</v>
      </c>
      <c r="L121" s="125">
        <f t="shared" si="2"/>
        <v>51714832.99805158</v>
      </c>
      <c r="M121" s="126"/>
      <c r="N121" s="126"/>
      <c r="O121" s="123"/>
      <c r="P121" s="126"/>
      <c r="Q121" s="126"/>
      <c r="R121" s="123"/>
      <c r="S121" s="127"/>
      <c r="T121" s="127"/>
      <c r="U121" s="127"/>
      <c r="V121" s="127"/>
      <c r="W121" s="127"/>
      <c r="X121" s="127"/>
    </row>
    <row r="122" spans="1:24" ht="12.75" customHeight="1">
      <c r="A122" s="259" t="s">
        <v>177</v>
      </c>
      <c r="B122" s="260"/>
      <c r="C122" s="260"/>
      <c r="D122" s="260"/>
      <c r="E122" s="261"/>
      <c r="F122" s="124">
        <v>114</v>
      </c>
      <c r="G122" s="49">
        <v>0</v>
      </c>
      <c r="H122" s="50">
        <v>42645.88</v>
      </c>
      <c r="I122" s="30">
        <f t="shared" si="3"/>
        <v>42645.88</v>
      </c>
      <c r="J122" s="49">
        <v>0</v>
      </c>
      <c r="K122" s="50">
        <v>14372</v>
      </c>
      <c r="L122" s="125">
        <f t="shared" si="2"/>
        <v>14372</v>
      </c>
      <c r="M122" s="126"/>
      <c r="N122" s="126"/>
      <c r="O122" s="123"/>
      <c r="P122" s="126"/>
      <c r="Q122" s="126"/>
      <c r="R122" s="123"/>
      <c r="S122" s="127"/>
      <c r="T122" s="127"/>
      <c r="U122" s="127"/>
      <c r="V122" s="127"/>
      <c r="W122" s="127"/>
      <c r="X122" s="127"/>
    </row>
    <row r="123" spans="1:24" ht="12.75" customHeight="1">
      <c r="A123" s="259" t="s">
        <v>178</v>
      </c>
      <c r="B123" s="260"/>
      <c r="C123" s="260"/>
      <c r="D123" s="260"/>
      <c r="E123" s="261"/>
      <c r="F123" s="124">
        <v>115</v>
      </c>
      <c r="G123" s="49">
        <v>49780776.95568568</v>
      </c>
      <c r="H123" s="50">
        <v>125090015.058172</v>
      </c>
      <c r="I123" s="30">
        <f t="shared" si="3"/>
        <v>174870792.0138577</v>
      </c>
      <c r="J123" s="49">
        <v>46920890.98256476</v>
      </c>
      <c r="K123" s="50">
        <v>110537923.51554492</v>
      </c>
      <c r="L123" s="125">
        <f t="shared" si="2"/>
        <v>157458814.4981097</v>
      </c>
      <c r="M123" s="126"/>
      <c r="N123" s="126"/>
      <c r="O123" s="123"/>
      <c r="P123" s="126"/>
      <c r="Q123" s="126"/>
      <c r="R123" s="123"/>
      <c r="S123" s="127"/>
      <c r="T123" s="127"/>
      <c r="U123" s="127"/>
      <c r="V123" s="127"/>
      <c r="W123" s="127"/>
      <c r="X123" s="127"/>
    </row>
    <row r="124" spans="1:24" ht="26.25" customHeight="1">
      <c r="A124" s="253" t="s">
        <v>179</v>
      </c>
      <c r="B124" s="254"/>
      <c r="C124" s="254"/>
      <c r="D124" s="254"/>
      <c r="E124" s="255"/>
      <c r="F124" s="124">
        <v>116</v>
      </c>
      <c r="G124" s="22">
        <f>G125+G126</f>
        <v>8261554.04021445</v>
      </c>
      <c r="H124" s="23">
        <f>H125+H126</f>
        <v>362800486.5993119</v>
      </c>
      <c r="I124" s="30">
        <f t="shared" si="3"/>
        <v>371062040.63952637</v>
      </c>
      <c r="J124" s="22">
        <f>+J125+J126</f>
        <v>12044202.645926349</v>
      </c>
      <c r="K124" s="23">
        <f>+K125+K126</f>
        <v>365998462.2229758</v>
      </c>
      <c r="L124" s="125">
        <f t="shared" si="2"/>
        <v>378042664.86890215</v>
      </c>
      <c r="M124" s="123"/>
      <c r="N124" s="123"/>
      <c r="O124" s="123"/>
      <c r="P124" s="123"/>
      <c r="Q124" s="123"/>
      <c r="R124" s="123"/>
      <c r="S124" s="127"/>
      <c r="T124" s="127"/>
      <c r="U124" s="127"/>
      <c r="V124" s="127"/>
      <c r="W124" s="127"/>
      <c r="X124" s="127"/>
    </row>
    <row r="125" spans="1:24" ht="12.75" customHeight="1">
      <c r="A125" s="259" t="s">
        <v>180</v>
      </c>
      <c r="B125" s="260"/>
      <c r="C125" s="260"/>
      <c r="D125" s="260"/>
      <c r="E125" s="261"/>
      <c r="F125" s="124">
        <v>117</v>
      </c>
      <c r="G125" s="49">
        <v>0</v>
      </c>
      <c r="H125" s="50">
        <v>0</v>
      </c>
      <c r="I125" s="30">
        <f t="shared" si="3"/>
        <v>0</v>
      </c>
      <c r="J125" s="49">
        <v>0</v>
      </c>
      <c r="K125" s="50">
        <v>0</v>
      </c>
      <c r="L125" s="125">
        <f t="shared" si="2"/>
        <v>0</v>
      </c>
      <c r="M125" s="126"/>
      <c r="N125" s="126"/>
      <c r="O125" s="123"/>
      <c r="P125" s="126"/>
      <c r="Q125" s="126"/>
      <c r="R125" s="123"/>
      <c r="S125" s="127"/>
      <c r="T125" s="127"/>
      <c r="U125" s="127"/>
      <c r="V125" s="127"/>
      <c r="W125" s="127"/>
      <c r="X125" s="127"/>
    </row>
    <row r="126" spans="1:24" ht="12.75" customHeight="1">
      <c r="A126" s="259" t="s">
        <v>181</v>
      </c>
      <c r="B126" s="260"/>
      <c r="C126" s="260"/>
      <c r="D126" s="260"/>
      <c r="E126" s="261"/>
      <c r="F126" s="124">
        <v>118</v>
      </c>
      <c r="G126" s="49">
        <v>8261554.04021445</v>
      </c>
      <c r="H126" s="50">
        <v>362800486.5993119</v>
      </c>
      <c r="I126" s="30">
        <f t="shared" si="3"/>
        <v>371062040.63952637</v>
      </c>
      <c r="J126" s="49">
        <v>12044202.645926349</v>
      </c>
      <c r="K126" s="50">
        <v>365998462.2229758</v>
      </c>
      <c r="L126" s="125">
        <f t="shared" si="2"/>
        <v>378042664.86890215</v>
      </c>
      <c r="M126" s="126"/>
      <c r="N126" s="126"/>
      <c r="O126" s="123"/>
      <c r="P126" s="126"/>
      <c r="Q126" s="126"/>
      <c r="R126" s="123"/>
      <c r="S126" s="127"/>
      <c r="T126" s="127"/>
      <c r="U126" s="127"/>
      <c r="V126" s="127"/>
      <c r="W126" s="127"/>
      <c r="X126" s="127"/>
    </row>
    <row r="127" spans="1:24" ht="12.75" customHeight="1">
      <c r="A127" s="253" t="s">
        <v>182</v>
      </c>
      <c r="B127" s="254"/>
      <c r="C127" s="254"/>
      <c r="D127" s="254"/>
      <c r="E127" s="255"/>
      <c r="F127" s="124">
        <v>119</v>
      </c>
      <c r="G127" s="22">
        <f>G79+G99+G100+G107+G108+G111+G114+G115+G119+G124</f>
        <v>3448820130.673125</v>
      </c>
      <c r="H127" s="23">
        <f>H79+H99+H100+H107+H108+H111+H114+H115+H119+H124</f>
        <v>7641121955.365934</v>
      </c>
      <c r="I127" s="30">
        <f t="shared" si="3"/>
        <v>11089942086.039059</v>
      </c>
      <c r="J127" s="22">
        <f>+J79+J98+J99+J100+J107+J108+J111+J114+J115+J119+J124</f>
        <v>3658524638.2267146</v>
      </c>
      <c r="K127" s="23">
        <f>+K79+K98+K99+K100+K107+K108+K111+K114+K115+K119+K124</f>
        <v>8187679946.658662</v>
      </c>
      <c r="L127" s="125">
        <f t="shared" si="2"/>
        <v>11846204584.885376</v>
      </c>
      <c r="M127" s="123"/>
      <c r="N127" s="123"/>
      <c r="O127" s="123"/>
      <c r="P127" s="123"/>
      <c r="Q127" s="123"/>
      <c r="R127" s="123"/>
      <c r="S127" s="127"/>
      <c r="T127" s="127"/>
      <c r="U127" s="127"/>
      <c r="V127" s="127"/>
      <c r="W127" s="127"/>
      <c r="X127" s="127"/>
    </row>
    <row r="128" spans="1:24" ht="12.75" customHeight="1">
      <c r="A128" s="256" t="s">
        <v>125</v>
      </c>
      <c r="B128" s="257"/>
      <c r="C128" s="257"/>
      <c r="D128" s="257"/>
      <c r="E128" s="262"/>
      <c r="F128" s="133">
        <v>120</v>
      </c>
      <c r="G128" s="51">
        <v>93520031.52477081</v>
      </c>
      <c r="H128" s="52">
        <v>2071521840.897704</v>
      </c>
      <c r="I128" s="34">
        <f t="shared" si="3"/>
        <v>2165041872.422475</v>
      </c>
      <c r="J128" s="134">
        <v>67286504.88535394</v>
      </c>
      <c r="K128" s="135">
        <v>1730936142.1984181</v>
      </c>
      <c r="L128" s="136">
        <f>SUM(J128:K128)</f>
        <v>1798222647.0837722</v>
      </c>
      <c r="M128" s="126"/>
      <c r="N128" s="126"/>
      <c r="O128" s="123"/>
      <c r="P128" s="126"/>
      <c r="Q128" s="126"/>
      <c r="R128" s="123"/>
      <c r="S128" s="127"/>
      <c r="T128" s="127"/>
      <c r="U128" s="127"/>
      <c r="V128" s="127"/>
      <c r="W128" s="127"/>
      <c r="X128" s="127"/>
    </row>
    <row r="129" spans="1:24" ht="12.75">
      <c r="A129" s="263" t="s">
        <v>183</v>
      </c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5"/>
      <c r="S129" s="127"/>
      <c r="T129" s="127"/>
      <c r="U129" s="127"/>
      <c r="V129" s="127"/>
      <c r="W129" s="127"/>
      <c r="X129" s="127"/>
    </row>
    <row r="130" spans="1:24" ht="12.75" customHeight="1">
      <c r="A130" s="266" t="s">
        <v>184</v>
      </c>
      <c r="B130" s="267"/>
      <c r="C130" s="267"/>
      <c r="D130" s="267"/>
      <c r="E130" s="268"/>
      <c r="F130" s="122">
        <v>121</v>
      </c>
      <c r="G130" s="10">
        <f>SUM(G131:G132)</f>
        <v>334500003.03321755</v>
      </c>
      <c r="H130" s="10">
        <f>SUM(H131:H132)</f>
        <v>2601092701.066055</v>
      </c>
      <c r="I130" s="11">
        <f>G130+H130</f>
        <v>2935592704.0992723</v>
      </c>
      <c r="J130" s="137">
        <f>SUM(J131:J132)</f>
        <v>355339604.95161057</v>
      </c>
      <c r="K130" s="138">
        <f>SUM(K131:K132)</f>
        <v>2880201825.8232193</v>
      </c>
      <c r="L130" s="139">
        <f>J130+K130</f>
        <v>3235541430.77483</v>
      </c>
      <c r="S130" s="127"/>
      <c r="T130" s="127"/>
      <c r="U130" s="127"/>
      <c r="V130" s="127"/>
      <c r="W130" s="127"/>
      <c r="X130" s="127"/>
    </row>
    <row r="131" spans="1:24" ht="12.75" customHeight="1">
      <c r="A131" s="253" t="s">
        <v>185</v>
      </c>
      <c r="B131" s="254"/>
      <c r="C131" s="254"/>
      <c r="D131" s="254"/>
      <c r="E131" s="255"/>
      <c r="F131" s="124">
        <v>122</v>
      </c>
      <c r="G131" s="1">
        <v>332991509.0971165</v>
      </c>
      <c r="H131" s="1">
        <v>2590108407.8494644</v>
      </c>
      <c r="I131" s="12">
        <f>G131+H131</f>
        <v>2923099916.946581</v>
      </c>
      <c r="J131" s="1">
        <v>353934811.21748155</v>
      </c>
      <c r="K131" s="140">
        <v>2869208091.665768</v>
      </c>
      <c r="L131" s="141">
        <f>J131+K131</f>
        <v>3223142902.8832498</v>
      </c>
      <c r="S131" s="127"/>
      <c r="T131" s="127"/>
      <c r="U131" s="127"/>
      <c r="V131" s="127"/>
      <c r="W131" s="127"/>
      <c r="X131" s="127"/>
    </row>
    <row r="132" spans="1:24" ht="12.75" customHeight="1">
      <c r="A132" s="256" t="s">
        <v>186</v>
      </c>
      <c r="B132" s="257"/>
      <c r="C132" s="257"/>
      <c r="D132" s="257"/>
      <c r="E132" s="258"/>
      <c r="F132" s="130">
        <v>123</v>
      </c>
      <c r="G132" s="2">
        <v>1508493.93610106</v>
      </c>
      <c r="H132" s="2">
        <v>10984293.216590213</v>
      </c>
      <c r="I132" s="13">
        <f>G132+H132</f>
        <v>12492787.152691273</v>
      </c>
      <c r="J132" s="2">
        <v>1404793.7341290053</v>
      </c>
      <c r="K132" s="142">
        <v>10993734.157451328</v>
      </c>
      <c r="L132" s="143">
        <f>J132+K132</f>
        <v>12398527.891580334</v>
      </c>
      <c r="S132" s="127"/>
      <c r="T132" s="127"/>
      <c r="U132" s="127"/>
      <c r="V132" s="127"/>
      <c r="W132" s="127"/>
      <c r="X132" s="127"/>
    </row>
    <row r="133" spans="1:24" ht="12.75">
      <c r="A133" s="144" t="s">
        <v>187</v>
      </c>
      <c r="B133" s="145"/>
      <c r="C133" s="145"/>
      <c r="D133" s="145"/>
      <c r="E133" s="145"/>
      <c r="F133" s="145"/>
      <c r="G133" s="145"/>
      <c r="H133" s="146"/>
      <c r="I133" s="146"/>
      <c r="J133" s="146"/>
      <c r="K133" s="147"/>
      <c r="L133" s="147"/>
      <c r="S133" s="127"/>
      <c r="T133" s="127"/>
      <c r="U133" s="127"/>
      <c r="V133" s="127"/>
      <c r="W133" s="127"/>
      <c r="X133" s="127"/>
    </row>
  </sheetData>
  <sheetProtection/>
  <mergeCells count="134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H95 G98:H98">
    <cfRule type="cellIs" priority="6" dxfId="0" operator="greaterThan" stopIfTrue="1">
      <formula>0</formula>
    </cfRule>
  </conditionalFormatting>
  <conditionalFormatting sqref="L95 L98">
    <cfRule type="cellIs" priority="5" dxfId="0" operator="greaterThan" stopIfTrue="1">
      <formula>0</formula>
    </cfRule>
  </conditionalFormatting>
  <conditionalFormatting sqref="R95 R98">
    <cfRule type="cellIs" priority="2" dxfId="0" operator="greaterThan" stopIfTrue="1">
      <formula>0</formula>
    </cfRule>
  </conditionalFormatting>
  <conditionalFormatting sqref="P95:Q95 P98:Q98">
    <cfRule type="cellIs" priority="1" dxfId="0" operator="greaterThan" stopIfTrue="1">
      <formula>0</formula>
    </cfRule>
  </conditionalFormatting>
  <conditionalFormatting sqref="I98 I95">
    <cfRule type="cellIs" priority="7" dxfId="0" operator="greaterThan" stopIfTrue="1">
      <formula>0</formula>
    </cfRule>
  </conditionalFormatting>
  <conditionalFormatting sqref="J95:K95 J98:K98">
    <cfRule type="cellIs" priority="4" dxfId="0" operator="greaterThan" stopIfTrue="1">
      <formula>0</formula>
    </cfRule>
  </conditionalFormatting>
  <conditionalFormatting sqref="M95:O95 M98:O98">
    <cfRule type="cellIs" priority="3" dxfId="0" operator="greaterThan" stopIfTrue="1">
      <formula>0</formula>
    </cfRule>
  </conditionalFormatting>
  <dataValidations count="1">
    <dataValidation allowBlank="1" sqref="A7:E7 A3:K3 L1:L3 M1:IV65536 A134:E65536 G7:L78 F7:F77 F79:L128 F130:L65536"/>
  </dataValidations>
  <printOptions/>
  <pageMargins left="0.75" right="0.75" top="1" bottom="1" header="0.5" footer="0.5"/>
  <pageSetup horizontalDpi="600" verticalDpi="600" orientation="portrait" paperSize="9" scale="63" r:id="rId1"/>
  <rowBreaks count="1" manualBreakCount="1">
    <brk id="77" max="255" man="1"/>
  </rowBreaks>
  <customProperties>
    <customPr name="EpmWorksheetKeyString_GUID" r:id="rId2"/>
  </customProperties>
  <ignoredErrors>
    <ignoredError sqref="F130 F128 A81:F95 A129:L129 A128:E128 A133:L133 A130:E130 G130:H130 A80:F80 A98:F99 A96:F97 A101:F127 A100:F100 A131:F132 L131:L132 J130:L130 I11:L11 I76:L76 J66:L66 I66:I71 G66:H66 I73:I75 I53:L53 G39:H39 I93:L93 J80:L80 I108:L108 K96:L96 I96:J96 G96:H96 I101:I102 G72:H72 I9:I10 L9:L10 J14:L14 I12:I13 L12:L13 I18:L18 I15:I17 L15:L17 I20:L20 I19 L19 I24:L25 I21:I23 L21:L23 I28:L28 I26:I27 L26:L27 I33:L33 I29:I32 L29:L32 I39:L39 I34:I38 L34:L38 I40:I44 L40:L44 I47:I52 L47:L52 I56:L57 I54:I55 L54:L55 I61:L61 I58:I60 L58:L60 I65:L65 I62:I64 L62:L64 J72:L72 L67:L71 L75 L73:L74 I79:L79 I77 L77 J85:L85 L81:L84 J89:L89 L86:L88 I91:I92 L91:L92 L90 I94:I95 L94:L95 K100:L100 L97:L98 I103:I107 L103:L107 L101:L102 I111:L111 I109:I110 L109:L110 I115:L115 I112:I114 L112:L114 I119:L119 I116:I118 L116:L118 I124:L124 I120:I123 L120:L123 I127:L127 I125:I126 L125:L126 I128 L128 L99 L78" formulaRange="1"/>
    <ignoredError sqref="H100 I100:J100 G100 I97 I98 I99 I130 I72 I45:L45 I80:I90 I46 L46 I14 I131:I132" formulaRange="1" unlockedFormula="1"/>
    <ignoredError sqref="I130 I72 I45:L45 I80:I90 I46 L46 I14" formula="1" formulaRange="1"/>
    <ignoredError sqref="I131:I132" formula="1" formulaRange="1" unlockedFormula="1"/>
    <ignoredError sqref="G76:H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6" width="9.140625" style="114" customWidth="1"/>
    <col min="7" max="7" width="10.421875" style="114" customWidth="1"/>
    <col min="8" max="8" width="10.140625" style="114" customWidth="1"/>
    <col min="9" max="9" width="10.28125" style="114" customWidth="1"/>
    <col min="10" max="10" width="10.57421875" style="114" customWidth="1"/>
    <col min="11" max="12" width="12.00390625" style="114" bestFit="1" customWidth="1"/>
    <col min="13" max="16384" width="9.140625" style="114" customWidth="1"/>
  </cols>
  <sheetData>
    <row r="1" spans="1:12" ht="15.75">
      <c r="A1" s="292" t="s">
        <v>189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.75" customHeight="1">
      <c r="A2" s="293" t="s">
        <v>419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3.5" customHeight="1">
      <c r="A3" s="148"/>
      <c r="B3" s="149"/>
      <c r="C3" s="149"/>
      <c r="D3" s="150"/>
      <c r="E3" s="150"/>
      <c r="F3" s="150"/>
      <c r="G3" s="150"/>
      <c r="H3" s="150"/>
      <c r="I3" s="151"/>
      <c r="J3" s="151"/>
      <c r="K3" s="296" t="s">
        <v>57</v>
      </c>
      <c r="L3" s="297"/>
    </row>
    <row r="4" spans="1:12" ht="12.75" customHeight="1">
      <c r="A4" s="290" t="s">
        <v>127</v>
      </c>
      <c r="B4" s="291"/>
      <c r="C4" s="291"/>
      <c r="D4" s="291"/>
      <c r="E4" s="291"/>
      <c r="F4" s="290" t="s">
        <v>128</v>
      </c>
      <c r="G4" s="294" t="s">
        <v>129</v>
      </c>
      <c r="H4" s="295"/>
      <c r="I4" s="295"/>
      <c r="J4" s="290" t="s">
        <v>130</v>
      </c>
      <c r="K4" s="291"/>
      <c r="L4" s="291"/>
    </row>
    <row r="5" spans="1:12" ht="12.75">
      <c r="A5" s="291"/>
      <c r="B5" s="291"/>
      <c r="C5" s="291"/>
      <c r="D5" s="291"/>
      <c r="E5" s="291"/>
      <c r="F5" s="291"/>
      <c r="G5" s="118" t="s">
        <v>131</v>
      </c>
      <c r="H5" s="118" t="s">
        <v>132</v>
      </c>
      <c r="I5" s="118" t="s">
        <v>133</v>
      </c>
      <c r="J5" s="118" t="s">
        <v>131</v>
      </c>
      <c r="K5" s="118" t="s">
        <v>132</v>
      </c>
      <c r="L5" s="118" t="s">
        <v>133</v>
      </c>
    </row>
    <row r="6" spans="1:12" ht="12.75">
      <c r="A6" s="290">
        <v>1</v>
      </c>
      <c r="B6" s="290"/>
      <c r="C6" s="290"/>
      <c r="D6" s="290"/>
      <c r="E6" s="290"/>
      <c r="F6" s="120">
        <v>2</v>
      </c>
      <c r="G6" s="120">
        <v>3</v>
      </c>
      <c r="H6" s="120">
        <v>4</v>
      </c>
      <c r="I6" s="120" t="s">
        <v>0</v>
      </c>
      <c r="J6" s="120">
        <v>6</v>
      </c>
      <c r="K6" s="120">
        <v>7</v>
      </c>
      <c r="L6" s="120" t="s">
        <v>1</v>
      </c>
    </row>
    <row r="7" spans="1:12" ht="12.75">
      <c r="A7" s="266" t="s">
        <v>190</v>
      </c>
      <c r="B7" s="288"/>
      <c r="C7" s="288"/>
      <c r="D7" s="288"/>
      <c r="E7" s="289"/>
      <c r="F7" s="122">
        <v>124</v>
      </c>
      <c r="G7" s="19">
        <f>+G8+G9+G10+G11+G12+G13+G14+G15</f>
        <v>108294674.22251351</v>
      </c>
      <c r="H7" s="20">
        <f>+H8+H9+H10+H11+H12+H13+H14+H15</f>
        <v>559066008.7439934</v>
      </c>
      <c r="I7" s="21">
        <f>SUM(G7:H7)</f>
        <v>667360682.966507</v>
      </c>
      <c r="J7" s="19">
        <f>+J8+J9+J10+J11+J12+J13+J14+J15</f>
        <v>120848667.19802591</v>
      </c>
      <c r="K7" s="20">
        <f>+K8+K9+K10+K11+K12+K13+K14+K15</f>
        <v>603358076.4700178</v>
      </c>
      <c r="L7" s="21">
        <f>SUM(J7:K7)</f>
        <v>724206743.6680437</v>
      </c>
    </row>
    <row r="8" spans="1:12" ht="12.75">
      <c r="A8" s="259" t="s">
        <v>191</v>
      </c>
      <c r="B8" s="260"/>
      <c r="C8" s="260"/>
      <c r="D8" s="260"/>
      <c r="E8" s="261"/>
      <c r="F8" s="124">
        <v>125</v>
      </c>
      <c r="G8" s="29">
        <v>107875999.55760872</v>
      </c>
      <c r="H8" s="43">
        <v>526162727.9276202</v>
      </c>
      <c r="I8" s="30">
        <f aca="true" t="shared" si="0" ref="I8:I71">SUM(G8:H8)</f>
        <v>634038727.4852289</v>
      </c>
      <c r="J8" s="29">
        <v>120543139.77651298</v>
      </c>
      <c r="K8" s="43">
        <v>571230915.8429136</v>
      </c>
      <c r="L8" s="30">
        <f aca="true" t="shared" si="1" ref="L8:L71">SUM(J8:K8)</f>
        <v>691774055.6194266</v>
      </c>
    </row>
    <row r="9" spans="1:12" ht="12.75">
      <c r="A9" s="259" t="s">
        <v>192</v>
      </c>
      <c r="B9" s="260"/>
      <c r="C9" s="260"/>
      <c r="D9" s="260"/>
      <c r="E9" s="261"/>
      <c r="F9" s="124">
        <v>126</v>
      </c>
      <c r="G9" s="29">
        <v>0</v>
      </c>
      <c r="H9" s="43">
        <v>282265.87251638004</v>
      </c>
      <c r="I9" s="30">
        <f t="shared" si="0"/>
        <v>282265.87251638004</v>
      </c>
      <c r="J9" s="29">
        <v>0</v>
      </c>
      <c r="K9" s="43">
        <v>370312.1291804998</v>
      </c>
      <c r="L9" s="30">
        <f t="shared" si="1"/>
        <v>370312.1291804998</v>
      </c>
    </row>
    <row r="10" spans="1:12" ht="25.5" customHeight="1">
      <c r="A10" s="259" t="s">
        <v>193</v>
      </c>
      <c r="B10" s="260"/>
      <c r="C10" s="260"/>
      <c r="D10" s="260"/>
      <c r="E10" s="261"/>
      <c r="F10" s="124">
        <v>127</v>
      </c>
      <c r="G10" s="29">
        <v>0</v>
      </c>
      <c r="H10" s="43">
        <v>3779536.8466762416</v>
      </c>
      <c r="I10" s="30">
        <f t="shared" si="0"/>
        <v>3779536.8466762416</v>
      </c>
      <c r="J10" s="29">
        <v>0</v>
      </c>
      <c r="K10" s="43">
        <v>4421875.02675423</v>
      </c>
      <c r="L10" s="30">
        <f t="shared" si="1"/>
        <v>4421875.02675423</v>
      </c>
    </row>
    <row r="11" spans="1:12" ht="12.75">
      <c r="A11" s="259" t="s">
        <v>194</v>
      </c>
      <c r="B11" s="260"/>
      <c r="C11" s="260"/>
      <c r="D11" s="260"/>
      <c r="E11" s="261"/>
      <c r="F11" s="124">
        <v>128</v>
      </c>
      <c r="G11" s="29">
        <v>-34344.748087</v>
      </c>
      <c r="H11" s="43">
        <v>-60361495.57857388</v>
      </c>
      <c r="I11" s="30">
        <f t="shared" si="0"/>
        <v>-60395840.32666088</v>
      </c>
      <c r="J11" s="29">
        <v>-81320.36055799999</v>
      </c>
      <c r="K11" s="43">
        <v>-50313214.02811599</v>
      </c>
      <c r="L11" s="30">
        <f t="shared" si="1"/>
        <v>-50394534.38867399</v>
      </c>
    </row>
    <row r="12" spans="1:12" ht="12.75">
      <c r="A12" s="259" t="s">
        <v>195</v>
      </c>
      <c r="B12" s="260"/>
      <c r="C12" s="260"/>
      <c r="D12" s="260"/>
      <c r="E12" s="261"/>
      <c r="F12" s="124">
        <v>129</v>
      </c>
      <c r="G12" s="29">
        <v>0</v>
      </c>
      <c r="H12" s="43">
        <v>-1762711.8378395003</v>
      </c>
      <c r="I12" s="30">
        <f t="shared" si="0"/>
        <v>-1762711.8378395003</v>
      </c>
      <c r="J12" s="29">
        <v>0</v>
      </c>
      <c r="K12" s="43">
        <v>-154513.3817104604</v>
      </c>
      <c r="L12" s="30">
        <f t="shared" si="1"/>
        <v>-154513.3817104604</v>
      </c>
    </row>
    <row r="13" spans="1:12" ht="12.75">
      <c r="A13" s="259" t="s">
        <v>196</v>
      </c>
      <c r="B13" s="260"/>
      <c r="C13" s="260"/>
      <c r="D13" s="260"/>
      <c r="E13" s="261"/>
      <c r="F13" s="124">
        <v>130</v>
      </c>
      <c r="G13" s="29">
        <v>444639.95936680003</v>
      </c>
      <c r="H13" s="43">
        <v>93275903.89663249</v>
      </c>
      <c r="I13" s="30">
        <f t="shared" si="0"/>
        <v>93720543.85599929</v>
      </c>
      <c r="J13" s="29">
        <v>328852.03062994</v>
      </c>
      <c r="K13" s="43">
        <v>96920143.24796784</v>
      </c>
      <c r="L13" s="30">
        <f t="shared" si="1"/>
        <v>97248995.27859777</v>
      </c>
    </row>
    <row r="14" spans="1:12" ht="12.75">
      <c r="A14" s="259" t="s">
        <v>197</v>
      </c>
      <c r="B14" s="260"/>
      <c r="C14" s="260"/>
      <c r="D14" s="260"/>
      <c r="E14" s="261"/>
      <c r="F14" s="124">
        <v>131</v>
      </c>
      <c r="G14" s="29">
        <v>8379.453625000002</v>
      </c>
      <c r="H14" s="43">
        <v>-2154422.7670504395</v>
      </c>
      <c r="I14" s="30">
        <f t="shared" si="0"/>
        <v>-2146043.3134254394</v>
      </c>
      <c r="J14" s="29">
        <v>57995.751441</v>
      </c>
      <c r="K14" s="43">
        <v>-18289930.942738622</v>
      </c>
      <c r="L14" s="30">
        <f t="shared" si="1"/>
        <v>-18231935.191297624</v>
      </c>
    </row>
    <row r="15" spans="1:12" ht="12.75">
      <c r="A15" s="259" t="s">
        <v>198</v>
      </c>
      <c r="B15" s="260"/>
      <c r="C15" s="260"/>
      <c r="D15" s="260"/>
      <c r="E15" s="261"/>
      <c r="F15" s="124">
        <v>132</v>
      </c>
      <c r="G15" s="29">
        <v>0</v>
      </c>
      <c r="H15" s="43">
        <v>-155795.61598810926</v>
      </c>
      <c r="I15" s="30">
        <f t="shared" si="0"/>
        <v>-155795.61598810926</v>
      </c>
      <c r="J15" s="29">
        <v>0</v>
      </c>
      <c r="K15" s="43">
        <v>-827511.4242334706</v>
      </c>
      <c r="L15" s="30">
        <f t="shared" si="1"/>
        <v>-827511.4242334706</v>
      </c>
    </row>
    <row r="16" spans="1:12" ht="24.75" customHeight="1">
      <c r="A16" s="253" t="s">
        <v>199</v>
      </c>
      <c r="B16" s="260"/>
      <c r="C16" s="260"/>
      <c r="D16" s="260"/>
      <c r="E16" s="261"/>
      <c r="F16" s="124">
        <v>133</v>
      </c>
      <c r="G16" s="22">
        <f>+G17+G18+G22+G23+G24+G28+G29</f>
        <v>36328098.75555969</v>
      </c>
      <c r="H16" s="23">
        <f>+H17+H18+H22+H23+H24+H28+H29</f>
        <v>85714856.71280274</v>
      </c>
      <c r="I16" s="30">
        <f t="shared" si="0"/>
        <v>122042955.46836242</v>
      </c>
      <c r="J16" s="22">
        <f>+J17+J18+J22+J23+J24+J28+J29</f>
        <v>32150840.654116794</v>
      </c>
      <c r="K16" s="23">
        <f>+K17+K18+K22+K23+K24+K28+K29</f>
        <v>78819898.27303372</v>
      </c>
      <c r="L16" s="30">
        <f t="shared" si="1"/>
        <v>110970738.92715052</v>
      </c>
    </row>
    <row r="17" spans="1:12" ht="19.5" customHeight="1">
      <c r="A17" s="259" t="s">
        <v>200</v>
      </c>
      <c r="B17" s="260"/>
      <c r="C17" s="260"/>
      <c r="D17" s="260"/>
      <c r="E17" s="261"/>
      <c r="F17" s="124">
        <v>134</v>
      </c>
      <c r="G17" s="29">
        <v>96748.59000000001</v>
      </c>
      <c r="H17" s="43">
        <v>4964805.580000002</v>
      </c>
      <c r="I17" s="30">
        <f t="shared" si="0"/>
        <v>5061554.170000002</v>
      </c>
      <c r="J17" s="29">
        <v>305051.4699999999</v>
      </c>
      <c r="K17" s="43">
        <v>5303366.969999999</v>
      </c>
      <c r="L17" s="30">
        <f t="shared" si="1"/>
        <v>5608418.439999999</v>
      </c>
    </row>
    <row r="18" spans="1:12" ht="26.25" customHeight="1">
      <c r="A18" s="259" t="s">
        <v>201</v>
      </c>
      <c r="B18" s="260"/>
      <c r="C18" s="260"/>
      <c r="D18" s="260"/>
      <c r="E18" s="261"/>
      <c r="F18" s="124">
        <v>135</v>
      </c>
      <c r="G18" s="22">
        <f>+G19+G20+G21</f>
        <v>9690.0765</v>
      </c>
      <c r="H18" s="23">
        <f>+H19+H20+H21</f>
        <v>26651215.42789499</v>
      </c>
      <c r="I18" s="30">
        <f t="shared" si="0"/>
        <v>26660905.50439499</v>
      </c>
      <c r="J18" s="22">
        <f>+J19+J20+J21</f>
        <v>24999.807799999995</v>
      </c>
      <c r="K18" s="23">
        <f>+K19+K20+K21</f>
        <v>35127159.2257862</v>
      </c>
      <c r="L18" s="30">
        <f t="shared" si="1"/>
        <v>35152159.033586204</v>
      </c>
    </row>
    <row r="19" spans="1:12" ht="12.75">
      <c r="A19" s="259" t="s">
        <v>202</v>
      </c>
      <c r="B19" s="260"/>
      <c r="C19" s="260"/>
      <c r="D19" s="260"/>
      <c r="E19" s="261"/>
      <c r="F19" s="124">
        <v>136</v>
      </c>
      <c r="G19" s="29">
        <v>9690.0765</v>
      </c>
      <c r="H19" s="43">
        <v>18249353.22789499</v>
      </c>
      <c r="I19" s="30">
        <f t="shared" si="0"/>
        <v>18259043.30439499</v>
      </c>
      <c r="J19" s="29">
        <v>24999.807799999995</v>
      </c>
      <c r="K19" s="43">
        <v>20814697.215786196</v>
      </c>
      <c r="L19" s="30">
        <f t="shared" si="1"/>
        <v>20839697.023586195</v>
      </c>
    </row>
    <row r="20" spans="1:12" ht="24" customHeight="1">
      <c r="A20" s="259" t="s">
        <v>203</v>
      </c>
      <c r="B20" s="260"/>
      <c r="C20" s="260"/>
      <c r="D20" s="260"/>
      <c r="E20" s="261"/>
      <c r="F20" s="124">
        <v>137</v>
      </c>
      <c r="G20" s="29">
        <v>0</v>
      </c>
      <c r="H20" s="43">
        <v>0</v>
      </c>
      <c r="I20" s="30">
        <f t="shared" si="0"/>
        <v>0</v>
      </c>
      <c r="J20" s="29">
        <v>0</v>
      </c>
      <c r="K20" s="43">
        <v>0</v>
      </c>
      <c r="L20" s="30">
        <f t="shared" si="1"/>
        <v>0</v>
      </c>
    </row>
    <row r="21" spans="1:12" ht="12.75">
      <c r="A21" s="259" t="s">
        <v>204</v>
      </c>
      <c r="B21" s="260"/>
      <c r="C21" s="260"/>
      <c r="D21" s="260"/>
      <c r="E21" s="261"/>
      <c r="F21" s="124">
        <v>138</v>
      </c>
      <c r="G21" s="29">
        <v>0</v>
      </c>
      <c r="H21" s="43">
        <v>8401862.2</v>
      </c>
      <c r="I21" s="30">
        <f t="shared" si="0"/>
        <v>8401862.2</v>
      </c>
      <c r="J21" s="29">
        <v>0</v>
      </c>
      <c r="K21" s="43">
        <v>14312462.010000005</v>
      </c>
      <c r="L21" s="30">
        <f t="shared" si="1"/>
        <v>14312462.010000005</v>
      </c>
    </row>
    <row r="22" spans="1:12" ht="12.75">
      <c r="A22" s="259" t="s">
        <v>205</v>
      </c>
      <c r="B22" s="260"/>
      <c r="C22" s="260"/>
      <c r="D22" s="260"/>
      <c r="E22" s="261"/>
      <c r="F22" s="124">
        <v>139</v>
      </c>
      <c r="G22" s="29">
        <v>31311594.354411095</v>
      </c>
      <c r="H22" s="43">
        <v>29702285.22782561</v>
      </c>
      <c r="I22" s="30">
        <f t="shared" si="0"/>
        <v>61013879.58223671</v>
      </c>
      <c r="J22" s="29">
        <v>30839611.621755406</v>
      </c>
      <c r="K22" s="43">
        <v>26951000.743681394</v>
      </c>
      <c r="L22" s="30">
        <f t="shared" si="1"/>
        <v>57790612.3654368</v>
      </c>
    </row>
    <row r="23" spans="1:12" ht="20.25" customHeight="1">
      <c r="A23" s="259" t="s">
        <v>206</v>
      </c>
      <c r="B23" s="260"/>
      <c r="C23" s="260"/>
      <c r="D23" s="260"/>
      <c r="E23" s="261"/>
      <c r="F23" s="124">
        <v>140</v>
      </c>
      <c r="G23" s="29">
        <v>43962.30179499999</v>
      </c>
      <c r="H23" s="43">
        <v>1215851.6181323994</v>
      </c>
      <c r="I23" s="30">
        <f t="shared" si="0"/>
        <v>1259813.9199273994</v>
      </c>
      <c r="J23" s="29">
        <v>102578.19302399998</v>
      </c>
      <c r="K23" s="43">
        <v>-17126853.00651691</v>
      </c>
      <c r="L23" s="30">
        <f t="shared" si="1"/>
        <v>-17024274.813492913</v>
      </c>
    </row>
    <row r="24" spans="1:12" ht="19.5" customHeight="1">
      <c r="A24" s="259" t="s">
        <v>207</v>
      </c>
      <c r="B24" s="260"/>
      <c r="C24" s="260"/>
      <c r="D24" s="260"/>
      <c r="E24" s="261"/>
      <c r="F24" s="124">
        <v>141</v>
      </c>
      <c r="G24" s="22">
        <f>+G25+G26+G27</f>
        <v>4720041.038773998</v>
      </c>
      <c r="H24" s="23">
        <f>+H25+H26+H27</f>
        <v>10470320.6209924</v>
      </c>
      <c r="I24" s="30">
        <f t="shared" si="0"/>
        <v>15190361.659766398</v>
      </c>
      <c r="J24" s="22">
        <f>+J25+J26+J27</f>
        <v>761679.6389909997</v>
      </c>
      <c r="K24" s="23">
        <f>+K25+K26+K27</f>
        <v>26227607.074298307</v>
      </c>
      <c r="L24" s="30">
        <f t="shared" si="1"/>
        <v>26989286.713289306</v>
      </c>
    </row>
    <row r="25" spans="1:12" ht="12.75">
      <c r="A25" s="259" t="s">
        <v>208</v>
      </c>
      <c r="B25" s="260"/>
      <c r="C25" s="260"/>
      <c r="D25" s="260"/>
      <c r="E25" s="261"/>
      <c r="F25" s="124">
        <v>142</v>
      </c>
      <c r="G25" s="29">
        <v>19343.68877399998</v>
      </c>
      <c r="H25" s="43">
        <v>116932.70199239999</v>
      </c>
      <c r="I25" s="30">
        <f t="shared" si="0"/>
        <v>136276.39076639997</v>
      </c>
      <c r="J25" s="29">
        <v>341781.46899099974</v>
      </c>
      <c r="K25" s="43">
        <v>16257454.384298312</v>
      </c>
      <c r="L25" s="30">
        <f t="shared" si="1"/>
        <v>16599235.853289312</v>
      </c>
    </row>
    <row r="26" spans="1:12" ht="12.75">
      <c r="A26" s="259" t="s">
        <v>209</v>
      </c>
      <c r="B26" s="260"/>
      <c r="C26" s="260"/>
      <c r="D26" s="260"/>
      <c r="E26" s="261"/>
      <c r="F26" s="124">
        <v>143</v>
      </c>
      <c r="G26" s="29">
        <v>4700697.349999998</v>
      </c>
      <c r="H26" s="43">
        <v>10353387.919</v>
      </c>
      <c r="I26" s="30">
        <f t="shared" si="0"/>
        <v>15054085.268999998</v>
      </c>
      <c r="J26" s="29">
        <v>419898.1699999999</v>
      </c>
      <c r="K26" s="43">
        <v>9970152.689999994</v>
      </c>
      <c r="L26" s="30">
        <f t="shared" si="1"/>
        <v>10390050.859999994</v>
      </c>
    </row>
    <row r="27" spans="1:12" ht="12.75">
      <c r="A27" s="259" t="s">
        <v>210</v>
      </c>
      <c r="B27" s="260"/>
      <c r="C27" s="260"/>
      <c r="D27" s="260"/>
      <c r="E27" s="261"/>
      <c r="F27" s="124">
        <v>144</v>
      </c>
      <c r="G27" s="29">
        <v>0</v>
      </c>
      <c r="H27" s="43">
        <v>0</v>
      </c>
      <c r="I27" s="30">
        <f t="shared" si="0"/>
        <v>0</v>
      </c>
      <c r="J27" s="29">
        <v>0</v>
      </c>
      <c r="K27" s="43">
        <v>0</v>
      </c>
      <c r="L27" s="30">
        <f t="shared" si="1"/>
        <v>0</v>
      </c>
    </row>
    <row r="28" spans="1:12" ht="12.75">
      <c r="A28" s="259" t="s">
        <v>211</v>
      </c>
      <c r="B28" s="260"/>
      <c r="C28" s="260"/>
      <c r="D28" s="260"/>
      <c r="E28" s="261"/>
      <c r="F28" s="124">
        <v>145</v>
      </c>
      <c r="G28" s="29">
        <v>0</v>
      </c>
      <c r="H28" s="43">
        <v>0</v>
      </c>
      <c r="I28" s="30">
        <f t="shared" si="0"/>
        <v>0</v>
      </c>
      <c r="J28" s="29">
        <v>0</v>
      </c>
      <c r="K28" s="43">
        <v>0</v>
      </c>
      <c r="L28" s="30">
        <f t="shared" si="1"/>
        <v>0</v>
      </c>
    </row>
    <row r="29" spans="1:12" ht="12.75">
      <c r="A29" s="259" t="s">
        <v>212</v>
      </c>
      <c r="B29" s="260"/>
      <c r="C29" s="260"/>
      <c r="D29" s="260"/>
      <c r="E29" s="261"/>
      <c r="F29" s="124">
        <v>146</v>
      </c>
      <c r="G29" s="29">
        <v>146062.3940796</v>
      </c>
      <c r="H29" s="43">
        <v>12710378.237957325</v>
      </c>
      <c r="I29" s="30">
        <f t="shared" si="0"/>
        <v>12856440.632036924</v>
      </c>
      <c r="J29" s="29">
        <v>116919.92254638998</v>
      </c>
      <c r="K29" s="43">
        <v>2337617.2657847297</v>
      </c>
      <c r="L29" s="30">
        <f t="shared" si="1"/>
        <v>2454537.1883311197</v>
      </c>
    </row>
    <row r="30" spans="1:12" ht="12.75">
      <c r="A30" s="253" t="s">
        <v>213</v>
      </c>
      <c r="B30" s="260"/>
      <c r="C30" s="260"/>
      <c r="D30" s="260"/>
      <c r="E30" s="261"/>
      <c r="F30" s="124">
        <v>147</v>
      </c>
      <c r="G30" s="29">
        <v>361224.13</v>
      </c>
      <c r="H30" s="43">
        <v>10871424.440072749</v>
      </c>
      <c r="I30" s="30">
        <f t="shared" si="0"/>
        <v>11232648.57007275</v>
      </c>
      <c r="J30" s="29">
        <v>563343.0599999999</v>
      </c>
      <c r="K30" s="43">
        <v>6833164.0328661725</v>
      </c>
      <c r="L30" s="30">
        <f t="shared" si="1"/>
        <v>7396507.092866172</v>
      </c>
    </row>
    <row r="31" spans="1:12" ht="21.75" customHeight="1">
      <c r="A31" s="253" t="s">
        <v>214</v>
      </c>
      <c r="B31" s="260"/>
      <c r="C31" s="260"/>
      <c r="D31" s="260"/>
      <c r="E31" s="261"/>
      <c r="F31" s="124">
        <v>148</v>
      </c>
      <c r="G31" s="29">
        <v>42850.04396729999</v>
      </c>
      <c r="H31" s="43">
        <v>6896728.37821921</v>
      </c>
      <c r="I31" s="30">
        <f t="shared" si="0"/>
        <v>6939578.42218651</v>
      </c>
      <c r="J31" s="29">
        <v>42133.99907445001</v>
      </c>
      <c r="K31" s="43">
        <v>6625251.5085906945</v>
      </c>
      <c r="L31" s="30">
        <f t="shared" si="1"/>
        <v>6667385.507665144</v>
      </c>
    </row>
    <row r="32" spans="1:12" ht="12.75">
      <c r="A32" s="253" t="s">
        <v>215</v>
      </c>
      <c r="B32" s="260"/>
      <c r="C32" s="260"/>
      <c r="D32" s="260"/>
      <c r="E32" s="261"/>
      <c r="F32" s="124">
        <v>149</v>
      </c>
      <c r="G32" s="29">
        <v>3023.6634036999967</v>
      </c>
      <c r="H32" s="43">
        <v>26825145.810432427</v>
      </c>
      <c r="I32" s="30">
        <f t="shared" si="0"/>
        <v>26828169.473836128</v>
      </c>
      <c r="J32" s="29">
        <v>13368.843726799998</v>
      </c>
      <c r="K32" s="43">
        <v>25716919.815139942</v>
      </c>
      <c r="L32" s="30">
        <f t="shared" si="1"/>
        <v>25730288.65886674</v>
      </c>
    </row>
    <row r="33" spans="1:12" ht="12.75">
      <c r="A33" s="253" t="s">
        <v>216</v>
      </c>
      <c r="B33" s="260"/>
      <c r="C33" s="260"/>
      <c r="D33" s="260"/>
      <c r="E33" s="261"/>
      <c r="F33" s="124">
        <v>150</v>
      </c>
      <c r="G33" s="22">
        <f>+G34+G38</f>
        <v>-61445609.4067038</v>
      </c>
      <c r="H33" s="23">
        <f>+H34+H38</f>
        <v>-311859484.16550255</v>
      </c>
      <c r="I33" s="30">
        <f t="shared" si="0"/>
        <v>-373305093.5722064</v>
      </c>
      <c r="J33" s="22">
        <f>+J34+J38</f>
        <v>-82570126.8631328</v>
      </c>
      <c r="K33" s="23">
        <f>+K34+K38</f>
        <v>-300841720.4706676</v>
      </c>
      <c r="L33" s="30">
        <f t="shared" si="1"/>
        <v>-383411847.33380044</v>
      </c>
    </row>
    <row r="34" spans="1:12" ht="12.75">
      <c r="A34" s="259" t="s">
        <v>217</v>
      </c>
      <c r="B34" s="260"/>
      <c r="C34" s="260"/>
      <c r="D34" s="260"/>
      <c r="E34" s="261"/>
      <c r="F34" s="124">
        <v>151</v>
      </c>
      <c r="G34" s="22">
        <f>SUM(G35:G37)</f>
        <v>-59333760.861803204</v>
      </c>
      <c r="H34" s="23">
        <f>SUM(H35:H37)</f>
        <v>-275664927.42811763</v>
      </c>
      <c r="I34" s="30">
        <f t="shared" si="0"/>
        <v>-334998688.2899208</v>
      </c>
      <c r="J34" s="22">
        <f>SUM(J35:J37)</f>
        <v>-78028658.67626205</v>
      </c>
      <c r="K34" s="23">
        <f>SUM(K35:K37)</f>
        <v>-290282526.2501459</v>
      </c>
      <c r="L34" s="30">
        <f t="shared" si="1"/>
        <v>-368311184.92640793</v>
      </c>
    </row>
    <row r="35" spans="1:12" ht="12.75">
      <c r="A35" s="259" t="s">
        <v>218</v>
      </c>
      <c r="B35" s="260"/>
      <c r="C35" s="260"/>
      <c r="D35" s="260"/>
      <c r="E35" s="261"/>
      <c r="F35" s="124">
        <v>152</v>
      </c>
      <c r="G35" s="29">
        <v>-59333760.861803204</v>
      </c>
      <c r="H35" s="43">
        <v>-290440452.7022612</v>
      </c>
      <c r="I35" s="30">
        <f t="shared" si="0"/>
        <v>-349774213.5640644</v>
      </c>
      <c r="J35" s="29">
        <v>-78028552.75232205</v>
      </c>
      <c r="K35" s="43">
        <v>-311033896.58488476</v>
      </c>
      <c r="L35" s="30">
        <f t="shared" si="1"/>
        <v>-389062449.33720684</v>
      </c>
    </row>
    <row r="36" spans="1:12" ht="12.75">
      <c r="A36" s="259" t="s">
        <v>219</v>
      </c>
      <c r="B36" s="260"/>
      <c r="C36" s="260"/>
      <c r="D36" s="260"/>
      <c r="E36" s="261"/>
      <c r="F36" s="124">
        <v>153</v>
      </c>
      <c r="G36" s="29">
        <v>0</v>
      </c>
      <c r="H36" s="43">
        <v>200997.94621894974</v>
      </c>
      <c r="I36" s="30">
        <f t="shared" si="0"/>
        <v>200997.94621894974</v>
      </c>
      <c r="J36" s="29">
        <v>0</v>
      </c>
      <c r="K36" s="43">
        <v>123916.60158207081</v>
      </c>
      <c r="L36" s="30">
        <f t="shared" si="1"/>
        <v>123916.60158207081</v>
      </c>
    </row>
    <row r="37" spans="1:12" ht="12.75">
      <c r="A37" s="259" t="s">
        <v>220</v>
      </c>
      <c r="B37" s="260"/>
      <c r="C37" s="260"/>
      <c r="D37" s="260"/>
      <c r="E37" s="261"/>
      <c r="F37" s="124">
        <v>154</v>
      </c>
      <c r="G37" s="29">
        <v>0</v>
      </c>
      <c r="H37" s="43">
        <v>14574527.327924617</v>
      </c>
      <c r="I37" s="30">
        <f t="shared" si="0"/>
        <v>14574527.327924617</v>
      </c>
      <c r="J37" s="29">
        <v>-105.92394000000058</v>
      </c>
      <c r="K37" s="43">
        <v>20627453.733156785</v>
      </c>
      <c r="L37" s="30">
        <f t="shared" si="1"/>
        <v>20627347.809216786</v>
      </c>
    </row>
    <row r="38" spans="1:12" ht="12.75">
      <c r="A38" s="259" t="s">
        <v>221</v>
      </c>
      <c r="B38" s="260"/>
      <c r="C38" s="260"/>
      <c r="D38" s="260"/>
      <c r="E38" s="261"/>
      <c r="F38" s="124">
        <v>155</v>
      </c>
      <c r="G38" s="22">
        <f>+G39+G40+G41</f>
        <v>-2111848.5449006</v>
      </c>
      <c r="H38" s="23">
        <f>+H39+H40+H41</f>
        <v>-36194556.737384886</v>
      </c>
      <c r="I38" s="30">
        <f t="shared" si="0"/>
        <v>-38306405.28228548</v>
      </c>
      <c r="J38" s="22">
        <f>+J39+J40+J41</f>
        <v>-4541468.186870759</v>
      </c>
      <c r="K38" s="23">
        <f>+K39+K40+K41</f>
        <v>-10559194.22052171</v>
      </c>
      <c r="L38" s="30">
        <f t="shared" si="1"/>
        <v>-15100662.40739247</v>
      </c>
    </row>
    <row r="39" spans="1:12" ht="12.75">
      <c r="A39" s="259" t="s">
        <v>222</v>
      </c>
      <c r="B39" s="260"/>
      <c r="C39" s="260"/>
      <c r="D39" s="260"/>
      <c r="E39" s="261"/>
      <c r="F39" s="124">
        <v>156</v>
      </c>
      <c r="G39" s="29">
        <v>-2111848.5449006</v>
      </c>
      <c r="H39" s="43">
        <v>-67789468.53887269</v>
      </c>
      <c r="I39" s="30">
        <f t="shared" si="0"/>
        <v>-69901317.08377329</v>
      </c>
      <c r="J39" s="29">
        <v>-4541468.186870759</v>
      </c>
      <c r="K39" s="43">
        <v>-16753939.61740514</v>
      </c>
      <c r="L39" s="30">
        <f t="shared" si="1"/>
        <v>-21295407.8042759</v>
      </c>
    </row>
    <row r="40" spans="1:12" ht="12.75">
      <c r="A40" s="259" t="s">
        <v>223</v>
      </c>
      <c r="B40" s="260"/>
      <c r="C40" s="260"/>
      <c r="D40" s="260"/>
      <c r="E40" s="261"/>
      <c r="F40" s="124">
        <v>157</v>
      </c>
      <c r="G40" s="29">
        <v>0</v>
      </c>
      <c r="H40" s="43">
        <v>255584.07646800007</v>
      </c>
      <c r="I40" s="30">
        <f t="shared" si="0"/>
        <v>255584.07646800007</v>
      </c>
      <c r="J40" s="29">
        <v>0</v>
      </c>
      <c r="K40" s="43">
        <v>-10843.343570000085</v>
      </c>
      <c r="L40" s="30">
        <f t="shared" si="1"/>
        <v>-10843.343570000085</v>
      </c>
    </row>
    <row r="41" spans="1:12" ht="12.75">
      <c r="A41" s="259" t="s">
        <v>224</v>
      </c>
      <c r="B41" s="260"/>
      <c r="C41" s="260"/>
      <c r="D41" s="260"/>
      <c r="E41" s="261"/>
      <c r="F41" s="124">
        <v>158</v>
      </c>
      <c r="G41" s="29">
        <v>0</v>
      </c>
      <c r="H41" s="43">
        <v>31339327.7250198</v>
      </c>
      <c r="I41" s="30">
        <f t="shared" si="0"/>
        <v>31339327.7250198</v>
      </c>
      <c r="J41" s="29">
        <v>0</v>
      </c>
      <c r="K41" s="43">
        <v>6205588.74045343</v>
      </c>
      <c r="L41" s="30">
        <f t="shared" si="1"/>
        <v>6205588.74045343</v>
      </c>
    </row>
    <row r="42" spans="1:12" ht="22.5" customHeight="1">
      <c r="A42" s="253" t="s">
        <v>225</v>
      </c>
      <c r="B42" s="260"/>
      <c r="C42" s="260"/>
      <c r="D42" s="260"/>
      <c r="E42" s="261"/>
      <c r="F42" s="124">
        <v>159</v>
      </c>
      <c r="G42" s="22">
        <f>+G43+G46</f>
        <v>-54056184.481397204</v>
      </c>
      <c r="H42" s="23">
        <f>+H43+H46</f>
        <v>2562346.495848</v>
      </c>
      <c r="I42" s="30">
        <f t="shared" si="0"/>
        <v>-51493837.985549204</v>
      </c>
      <c r="J42" s="22">
        <f>+J43+J46</f>
        <v>-38730528.60569726</v>
      </c>
      <c r="K42" s="23">
        <f>+K43+K46</f>
        <v>5579292.973880001</v>
      </c>
      <c r="L42" s="30">
        <f t="shared" si="1"/>
        <v>-33151235.63181726</v>
      </c>
    </row>
    <row r="43" spans="1:12" ht="21" customHeight="1">
      <c r="A43" s="259" t="s">
        <v>226</v>
      </c>
      <c r="B43" s="260"/>
      <c r="C43" s="260"/>
      <c r="D43" s="260"/>
      <c r="E43" s="261"/>
      <c r="F43" s="124">
        <v>160</v>
      </c>
      <c r="G43" s="44">
        <f>+G44+G45</f>
        <v>-51954685.0913972</v>
      </c>
      <c r="H43" s="45">
        <f>+H44+H45</f>
        <v>0</v>
      </c>
      <c r="I43" s="30">
        <f t="shared" si="0"/>
        <v>-51954685.0913972</v>
      </c>
      <c r="J43" s="44">
        <f>+J44+J45</f>
        <v>-38730528.60569726</v>
      </c>
      <c r="K43" s="45">
        <f>+K44+K45</f>
        <v>3242544.0500000007</v>
      </c>
      <c r="L43" s="30">
        <f t="shared" si="1"/>
        <v>-35487984.55569726</v>
      </c>
    </row>
    <row r="44" spans="1:12" ht="12.75">
      <c r="A44" s="259" t="s">
        <v>227</v>
      </c>
      <c r="B44" s="260"/>
      <c r="C44" s="260"/>
      <c r="D44" s="260"/>
      <c r="E44" s="261"/>
      <c r="F44" s="124">
        <v>161</v>
      </c>
      <c r="G44" s="29">
        <v>-51954685.0913972</v>
      </c>
      <c r="H44" s="43">
        <v>0</v>
      </c>
      <c r="I44" s="30">
        <f t="shared" si="0"/>
        <v>-51954685.0913972</v>
      </c>
      <c r="J44" s="29">
        <v>-38730528.60569726</v>
      </c>
      <c r="K44" s="43">
        <v>3242544.0500000007</v>
      </c>
      <c r="L44" s="30">
        <f t="shared" si="1"/>
        <v>-35487984.55569726</v>
      </c>
    </row>
    <row r="45" spans="1:12" ht="12.75">
      <c r="A45" s="259" t="s">
        <v>228</v>
      </c>
      <c r="B45" s="260"/>
      <c r="C45" s="260"/>
      <c r="D45" s="260"/>
      <c r="E45" s="261"/>
      <c r="F45" s="124">
        <v>162</v>
      </c>
      <c r="G45" s="29">
        <v>0</v>
      </c>
      <c r="H45" s="43">
        <v>0</v>
      </c>
      <c r="I45" s="30">
        <f t="shared" si="0"/>
        <v>0</v>
      </c>
      <c r="J45" s="29">
        <v>0</v>
      </c>
      <c r="K45" s="43">
        <v>0</v>
      </c>
      <c r="L45" s="30">
        <f t="shared" si="1"/>
        <v>0</v>
      </c>
    </row>
    <row r="46" spans="1:12" ht="21.75" customHeight="1">
      <c r="A46" s="259" t="s">
        <v>229</v>
      </c>
      <c r="B46" s="260"/>
      <c r="C46" s="260"/>
      <c r="D46" s="260"/>
      <c r="E46" s="261"/>
      <c r="F46" s="124">
        <v>163</v>
      </c>
      <c r="G46" s="22">
        <f>+G47+G48+G49</f>
        <v>-2101499.39</v>
      </c>
      <c r="H46" s="23">
        <f>+H47+H48+H49</f>
        <v>2562346.495848</v>
      </c>
      <c r="I46" s="30">
        <f t="shared" si="0"/>
        <v>460847.1058479999</v>
      </c>
      <c r="J46" s="22">
        <f>+J47+J48+J49</f>
        <v>0</v>
      </c>
      <c r="K46" s="23">
        <f>+K47+K48+K49</f>
        <v>2336748.9238800006</v>
      </c>
      <c r="L46" s="30">
        <f t="shared" si="1"/>
        <v>2336748.9238800006</v>
      </c>
    </row>
    <row r="47" spans="1:12" ht="12.75">
      <c r="A47" s="259" t="s">
        <v>222</v>
      </c>
      <c r="B47" s="260"/>
      <c r="C47" s="260"/>
      <c r="D47" s="260"/>
      <c r="E47" s="261"/>
      <c r="F47" s="124">
        <v>164</v>
      </c>
      <c r="G47" s="29">
        <v>-2101499.39</v>
      </c>
      <c r="H47" s="43">
        <v>2562346.495848</v>
      </c>
      <c r="I47" s="30">
        <f t="shared" si="0"/>
        <v>460847.1058479999</v>
      </c>
      <c r="J47" s="29">
        <v>0</v>
      </c>
      <c r="K47" s="43">
        <v>2336748.9238800006</v>
      </c>
      <c r="L47" s="30">
        <f t="shared" si="1"/>
        <v>2336748.9238800006</v>
      </c>
    </row>
    <row r="48" spans="1:12" ht="12.75">
      <c r="A48" s="259" t="s">
        <v>223</v>
      </c>
      <c r="B48" s="260"/>
      <c r="C48" s="260"/>
      <c r="D48" s="260"/>
      <c r="E48" s="261"/>
      <c r="F48" s="124">
        <v>165</v>
      </c>
      <c r="G48" s="29">
        <v>0</v>
      </c>
      <c r="H48" s="43">
        <v>0</v>
      </c>
      <c r="I48" s="30">
        <f t="shared" si="0"/>
        <v>0</v>
      </c>
      <c r="J48" s="29">
        <v>0</v>
      </c>
      <c r="K48" s="43">
        <v>0</v>
      </c>
      <c r="L48" s="30">
        <f t="shared" si="1"/>
        <v>0</v>
      </c>
    </row>
    <row r="49" spans="1:12" ht="12.75">
      <c r="A49" s="259" t="s">
        <v>224</v>
      </c>
      <c r="B49" s="260"/>
      <c r="C49" s="260"/>
      <c r="D49" s="260"/>
      <c r="E49" s="261"/>
      <c r="F49" s="124">
        <v>166</v>
      </c>
      <c r="G49" s="29">
        <v>0</v>
      </c>
      <c r="H49" s="43">
        <v>0</v>
      </c>
      <c r="I49" s="30">
        <f t="shared" si="0"/>
        <v>0</v>
      </c>
      <c r="J49" s="29">
        <v>0</v>
      </c>
      <c r="K49" s="43">
        <v>0</v>
      </c>
      <c r="L49" s="30">
        <f t="shared" si="1"/>
        <v>0</v>
      </c>
    </row>
    <row r="50" spans="1:12" ht="21" customHeight="1">
      <c r="A50" s="253" t="s">
        <v>230</v>
      </c>
      <c r="B50" s="260"/>
      <c r="C50" s="260"/>
      <c r="D50" s="260"/>
      <c r="E50" s="261"/>
      <c r="F50" s="124">
        <v>167</v>
      </c>
      <c r="G50" s="22">
        <f>+G51+G52+G53</f>
        <v>-7684691.934213996</v>
      </c>
      <c r="H50" s="23">
        <f>+H51+H52+H53</f>
        <v>0</v>
      </c>
      <c r="I50" s="30">
        <f t="shared" si="0"/>
        <v>-7684691.934213996</v>
      </c>
      <c r="J50" s="22">
        <f>+J51+J52+J53</f>
        <v>-126380.74605201185</v>
      </c>
      <c r="K50" s="23">
        <f>+K51+K52+K53</f>
        <v>0</v>
      </c>
      <c r="L50" s="30">
        <f t="shared" si="1"/>
        <v>-126380.74605201185</v>
      </c>
    </row>
    <row r="51" spans="1:12" ht="12.75">
      <c r="A51" s="259" t="s">
        <v>231</v>
      </c>
      <c r="B51" s="260"/>
      <c r="C51" s="260"/>
      <c r="D51" s="260"/>
      <c r="E51" s="261"/>
      <c r="F51" s="124">
        <v>168</v>
      </c>
      <c r="G51" s="29">
        <v>-7684691.934213996</v>
      </c>
      <c r="H51" s="43">
        <v>0</v>
      </c>
      <c r="I51" s="30">
        <f t="shared" si="0"/>
        <v>-7684691.934213996</v>
      </c>
      <c r="J51" s="29">
        <v>-126380.74605201185</v>
      </c>
      <c r="K51" s="43">
        <v>0</v>
      </c>
      <c r="L51" s="30">
        <f t="shared" si="1"/>
        <v>-126380.74605201185</v>
      </c>
    </row>
    <row r="52" spans="1:12" ht="12.75">
      <c r="A52" s="259" t="s">
        <v>232</v>
      </c>
      <c r="B52" s="260"/>
      <c r="C52" s="260"/>
      <c r="D52" s="260"/>
      <c r="E52" s="261"/>
      <c r="F52" s="124">
        <v>169</v>
      </c>
      <c r="G52" s="29">
        <v>0</v>
      </c>
      <c r="H52" s="43">
        <v>0</v>
      </c>
      <c r="I52" s="30">
        <f t="shared" si="0"/>
        <v>0</v>
      </c>
      <c r="J52" s="29">
        <v>0</v>
      </c>
      <c r="K52" s="43">
        <v>0</v>
      </c>
      <c r="L52" s="30">
        <f t="shared" si="1"/>
        <v>0</v>
      </c>
    </row>
    <row r="53" spans="1:12" ht="12.75">
      <c r="A53" s="259" t="s">
        <v>233</v>
      </c>
      <c r="B53" s="260"/>
      <c r="C53" s="260"/>
      <c r="D53" s="260"/>
      <c r="E53" s="261"/>
      <c r="F53" s="124">
        <v>170</v>
      </c>
      <c r="G53" s="29">
        <v>0</v>
      </c>
      <c r="H53" s="43">
        <v>0</v>
      </c>
      <c r="I53" s="30">
        <f t="shared" si="0"/>
        <v>0</v>
      </c>
      <c r="J53" s="29">
        <v>0</v>
      </c>
      <c r="K53" s="43">
        <v>0</v>
      </c>
      <c r="L53" s="30">
        <f t="shared" si="1"/>
        <v>0</v>
      </c>
    </row>
    <row r="54" spans="1:12" ht="21" customHeight="1">
      <c r="A54" s="253" t="s">
        <v>234</v>
      </c>
      <c r="B54" s="260"/>
      <c r="C54" s="260"/>
      <c r="D54" s="260"/>
      <c r="E54" s="261"/>
      <c r="F54" s="124">
        <v>171</v>
      </c>
      <c r="G54" s="22">
        <f>+G55+G56</f>
        <v>0</v>
      </c>
      <c r="H54" s="23">
        <f>+H55+H56</f>
        <v>-886859.6164019997</v>
      </c>
      <c r="I54" s="30">
        <f t="shared" si="0"/>
        <v>-886859.6164019997</v>
      </c>
      <c r="J54" s="22">
        <f>+J55+J56</f>
        <v>0</v>
      </c>
      <c r="K54" s="23">
        <f>+K55+K56</f>
        <v>-4086270.2698440007</v>
      </c>
      <c r="L54" s="30">
        <f t="shared" si="1"/>
        <v>-4086270.2698440007</v>
      </c>
    </row>
    <row r="55" spans="1:12" ht="12.75">
      <c r="A55" s="259" t="s">
        <v>235</v>
      </c>
      <c r="B55" s="260"/>
      <c r="C55" s="260"/>
      <c r="D55" s="260"/>
      <c r="E55" s="261"/>
      <c r="F55" s="124">
        <v>172</v>
      </c>
      <c r="G55" s="29">
        <v>0</v>
      </c>
      <c r="H55" s="43">
        <v>-750656.3599999996</v>
      </c>
      <c r="I55" s="30">
        <f t="shared" si="0"/>
        <v>-750656.3599999996</v>
      </c>
      <c r="J55" s="29">
        <v>0</v>
      </c>
      <c r="K55" s="43">
        <v>-3792339.9300000006</v>
      </c>
      <c r="L55" s="30">
        <f t="shared" si="1"/>
        <v>-3792339.9300000006</v>
      </c>
    </row>
    <row r="56" spans="1:12" ht="12.75">
      <c r="A56" s="259" t="s">
        <v>236</v>
      </c>
      <c r="B56" s="260"/>
      <c r="C56" s="260"/>
      <c r="D56" s="260"/>
      <c r="E56" s="261"/>
      <c r="F56" s="124">
        <v>173</v>
      </c>
      <c r="G56" s="29">
        <v>0</v>
      </c>
      <c r="H56" s="43">
        <v>-136203.25640200003</v>
      </c>
      <c r="I56" s="30">
        <f t="shared" si="0"/>
        <v>-136203.25640200003</v>
      </c>
      <c r="J56" s="29">
        <v>0</v>
      </c>
      <c r="K56" s="43">
        <v>-293930.339844</v>
      </c>
      <c r="L56" s="30">
        <f t="shared" si="1"/>
        <v>-293930.339844</v>
      </c>
    </row>
    <row r="57" spans="1:12" ht="21" customHeight="1">
      <c r="A57" s="253" t="s">
        <v>237</v>
      </c>
      <c r="B57" s="260"/>
      <c r="C57" s="260"/>
      <c r="D57" s="260"/>
      <c r="E57" s="261"/>
      <c r="F57" s="124">
        <v>174</v>
      </c>
      <c r="G57" s="46">
        <f>+G58+G62</f>
        <v>-31000146.711611506</v>
      </c>
      <c r="H57" s="47">
        <f>+H58+H62</f>
        <v>-232247811.05104887</v>
      </c>
      <c r="I57" s="30">
        <f t="shared" si="0"/>
        <v>-263247957.76266038</v>
      </c>
      <c r="J57" s="46">
        <f>+J58+J62</f>
        <v>-30318715.27549742</v>
      </c>
      <c r="K57" s="47">
        <f>+K58+K62</f>
        <v>-269280812.20690346</v>
      </c>
      <c r="L57" s="30">
        <f t="shared" si="1"/>
        <v>-299599527.4824009</v>
      </c>
    </row>
    <row r="58" spans="1:12" ht="12.75">
      <c r="A58" s="259" t="s">
        <v>238</v>
      </c>
      <c r="B58" s="260"/>
      <c r="C58" s="260"/>
      <c r="D58" s="260"/>
      <c r="E58" s="261"/>
      <c r="F58" s="124">
        <v>175</v>
      </c>
      <c r="G58" s="22">
        <f>+G59+G60+G61</f>
        <v>-17781252.160696596</v>
      </c>
      <c r="H58" s="23">
        <f>+H59+H60+H61</f>
        <v>-118945364.24766254</v>
      </c>
      <c r="I58" s="30">
        <f t="shared" si="0"/>
        <v>-136726616.40835914</v>
      </c>
      <c r="J58" s="22">
        <f>+J59+J60+J61</f>
        <v>-15518471.580488183</v>
      </c>
      <c r="K58" s="23">
        <f>+K59+K60+K61</f>
        <v>-141421548.11971873</v>
      </c>
      <c r="L58" s="30">
        <f t="shared" si="1"/>
        <v>-156940019.7002069</v>
      </c>
    </row>
    <row r="59" spans="1:12" ht="12.75">
      <c r="A59" s="259" t="s">
        <v>239</v>
      </c>
      <c r="B59" s="260"/>
      <c r="C59" s="260"/>
      <c r="D59" s="260"/>
      <c r="E59" s="261"/>
      <c r="F59" s="124">
        <v>176</v>
      </c>
      <c r="G59" s="29">
        <v>-8519084.237485196</v>
      </c>
      <c r="H59" s="43">
        <v>-62432688.341501</v>
      </c>
      <c r="I59" s="30">
        <f t="shared" si="0"/>
        <v>-70951772.5789862</v>
      </c>
      <c r="J59" s="29">
        <v>-7950974.081240471</v>
      </c>
      <c r="K59" s="43">
        <v>-81688078.5428944</v>
      </c>
      <c r="L59" s="30">
        <f t="shared" si="1"/>
        <v>-89639052.62413487</v>
      </c>
    </row>
    <row r="60" spans="1:12" ht="12.75">
      <c r="A60" s="259" t="s">
        <v>240</v>
      </c>
      <c r="B60" s="260"/>
      <c r="C60" s="260"/>
      <c r="D60" s="260"/>
      <c r="E60" s="261"/>
      <c r="F60" s="124">
        <v>177</v>
      </c>
      <c r="G60" s="29">
        <v>-9262167.9232114</v>
      </c>
      <c r="H60" s="43">
        <v>-66132370.65824798</v>
      </c>
      <c r="I60" s="30">
        <f t="shared" si="0"/>
        <v>-75394538.58145937</v>
      </c>
      <c r="J60" s="29">
        <v>-7567497.499247711</v>
      </c>
      <c r="K60" s="43">
        <v>-68514321.72590697</v>
      </c>
      <c r="L60" s="30">
        <f t="shared" si="1"/>
        <v>-76081819.22515468</v>
      </c>
    </row>
    <row r="61" spans="1:12" ht="12.75">
      <c r="A61" s="259" t="s">
        <v>241</v>
      </c>
      <c r="B61" s="260"/>
      <c r="C61" s="260"/>
      <c r="D61" s="260"/>
      <c r="E61" s="261"/>
      <c r="F61" s="124">
        <v>178</v>
      </c>
      <c r="G61" s="29">
        <v>0</v>
      </c>
      <c r="H61" s="43">
        <v>9619694.752086423</v>
      </c>
      <c r="I61" s="30">
        <f t="shared" si="0"/>
        <v>9619694.752086423</v>
      </c>
      <c r="J61" s="29">
        <v>0</v>
      </c>
      <c r="K61" s="43">
        <v>8780852.149082646</v>
      </c>
      <c r="L61" s="30">
        <f t="shared" si="1"/>
        <v>8780852.149082646</v>
      </c>
    </row>
    <row r="62" spans="1:12" ht="24" customHeight="1">
      <c r="A62" s="259" t="s">
        <v>242</v>
      </c>
      <c r="B62" s="260"/>
      <c r="C62" s="260"/>
      <c r="D62" s="260"/>
      <c r="E62" s="261"/>
      <c r="F62" s="124">
        <v>179</v>
      </c>
      <c r="G62" s="22">
        <f>+G63+G64+G65</f>
        <v>-13218894.55091491</v>
      </c>
      <c r="H62" s="23">
        <f>+H63+H64+H65</f>
        <v>-113302446.80338632</v>
      </c>
      <c r="I62" s="30">
        <f t="shared" si="0"/>
        <v>-126521341.35430123</v>
      </c>
      <c r="J62" s="22">
        <f>+J63+J64+J65</f>
        <v>-14800243.69500924</v>
      </c>
      <c r="K62" s="23">
        <f>+K63+K64+K65</f>
        <v>-127859264.08718476</v>
      </c>
      <c r="L62" s="30">
        <f t="shared" si="1"/>
        <v>-142659507.782194</v>
      </c>
    </row>
    <row r="63" spans="1:12" ht="12.75">
      <c r="A63" s="259" t="s">
        <v>243</v>
      </c>
      <c r="B63" s="260"/>
      <c r="C63" s="260"/>
      <c r="D63" s="260"/>
      <c r="E63" s="261"/>
      <c r="F63" s="124">
        <v>180</v>
      </c>
      <c r="G63" s="29">
        <v>-667325.3692858</v>
      </c>
      <c r="H63" s="43">
        <v>-10373744.418546721</v>
      </c>
      <c r="I63" s="30">
        <f t="shared" si="0"/>
        <v>-11041069.78783252</v>
      </c>
      <c r="J63" s="29">
        <v>-667115.7811972704</v>
      </c>
      <c r="K63" s="43">
        <v>-13578815.704293039</v>
      </c>
      <c r="L63" s="30">
        <f t="shared" si="1"/>
        <v>-14245931.48549031</v>
      </c>
    </row>
    <row r="64" spans="1:12" ht="12.75">
      <c r="A64" s="259" t="s">
        <v>244</v>
      </c>
      <c r="B64" s="260"/>
      <c r="C64" s="260"/>
      <c r="D64" s="260"/>
      <c r="E64" s="261"/>
      <c r="F64" s="124">
        <v>181</v>
      </c>
      <c r="G64" s="29">
        <v>-5367786.256862</v>
      </c>
      <c r="H64" s="43">
        <v>-42858769.49884409</v>
      </c>
      <c r="I64" s="30">
        <f t="shared" si="0"/>
        <v>-48226555.75570609</v>
      </c>
      <c r="J64" s="29">
        <v>-5594805.238505695</v>
      </c>
      <c r="K64" s="43">
        <v>-45478145.5652495</v>
      </c>
      <c r="L64" s="30">
        <f t="shared" si="1"/>
        <v>-51072950.803755194</v>
      </c>
    </row>
    <row r="65" spans="1:12" ht="12.75">
      <c r="A65" s="259" t="s">
        <v>245</v>
      </c>
      <c r="B65" s="260"/>
      <c r="C65" s="260"/>
      <c r="D65" s="260"/>
      <c r="E65" s="261"/>
      <c r="F65" s="124">
        <v>182</v>
      </c>
      <c r="G65" s="29">
        <v>-7183782.9247671105</v>
      </c>
      <c r="H65" s="43">
        <v>-60069932.88599551</v>
      </c>
      <c r="I65" s="30">
        <f t="shared" si="0"/>
        <v>-67253715.81076261</v>
      </c>
      <c r="J65" s="29">
        <v>-8538322.675306275</v>
      </c>
      <c r="K65" s="43">
        <v>-68802302.81764221</v>
      </c>
      <c r="L65" s="30">
        <f t="shared" si="1"/>
        <v>-77340625.49294849</v>
      </c>
    </row>
    <row r="66" spans="1:12" ht="12.75">
      <c r="A66" s="253" t="s">
        <v>246</v>
      </c>
      <c r="B66" s="260"/>
      <c r="C66" s="260"/>
      <c r="D66" s="260"/>
      <c r="E66" s="261"/>
      <c r="F66" s="124">
        <v>183</v>
      </c>
      <c r="G66" s="22">
        <f>+G67+G68+G69+G70+G71+G72+G73</f>
        <v>28460550.1434351</v>
      </c>
      <c r="H66" s="23">
        <f>+H67+H68+H69+H70+H71+H72+H73</f>
        <v>-2257330.4193033893</v>
      </c>
      <c r="I66" s="30">
        <f t="shared" si="0"/>
        <v>26203219.72413171</v>
      </c>
      <c r="J66" s="22">
        <f>+J67+J68+J69+J70+J71+J72+J73</f>
        <v>14086715.879224395</v>
      </c>
      <c r="K66" s="23">
        <f>+K67+K68+K69+K70+K71+K72+K73</f>
        <v>-13266378.975223789</v>
      </c>
      <c r="L66" s="30">
        <f t="shared" si="1"/>
        <v>820336.9040006064</v>
      </c>
    </row>
    <row r="67" spans="1:12" ht="21" customHeight="1">
      <c r="A67" s="259" t="s">
        <v>247</v>
      </c>
      <c r="B67" s="260"/>
      <c r="C67" s="260"/>
      <c r="D67" s="260"/>
      <c r="E67" s="261"/>
      <c r="F67" s="124">
        <v>184</v>
      </c>
      <c r="G67" s="29">
        <v>0</v>
      </c>
      <c r="H67" s="43">
        <v>0</v>
      </c>
      <c r="I67" s="30">
        <f t="shared" si="0"/>
        <v>0</v>
      </c>
      <c r="J67" s="29">
        <v>0</v>
      </c>
      <c r="K67" s="43">
        <v>0</v>
      </c>
      <c r="L67" s="30">
        <f t="shared" si="1"/>
        <v>0</v>
      </c>
    </row>
    <row r="68" spans="1:12" ht="12.75">
      <c r="A68" s="259" t="s">
        <v>248</v>
      </c>
      <c r="B68" s="260"/>
      <c r="C68" s="260"/>
      <c r="D68" s="260"/>
      <c r="E68" s="261"/>
      <c r="F68" s="124">
        <v>185</v>
      </c>
      <c r="G68" s="29">
        <v>-5473.51578</v>
      </c>
      <c r="H68" s="43">
        <v>-85054.51606726041</v>
      </c>
      <c r="I68" s="30">
        <f t="shared" si="0"/>
        <v>-90528.03184726041</v>
      </c>
      <c r="J68" s="29">
        <v>-9838.508045000002</v>
      </c>
      <c r="K68" s="43">
        <v>-79847.30424069054</v>
      </c>
      <c r="L68" s="30">
        <f t="shared" si="1"/>
        <v>-89685.81228569054</v>
      </c>
    </row>
    <row r="69" spans="1:12" ht="12.75">
      <c r="A69" s="259" t="s">
        <v>249</v>
      </c>
      <c r="B69" s="260"/>
      <c r="C69" s="260"/>
      <c r="D69" s="260"/>
      <c r="E69" s="261"/>
      <c r="F69" s="124">
        <v>186</v>
      </c>
      <c r="G69" s="29">
        <v>-105434.06886499998</v>
      </c>
      <c r="H69" s="43">
        <v>-47187.32319200004</v>
      </c>
      <c r="I69" s="30">
        <f t="shared" si="0"/>
        <v>-152621.39205700002</v>
      </c>
      <c r="J69" s="29">
        <v>-147254.44000000003</v>
      </c>
      <c r="K69" s="43">
        <v>-2582935.8318760023</v>
      </c>
      <c r="L69" s="30">
        <f t="shared" si="1"/>
        <v>-2730190.271876002</v>
      </c>
    </row>
    <row r="70" spans="1:12" ht="23.25" customHeight="1">
      <c r="A70" s="259" t="s">
        <v>250</v>
      </c>
      <c r="B70" s="260"/>
      <c r="C70" s="260"/>
      <c r="D70" s="260"/>
      <c r="E70" s="261"/>
      <c r="F70" s="124">
        <v>187</v>
      </c>
      <c r="G70" s="29">
        <v>-815309.7299999986</v>
      </c>
      <c r="H70" s="43">
        <v>-6326185.1</v>
      </c>
      <c r="I70" s="30">
        <f t="shared" si="0"/>
        <v>-7141494.829999998</v>
      </c>
      <c r="J70" s="29">
        <v>-140095.3999999999</v>
      </c>
      <c r="K70" s="43">
        <v>-3539956.8099999996</v>
      </c>
      <c r="L70" s="30">
        <f t="shared" si="1"/>
        <v>-3680052.2099999995</v>
      </c>
    </row>
    <row r="71" spans="1:12" ht="19.5" customHeight="1">
      <c r="A71" s="259" t="s">
        <v>251</v>
      </c>
      <c r="B71" s="260"/>
      <c r="C71" s="260"/>
      <c r="D71" s="260"/>
      <c r="E71" s="261"/>
      <c r="F71" s="124">
        <v>188</v>
      </c>
      <c r="G71" s="29">
        <v>-345716.25</v>
      </c>
      <c r="H71" s="43">
        <v>-721822.8231045704</v>
      </c>
      <c r="I71" s="30">
        <f t="shared" si="0"/>
        <v>-1067539.0731045704</v>
      </c>
      <c r="J71" s="29">
        <v>6356</v>
      </c>
      <c r="K71" s="43">
        <v>-561099.50346771</v>
      </c>
      <c r="L71" s="30">
        <f t="shared" si="1"/>
        <v>-554743.50346771</v>
      </c>
    </row>
    <row r="72" spans="1:12" ht="12.75">
      <c r="A72" s="259" t="s">
        <v>252</v>
      </c>
      <c r="B72" s="260"/>
      <c r="C72" s="260"/>
      <c r="D72" s="260"/>
      <c r="E72" s="261"/>
      <c r="F72" s="124">
        <v>189</v>
      </c>
      <c r="G72" s="29">
        <v>29950118.510514997</v>
      </c>
      <c r="H72" s="43">
        <v>15230572.230592944</v>
      </c>
      <c r="I72" s="30">
        <f aca="true" t="shared" si="2" ref="I72:I99">SUM(G72:H72)</f>
        <v>45180690.74110794</v>
      </c>
      <c r="J72" s="29">
        <v>14475851.512871996</v>
      </c>
      <c r="K72" s="43">
        <v>7630560.19520819</v>
      </c>
      <c r="L72" s="30">
        <f aca="true" t="shared" si="3" ref="L72:L99">SUM(J72:K72)</f>
        <v>22106411.708080187</v>
      </c>
    </row>
    <row r="73" spans="1:12" ht="12.75">
      <c r="A73" s="259" t="s">
        <v>253</v>
      </c>
      <c r="B73" s="260"/>
      <c r="C73" s="260"/>
      <c r="D73" s="260"/>
      <c r="E73" s="261"/>
      <c r="F73" s="124">
        <v>190</v>
      </c>
      <c r="G73" s="29">
        <v>-217634.80243489996</v>
      </c>
      <c r="H73" s="43">
        <v>-10307652.887532502</v>
      </c>
      <c r="I73" s="30">
        <f t="shared" si="2"/>
        <v>-10525287.689967403</v>
      </c>
      <c r="J73" s="29">
        <v>-98303.28560260008</v>
      </c>
      <c r="K73" s="43">
        <v>-14133099.720847577</v>
      </c>
      <c r="L73" s="30">
        <f t="shared" si="3"/>
        <v>-14231403.006450176</v>
      </c>
    </row>
    <row r="74" spans="1:12" ht="24.75" customHeight="1">
      <c r="A74" s="253" t="s">
        <v>254</v>
      </c>
      <c r="B74" s="260"/>
      <c r="C74" s="260"/>
      <c r="D74" s="260"/>
      <c r="E74" s="261"/>
      <c r="F74" s="124">
        <v>191</v>
      </c>
      <c r="G74" s="22">
        <f>+G75+G76</f>
        <v>-160177.66419400007</v>
      </c>
      <c r="H74" s="23">
        <f>+H75+H76</f>
        <v>-12473949.886797147</v>
      </c>
      <c r="I74" s="30">
        <f t="shared" si="2"/>
        <v>-12634127.550991148</v>
      </c>
      <c r="J74" s="22">
        <f>+J75+J76</f>
        <v>-290642.5645999999</v>
      </c>
      <c r="K74" s="23">
        <f>+K75+K76</f>
        <v>-12109107.055371583</v>
      </c>
      <c r="L74" s="30">
        <f t="shared" si="3"/>
        <v>-12399749.619971583</v>
      </c>
    </row>
    <row r="75" spans="1:12" ht="12.75">
      <c r="A75" s="259" t="s">
        <v>255</v>
      </c>
      <c r="B75" s="260"/>
      <c r="C75" s="260"/>
      <c r="D75" s="260"/>
      <c r="E75" s="261"/>
      <c r="F75" s="124">
        <v>192</v>
      </c>
      <c r="G75" s="29">
        <v>0</v>
      </c>
      <c r="H75" s="43">
        <v>-214042.04957309994</v>
      </c>
      <c r="I75" s="30">
        <f t="shared" si="2"/>
        <v>-214042.04957309994</v>
      </c>
      <c r="J75" s="29">
        <v>0</v>
      </c>
      <c r="K75" s="43">
        <v>-182342.79986052995</v>
      </c>
      <c r="L75" s="30">
        <f t="shared" si="3"/>
        <v>-182342.79986052995</v>
      </c>
    </row>
    <row r="76" spans="1:12" ht="12.75">
      <c r="A76" s="259" t="s">
        <v>256</v>
      </c>
      <c r="B76" s="260"/>
      <c r="C76" s="260"/>
      <c r="D76" s="260"/>
      <c r="E76" s="261"/>
      <c r="F76" s="124">
        <v>193</v>
      </c>
      <c r="G76" s="29">
        <v>-160177.66419400007</v>
      </c>
      <c r="H76" s="43">
        <v>-12259907.837224048</v>
      </c>
      <c r="I76" s="30">
        <f t="shared" si="2"/>
        <v>-12420085.501418049</v>
      </c>
      <c r="J76" s="29">
        <v>-290642.5645999999</v>
      </c>
      <c r="K76" s="43">
        <v>-11926764.255511053</v>
      </c>
      <c r="L76" s="30">
        <f t="shared" si="3"/>
        <v>-12217406.820111053</v>
      </c>
    </row>
    <row r="77" spans="1:12" ht="12.75">
      <c r="A77" s="253" t="s">
        <v>257</v>
      </c>
      <c r="B77" s="260"/>
      <c r="C77" s="260"/>
      <c r="D77" s="260"/>
      <c r="E77" s="261"/>
      <c r="F77" s="124">
        <v>194</v>
      </c>
      <c r="G77" s="29">
        <v>9710.196</v>
      </c>
      <c r="H77" s="43">
        <v>-527991.1329962898</v>
      </c>
      <c r="I77" s="30">
        <f t="shared" si="2"/>
        <v>-518280.93699628976</v>
      </c>
      <c r="J77" s="29">
        <v>1304.898324</v>
      </c>
      <c r="K77" s="43">
        <v>-385868.5615813596</v>
      </c>
      <c r="L77" s="30">
        <f t="shared" si="3"/>
        <v>-384563.6632573596</v>
      </c>
    </row>
    <row r="78" spans="1:12" ht="48" customHeight="1">
      <c r="A78" s="253" t="s">
        <v>258</v>
      </c>
      <c r="B78" s="260"/>
      <c r="C78" s="260"/>
      <c r="D78" s="260"/>
      <c r="E78" s="261"/>
      <c r="F78" s="124">
        <v>195</v>
      </c>
      <c r="G78" s="22">
        <f>+G7+G16+G30+G31+G32+G33+G42+G50+G54+G57+G66+G74+G77</f>
        <v>19153320.956758793</v>
      </c>
      <c r="H78" s="23">
        <f>+H7+H16+H30+H31+H32+H33+H42+H50+H54+H57+H66+H74+H77</f>
        <v>131683084.30931841</v>
      </c>
      <c r="I78" s="30">
        <f t="shared" si="2"/>
        <v>150836405.2660772</v>
      </c>
      <c r="J78" s="22">
        <f>+J7+J16+J30+J31+J32+J33+J42+J50+J54+J57+J66+J74+J77</f>
        <v>15669980.477512864</v>
      </c>
      <c r="K78" s="23">
        <f>+K7+K16+K30+K31+K32+K33+K42+K50+K54+K57+K66+K74+K77</f>
        <v>126962445.53393646</v>
      </c>
      <c r="L78" s="30">
        <f t="shared" si="3"/>
        <v>142632426.0114493</v>
      </c>
    </row>
    <row r="79" spans="1:12" ht="12.75">
      <c r="A79" s="253" t="s">
        <v>259</v>
      </c>
      <c r="B79" s="260"/>
      <c r="C79" s="260"/>
      <c r="D79" s="260"/>
      <c r="E79" s="261"/>
      <c r="F79" s="124">
        <v>196</v>
      </c>
      <c r="G79" s="22">
        <f>+G80+G81</f>
        <v>-3060417.7803759538</v>
      </c>
      <c r="H79" s="23">
        <f>+H80+H81</f>
        <v>-30324479.122189935</v>
      </c>
      <c r="I79" s="30">
        <f t="shared" si="2"/>
        <v>-33384896.90256589</v>
      </c>
      <c r="J79" s="22">
        <f>+J80+J81</f>
        <v>-2564209.3464779905</v>
      </c>
      <c r="K79" s="23">
        <f>+K80+K81</f>
        <v>-22979628.736501116</v>
      </c>
      <c r="L79" s="30">
        <f t="shared" si="3"/>
        <v>-25543838.082979105</v>
      </c>
    </row>
    <row r="80" spans="1:12" ht="12.75">
      <c r="A80" s="259" t="s">
        <v>260</v>
      </c>
      <c r="B80" s="260"/>
      <c r="C80" s="260"/>
      <c r="D80" s="260"/>
      <c r="E80" s="261"/>
      <c r="F80" s="124">
        <v>197</v>
      </c>
      <c r="G80" s="29">
        <v>-3060417.7803759538</v>
      </c>
      <c r="H80" s="43">
        <v>-30346362.926069196</v>
      </c>
      <c r="I80" s="30">
        <f t="shared" si="2"/>
        <v>-33406780.70644515</v>
      </c>
      <c r="J80" s="29">
        <v>-2564209.3464779905</v>
      </c>
      <c r="K80" s="43">
        <v>-23001131.76357022</v>
      </c>
      <c r="L80" s="30">
        <f t="shared" si="3"/>
        <v>-25565341.11004821</v>
      </c>
    </row>
    <row r="81" spans="1:12" ht="12.75">
      <c r="A81" s="259" t="s">
        <v>261</v>
      </c>
      <c r="B81" s="260"/>
      <c r="C81" s="260"/>
      <c r="D81" s="260"/>
      <c r="E81" s="261"/>
      <c r="F81" s="124">
        <v>198</v>
      </c>
      <c r="G81" s="29">
        <v>0</v>
      </c>
      <c r="H81" s="43">
        <v>21883.803879262705</v>
      </c>
      <c r="I81" s="30">
        <f t="shared" si="2"/>
        <v>21883.803879262705</v>
      </c>
      <c r="J81" s="29">
        <v>0</v>
      </c>
      <c r="K81" s="43">
        <v>21503.027069104486</v>
      </c>
      <c r="L81" s="30">
        <f t="shared" si="3"/>
        <v>21503.027069104486</v>
      </c>
    </row>
    <row r="82" spans="1:12" ht="21" customHeight="1">
      <c r="A82" s="253" t="s">
        <v>262</v>
      </c>
      <c r="B82" s="260"/>
      <c r="C82" s="260"/>
      <c r="D82" s="260"/>
      <c r="E82" s="261"/>
      <c r="F82" s="124">
        <v>199</v>
      </c>
      <c r="G82" s="22">
        <f>+G78+G79</f>
        <v>16092903.17638284</v>
      </c>
      <c r="H82" s="23">
        <f>+H78+H79</f>
        <v>101358605.18712847</v>
      </c>
      <c r="I82" s="30">
        <f t="shared" si="2"/>
        <v>117451508.36351131</v>
      </c>
      <c r="J82" s="22">
        <f>+J78+J79</f>
        <v>13105771.131034873</v>
      </c>
      <c r="K82" s="23">
        <f>+K78+K79</f>
        <v>103982816.79743534</v>
      </c>
      <c r="L82" s="30">
        <f t="shared" si="3"/>
        <v>117088587.92847022</v>
      </c>
    </row>
    <row r="83" spans="1:12" ht="12.75">
      <c r="A83" s="253" t="s">
        <v>185</v>
      </c>
      <c r="B83" s="254"/>
      <c r="C83" s="254"/>
      <c r="D83" s="254"/>
      <c r="E83" s="255"/>
      <c r="F83" s="124">
        <v>200</v>
      </c>
      <c r="G83" s="29">
        <v>15985305.022783007</v>
      </c>
      <c r="H83" s="43">
        <v>101206721.1916038</v>
      </c>
      <c r="I83" s="30">
        <f t="shared" si="2"/>
        <v>117192026.2143868</v>
      </c>
      <c r="J83" s="29">
        <v>13124645.288389485</v>
      </c>
      <c r="K83" s="43">
        <v>103824781.65934607</v>
      </c>
      <c r="L83" s="30">
        <f t="shared" si="3"/>
        <v>116949426.94773556</v>
      </c>
    </row>
    <row r="84" spans="1:12" ht="12.75">
      <c r="A84" s="253" t="s">
        <v>186</v>
      </c>
      <c r="B84" s="254"/>
      <c r="C84" s="254"/>
      <c r="D84" s="254"/>
      <c r="E84" s="255"/>
      <c r="F84" s="124">
        <v>201</v>
      </c>
      <c r="G84" s="29">
        <v>107598.153599751</v>
      </c>
      <c r="H84" s="23">
        <v>151882.99552427977</v>
      </c>
      <c r="I84" s="30">
        <f t="shared" si="2"/>
        <v>259481.14912403078</v>
      </c>
      <c r="J84" s="29">
        <v>-18873.6573547246</v>
      </c>
      <c r="K84" s="64">
        <v>158034.63808947202</v>
      </c>
      <c r="L84" s="30">
        <f t="shared" si="3"/>
        <v>139160.98073474743</v>
      </c>
    </row>
    <row r="85" spans="1:12" ht="12.75">
      <c r="A85" s="253" t="s">
        <v>263</v>
      </c>
      <c r="B85" s="254"/>
      <c r="C85" s="254"/>
      <c r="D85" s="254"/>
      <c r="E85" s="254"/>
      <c r="F85" s="124">
        <v>202</v>
      </c>
      <c r="G85" s="44">
        <f>+G7+G16+G30+G31+G32+G81</f>
        <v>145029870.8154442</v>
      </c>
      <c r="H85" s="23">
        <f>+H7+H16+H30+H31+H32+H81</f>
        <v>689396047.8893999</v>
      </c>
      <c r="I85" s="30">
        <f t="shared" si="2"/>
        <v>834425918.7048441</v>
      </c>
      <c r="J85" s="44">
        <f>+J7+J16+J30+J31+J32+J81</f>
        <v>153618353.75494397</v>
      </c>
      <c r="K85" s="65">
        <f>+K7+K16+K30+K31+K32+K81</f>
        <v>721374813.1267173</v>
      </c>
      <c r="L85" s="30">
        <f t="shared" si="3"/>
        <v>874993166.8816613</v>
      </c>
    </row>
    <row r="86" spans="1:12" ht="12.75">
      <c r="A86" s="253" t="s">
        <v>264</v>
      </c>
      <c r="B86" s="254"/>
      <c r="C86" s="254"/>
      <c r="D86" s="254"/>
      <c r="E86" s="254"/>
      <c r="F86" s="124">
        <v>203</v>
      </c>
      <c r="G86" s="44">
        <f>+G33+G42+G50+G54+G57+G66+G74+G77+G80</f>
        <v>-128936967.63906139</v>
      </c>
      <c r="H86" s="23">
        <f>+H33+H42+H50+H54+H57+H66+H74+H77+H80</f>
        <v>-588037442.7022715</v>
      </c>
      <c r="I86" s="30">
        <f t="shared" si="2"/>
        <v>-716974410.3413329</v>
      </c>
      <c r="J86" s="44">
        <f>+J33+J42+J50+J54+J57+J66+J74+J77+J80</f>
        <v>-140512582.6239091</v>
      </c>
      <c r="K86" s="65">
        <f>+K33+K42+K50+K54+K57+K66+K74+K77+K80</f>
        <v>-617391996.3292819</v>
      </c>
      <c r="L86" s="30">
        <f t="shared" si="3"/>
        <v>-757904578.953191</v>
      </c>
    </row>
    <row r="87" spans="1:12" ht="12.75">
      <c r="A87" s="253" t="s">
        <v>375</v>
      </c>
      <c r="B87" s="260"/>
      <c r="C87" s="260"/>
      <c r="D87" s="260"/>
      <c r="E87" s="260"/>
      <c r="F87" s="124">
        <v>204</v>
      </c>
      <c r="G87" s="49">
        <f>SUM(G88:G94)-G95</f>
        <v>21670246.985712923</v>
      </c>
      <c r="H87" s="50">
        <f>SUM(H88:H94)-H95</f>
        <v>38423613.67284458</v>
      </c>
      <c r="I87" s="30">
        <f t="shared" si="2"/>
        <v>60093860.658557504</v>
      </c>
      <c r="J87" s="49">
        <f>SUM(J88:J94)-J95</f>
        <v>10820478.495038234</v>
      </c>
      <c r="K87" s="66">
        <f>SUM(K88:K94)-K95</f>
        <v>-22990024.687278982</v>
      </c>
      <c r="L87" s="30">
        <f t="shared" si="3"/>
        <v>-12169546.192240749</v>
      </c>
    </row>
    <row r="88" spans="1:12" ht="19.5" customHeight="1">
      <c r="A88" s="259" t="s">
        <v>265</v>
      </c>
      <c r="B88" s="260"/>
      <c r="C88" s="260"/>
      <c r="D88" s="260"/>
      <c r="E88" s="260"/>
      <c r="F88" s="124">
        <v>205</v>
      </c>
      <c r="G88" s="29">
        <v>735379.1357129201</v>
      </c>
      <c r="H88" s="43">
        <v>1666669.0126732923</v>
      </c>
      <c r="I88" s="30">
        <f t="shared" si="2"/>
        <v>2402048.1483862125</v>
      </c>
      <c r="J88" s="29">
        <v>415183.32503823086</v>
      </c>
      <c r="K88" s="43">
        <v>720741.7136812746</v>
      </c>
      <c r="L88" s="30">
        <f t="shared" si="3"/>
        <v>1135925.0387195055</v>
      </c>
    </row>
    <row r="89" spans="1:12" ht="23.25" customHeight="1">
      <c r="A89" s="259" t="s">
        <v>266</v>
      </c>
      <c r="B89" s="260"/>
      <c r="C89" s="260"/>
      <c r="D89" s="260"/>
      <c r="E89" s="260"/>
      <c r="F89" s="124">
        <v>206</v>
      </c>
      <c r="G89" s="29">
        <v>25530326.650000002</v>
      </c>
      <c r="H89" s="43">
        <v>44747272.646300964</v>
      </c>
      <c r="I89" s="30">
        <f t="shared" si="2"/>
        <v>70277599.29630096</v>
      </c>
      <c r="J89" s="29">
        <v>12689384.350000003</v>
      </c>
      <c r="K89" s="43">
        <v>-28976886.514960255</v>
      </c>
      <c r="L89" s="30">
        <f t="shared" si="3"/>
        <v>-16287502.164960252</v>
      </c>
    </row>
    <row r="90" spans="1:12" ht="21.75" customHeight="1">
      <c r="A90" s="259" t="s">
        <v>267</v>
      </c>
      <c r="B90" s="260"/>
      <c r="C90" s="260"/>
      <c r="D90" s="260"/>
      <c r="E90" s="260"/>
      <c r="F90" s="124">
        <v>207</v>
      </c>
      <c r="G90" s="29">
        <v>0</v>
      </c>
      <c r="H90" s="43">
        <v>-6128.396329680183</v>
      </c>
      <c r="I90" s="30">
        <f t="shared" si="2"/>
        <v>-6128.396329680183</v>
      </c>
      <c r="J90" s="29">
        <v>0</v>
      </c>
      <c r="K90" s="43">
        <v>0</v>
      </c>
      <c r="L90" s="30">
        <f t="shared" si="3"/>
        <v>0</v>
      </c>
    </row>
    <row r="91" spans="1:12" ht="21" customHeight="1">
      <c r="A91" s="259" t="s">
        <v>268</v>
      </c>
      <c r="B91" s="260"/>
      <c r="C91" s="260"/>
      <c r="D91" s="260"/>
      <c r="E91" s="260"/>
      <c r="F91" s="124">
        <v>208</v>
      </c>
      <c r="G91" s="29">
        <v>0</v>
      </c>
      <c r="H91" s="43">
        <v>0</v>
      </c>
      <c r="I91" s="30">
        <f t="shared" si="2"/>
        <v>0</v>
      </c>
      <c r="J91" s="29">
        <v>0</v>
      </c>
      <c r="K91" s="43">
        <v>0</v>
      </c>
      <c r="L91" s="30">
        <f t="shared" si="3"/>
        <v>0</v>
      </c>
    </row>
    <row r="92" spans="1:12" ht="12.75">
      <c r="A92" s="259" t="s">
        <v>269</v>
      </c>
      <c r="B92" s="260"/>
      <c r="C92" s="260"/>
      <c r="D92" s="260"/>
      <c r="E92" s="260"/>
      <c r="F92" s="124">
        <v>209</v>
      </c>
      <c r="G92" s="29">
        <v>0</v>
      </c>
      <c r="H92" s="43">
        <v>0</v>
      </c>
      <c r="I92" s="30">
        <f t="shared" si="2"/>
        <v>0</v>
      </c>
      <c r="J92" s="29">
        <v>0</v>
      </c>
      <c r="K92" s="43">
        <v>0</v>
      </c>
      <c r="L92" s="30">
        <f t="shared" si="3"/>
        <v>0</v>
      </c>
    </row>
    <row r="93" spans="1:12" ht="22.5" customHeight="1">
      <c r="A93" s="259" t="s">
        <v>270</v>
      </c>
      <c r="B93" s="260"/>
      <c r="C93" s="260"/>
      <c r="D93" s="260"/>
      <c r="E93" s="260"/>
      <c r="F93" s="124">
        <v>210</v>
      </c>
      <c r="G93" s="29">
        <v>0</v>
      </c>
      <c r="H93" s="43">
        <v>0</v>
      </c>
      <c r="I93" s="30">
        <f t="shared" si="2"/>
        <v>0</v>
      </c>
      <c r="J93" s="29">
        <v>0</v>
      </c>
      <c r="K93" s="43">
        <v>0</v>
      </c>
      <c r="L93" s="30">
        <f t="shared" si="3"/>
        <v>0</v>
      </c>
    </row>
    <row r="94" spans="1:12" ht="12.75">
      <c r="A94" s="259" t="s">
        <v>271</v>
      </c>
      <c r="B94" s="260"/>
      <c r="C94" s="260"/>
      <c r="D94" s="260"/>
      <c r="E94" s="260"/>
      <c r="F94" s="124">
        <v>211</v>
      </c>
      <c r="G94" s="29">
        <v>0</v>
      </c>
      <c r="H94" s="43">
        <v>0</v>
      </c>
      <c r="I94" s="30">
        <f t="shared" si="2"/>
        <v>0</v>
      </c>
      <c r="J94" s="29">
        <v>0</v>
      </c>
      <c r="K94" s="43">
        <v>0</v>
      </c>
      <c r="L94" s="30">
        <f t="shared" si="3"/>
        <v>0</v>
      </c>
    </row>
    <row r="95" spans="1:12" ht="12.75">
      <c r="A95" s="259" t="s">
        <v>272</v>
      </c>
      <c r="B95" s="260"/>
      <c r="C95" s="260"/>
      <c r="D95" s="260"/>
      <c r="E95" s="260"/>
      <c r="F95" s="124">
        <v>212</v>
      </c>
      <c r="G95" s="29">
        <v>4595458.800000001</v>
      </c>
      <c r="H95" s="43">
        <v>7984199.5898</v>
      </c>
      <c r="I95" s="30">
        <f t="shared" si="2"/>
        <v>12579658.389800001</v>
      </c>
      <c r="J95" s="29">
        <v>2284089.1799999997</v>
      </c>
      <c r="K95" s="43">
        <v>-5266120.114000001</v>
      </c>
      <c r="L95" s="30">
        <f t="shared" si="3"/>
        <v>-2982030.9340000013</v>
      </c>
    </row>
    <row r="96" spans="1:12" ht="12.75">
      <c r="A96" s="253" t="s">
        <v>273</v>
      </c>
      <c r="B96" s="260"/>
      <c r="C96" s="260"/>
      <c r="D96" s="260"/>
      <c r="E96" s="260"/>
      <c r="F96" s="124">
        <v>213</v>
      </c>
      <c r="G96" s="49">
        <f>G82+G87</f>
        <v>37763150.16209576</v>
      </c>
      <c r="H96" s="43">
        <f>H82+H87</f>
        <v>139782218.85997304</v>
      </c>
      <c r="I96" s="30">
        <f t="shared" si="2"/>
        <v>177545369.0220688</v>
      </c>
      <c r="J96" s="49">
        <f>J82+J87</f>
        <v>23926249.626073107</v>
      </c>
      <c r="K96" s="43">
        <f>K82+K87</f>
        <v>80992792.11015636</v>
      </c>
      <c r="L96" s="30">
        <f t="shared" si="3"/>
        <v>104919041.73622946</v>
      </c>
    </row>
    <row r="97" spans="1:12" ht="12.75">
      <c r="A97" s="253" t="s">
        <v>185</v>
      </c>
      <c r="B97" s="254"/>
      <c r="C97" s="254"/>
      <c r="D97" s="254"/>
      <c r="E97" s="255"/>
      <c r="F97" s="124">
        <v>214</v>
      </c>
      <c r="G97" s="29">
        <v>37645291.36306697</v>
      </c>
      <c r="H97" s="43">
        <v>139560967.1689601</v>
      </c>
      <c r="I97" s="30">
        <f t="shared" si="2"/>
        <v>177206258.53202707</v>
      </c>
      <c r="J97" s="29">
        <v>23940172.980204806</v>
      </c>
      <c r="K97" s="43">
        <v>80803962.74449486</v>
      </c>
      <c r="L97" s="30">
        <f t="shared" si="3"/>
        <v>104744135.72469966</v>
      </c>
    </row>
    <row r="98" spans="1:12" ht="12.75">
      <c r="A98" s="253" t="s">
        <v>186</v>
      </c>
      <c r="B98" s="254"/>
      <c r="C98" s="254"/>
      <c r="D98" s="254"/>
      <c r="E98" s="255"/>
      <c r="F98" s="124">
        <v>215</v>
      </c>
      <c r="G98" s="29">
        <v>117859.29902871206</v>
      </c>
      <c r="H98" s="43">
        <v>221251.6900673872</v>
      </c>
      <c r="I98" s="30">
        <f t="shared" si="2"/>
        <v>339110.9890960993</v>
      </c>
      <c r="J98" s="29">
        <v>-13922.854131812353</v>
      </c>
      <c r="K98" s="43">
        <v>188828.86461885308</v>
      </c>
      <c r="L98" s="30">
        <f t="shared" si="3"/>
        <v>174906.01048704074</v>
      </c>
    </row>
    <row r="99" spans="1:12" ht="12.75">
      <c r="A99" s="256" t="s">
        <v>274</v>
      </c>
      <c r="B99" s="287"/>
      <c r="C99" s="287"/>
      <c r="D99" s="287"/>
      <c r="E99" s="287"/>
      <c r="F99" s="130">
        <v>216</v>
      </c>
      <c r="G99" s="31">
        <v>0</v>
      </c>
      <c r="H99" s="48">
        <v>0</v>
      </c>
      <c r="I99" s="34">
        <f t="shared" si="2"/>
        <v>0</v>
      </c>
      <c r="J99" s="31"/>
      <c r="K99" s="48"/>
      <c r="L99" s="34">
        <f t="shared" si="3"/>
        <v>0</v>
      </c>
    </row>
    <row r="100" spans="1:12" ht="12.75">
      <c r="A100" s="286" t="s">
        <v>275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01:L65536 F7:F99 J17:L17 G55:H56 J19:K23 G59:H61 J35:K37 M1:IV65536 G63:H65 G8:H15 J25:K32 G17:H17 G67:H73 G19:H23 J43:K45 G75:H77 G25:H32 G35:H37 J47:K49 G88:H95 G39:H41 J51:K53 G43:H45 G80:H81 G47:H49 L7:L16 L18:L99 G51:H53 G83:H86 J39:K41 G97:H99 J8:K15 J55:K56 J59:K61 J63:K65 J67:K73 J75:K77 J88:K95 J83:K86 J80:K81 J97:K99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  <customProperties>
    <customPr name="EpmWorksheetKeyString_GUID" r:id="rId2"/>
  </customProperties>
  <ignoredErrors>
    <ignoredError sqref="A27:F28 A101:L110 A7:F26 A79:F86 A29:F54 A55:F78 I7 I43 I58" formula="1"/>
    <ignoredError sqref="A100:L100 A87:F93 A94:F99 I8:I24 I25:I42 I44:I54 I55:I57 I59:I79 I80:I86 I87:I94 I96 I95 I97:I99" formula="1" unlockedFormula="1"/>
    <ignoredError sqref="I8:I24 I25:I42 I44:I54 I55:I57 I59:I79 I80:I86" formula="1" formulaRange="1"/>
    <ignoredError sqref="I87:I94 I96" formula="1" formulaRange="1" unlockedFormula="1"/>
    <ignoredError sqref="I95 I97:I99" formulaRange="1" unlockedFormula="1"/>
    <ignoredError sqref="G96:H96 G87:H87 J87:L87 J96:L96 L88:L94 L95 J99:L99 L97:L9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5" width="9.140625" style="114" customWidth="1"/>
    <col min="6" max="6" width="9.28125" style="114" bestFit="1" customWidth="1"/>
    <col min="7" max="9" width="11.140625" style="114" customWidth="1"/>
    <col min="10" max="10" width="10.140625" style="114" bestFit="1" customWidth="1"/>
    <col min="11" max="12" width="11.421875" style="114" bestFit="1" customWidth="1"/>
    <col min="13" max="16384" width="9.140625" style="114" customWidth="1"/>
  </cols>
  <sheetData>
    <row r="1" spans="1:12" ht="15.75">
      <c r="A1" s="292" t="s">
        <v>189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2" customHeight="1">
      <c r="A2" s="298" t="s">
        <v>420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13.5" customHeight="1">
      <c r="A3" s="169"/>
      <c r="B3" s="170"/>
      <c r="C3" s="170"/>
      <c r="D3" s="171"/>
      <c r="E3" s="171"/>
      <c r="F3" s="171"/>
      <c r="G3" s="171"/>
      <c r="H3" s="171"/>
      <c r="I3" s="172"/>
      <c r="J3" s="172"/>
      <c r="K3" s="299" t="s">
        <v>57</v>
      </c>
      <c r="L3" s="299"/>
    </row>
    <row r="4" spans="1:12" ht="12.75" customHeight="1">
      <c r="A4" s="290" t="s">
        <v>127</v>
      </c>
      <c r="B4" s="291"/>
      <c r="C4" s="291"/>
      <c r="D4" s="291"/>
      <c r="E4" s="291"/>
      <c r="F4" s="290" t="s">
        <v>128</v>
      </c>
      <c r="G4" s="294" t="s">
        <v>129</v>
      </c>
      <c r="H4" s="295"/>
      <c r="I4" s="295"/>
      <c r="J4" s="290" t="s">
        <v>130</v>
      </c>
      <c r="K4" s="291"/>
      <c r="L4" s="291"/>
    </row>
    <row r="5" spans="1:12" ht="12.75">
      <c r="A5" s="291"/>
      <c r="B5" s="291"/>
      <c r="C5" s="291"/>
      <c r="D5" s="291"/>
      <c r="E5" s="291"/>
      <c r="F5" s="291"/>
      <c r="G5" s="118" t="s">
        <v>131</v>
      </c>
      <c r="H5" s="118" t="s">
        <v>132</v>
      </c>
      <c r="I5" s="118" t="s">
        <v>133</v>
      </c>
      <c r="J5" s="118" t="s">
        <v>131</v>
      </c>
      <c r="K5" s="118" t="s">
        <v>132</v>
      </c>
      <c r="L5" s="118" t="s">
        <v>133</v>
      </c>
    </row>
    <row r="6" spans="1:12" ht="12.75">
      <c r="A6" s="290">
        <v>1</v>
      </c>
      <c r="B6" s="290"/>
      <c r="C6" s="290"/>
      <c r="D6" s="290"/>
      <c r="E6" s="290"/>
      <c r="F6" s="120">
        <v>2</v>
      </c>
      <c r="G6" s="120">
        <v>3</v>
      </c>
      <c r="H6" s="120">
        <v>4</v>
      </c>
      <c r="I6" s="120" t="s">
        <v>0</v>
      </c>
      <c r="J6" s="120">
        <v>6</v>
      </c>
      <c r="K6" s="120">
        <v>7</v>
      </c>
      <c r="L6" s="120" t="s">
        <v>1</v>
      </c>
    </row>
    <row r="7" spans="1:12" ht="12.75">
      <c r="A7" s="266" t="s">
        <v>190</v>
      </c>
      <c r="B7" s="288"/>
      <c r="C7" s="288"/>
      <c r="D7" s="288"/>
      <c r="E7" s="289"/>
      <c r="F7" s="122">
        <v>124</v>
      </c>
      <c r="G7" s="19">
        <f>SUM(G8:G15)</f>
        <v>477570262.9116791</v>
      </c>
      <c r="H7" s="20">
        <f>SUM(H8:H15)</f>
        <v>1541170299.700731</v>
      </c>
      <c r="I7" s="21">
        <f>G7+H7</f>
        <v>2018740562.61241</v>
      </c>
      <c r="J7" s="19">
        <f>SUM(J8:J15)</f>
        <v>535154074.7012077</v>
      </c>
      <c r="K7" s="20">
        <f>SUM(K8:K15)</f>
        <v>1689785868.3883708</v>
      </c>
      <c r="L7" s="21">
        <f>SUM(L8:L15)</f>
        <v>2224939943.0895786</v>
      </c>
    </row>
    <row r="8" spans="1:12" ht="12.75">
      <c r="A8" s="259" t="s">
        <v>191</v>
      </c>
      <c r="B8" s="260"/>
      <c r="C8" s="260"/>
      <c r="D8" s="260"/>
      <c r="E8" s="261"/>
      <c r="F8" s="124">
        <v>125</v>
      </c>
      <c r="G8" s="49">
        <v>477098905.66592747</v>
      </c>
      <c r="H8" s="50">
        <v>2011742498.2372313</v>
      </c>
      <c r="I8" s="173">
        <f aca="true" t="shared" si="0" ref="I8:I71">G8+H8</f>
        <v>2488841403.9031587</v>
      </c>
      <c r="J8" s="49">
        <v>534861513.1567363</v>
      </c>
      <c r="K8" s="50">
        <v>2164684467.488673</v>
      </c>
      <c r="L8" s="173">
        <f aca="true" t="shared" si="1" ref="L8:L71">+J8+K8</f>
        <v>2699545980.6454096</v>
      </c>
    </row>
    <row r="9" spans="1:12" ht="12.75">
      <c r="A9" s="259" t="s">
        <v>192</v>
      </c>
      <c r="B9" s="260"/>
      <c r="C9" s="260"/>
      <c r="D9" s="260"/>
      <c r="E9" s="261"/>
      <c r="F9" s="124">
        <v>126</v>
      </c>
      <c r="G9" s="49">
        <v>0</v>
      </c>
      <c r="H9" s="50">
        <v>689491.5078629</v>
      </c>
      <c r="I9" s="173">
        <f t="shared" si="0"/>
        <v>689491.5078629</v>
      </c>
      <c r="J9" s="49">
        <v>0</v>
      </c>
      <c r="K9" s="50">
        <v>992398.2320009999</v>
      </c>
      <c r="L9" s="173">
        <f t="shared" si="1"/>
        <v>992398.2320009999</v>
      </c>
    </row>
    <row r="10" spans="1:12" ht="25.5" customHeight="1">
      <c r="A10" s="259" t="s">
        <v>193</v>
      </c>
      <c r="B10" s="260"/>
      <c r="C10" s="260"/>
      <c r="D10" s="260"/>
      <c r="E10" s="261"/>
      <c r="F10" s="124">
        <v>127</v>
      </c>
      <c r="G10" s="49">
        <v>0</v>
      </c>
      <c r="H10" s="50">
        <v>-9368025.994133132</v>
      </c>
      <c r="I10" s="173">
        <f t="shared" si="0"/>
        <v>-9368025.994133132</v>
      </c>
      <c r="J10" s="49">
        <v>0</v>
      </c>
      <c r="K10" s="50">
        <v>16149534.393419305</v>
      </c>
      <c r="L10" s="173">
        <f t="shared" si="1"/>
        <v>16149534.393419305</v>
      </c>
    </row>
    <row r="11" spans="1:12" ht="12.75">
      <c r="A11" s="259" t="s">
        <v>194</v>
      </c>
      <c r="B11" s="260"/>
      <c r="C11" s="260"/>
      <c r="D11" s="260"/>
      <c r="E11" s="261"/>
      <c r="F11" s="124">
        <v>128</v>
      </c>
      <c r="G11" s="49">
        <v>28043.165399999998</v>
      </c>
      <c r="H11" s="50">
        <v>-202499464.890795</v>
      </c>
      <c r="I11" s="173">
        <f t="shared" si="0"/>
        <v>-202471421.725395</v>
      </c>
      <c r="J11" s="49">
        <v>-230218.554808</v>
      </c>
      <c r="K11" s="50">
        <v>-247386822.2998233</v>
      </c>
      <c r="L11" s="173">
        <f t="shared" si="1"/>
        <v>-247617040.8546313</v>
      </c>
    </row>
    <row r="12" spans="1:12" ht="12.75">
      <c r="A12" s="259" t="s">
        <v>195</v>
      </c>
      <c r="B12" s="260"/>
      <c r="C12" s="260"/>
      <c r="D12" s="260"/>
      <c r="E12" s="261"/>
      <c r="F12" s="124">
        <v>129</v>
      </c>
      <c r="G12" s="49">
        <v>0</v>
      </c>
      <c r="H12" s="50">
        <v>-3355993.7036691</v>
      </c>
      <c r="I12" s="173">
        <f t="shared" si="0"/>
        <v>-3355993.7036691</v>
      </c>
      <c r="J12" s="49">
        <v>0</v>
      </c>
      <c r="K12" s="50">
        <v>-3544188.3591522803</v>
      </c>
      <c r="L12" s="173">
        <f>+J12+K12</f>
        <v>-3544188.3591522803</v>
      </c>
    </row>
    <row r="13" spans="1:12" ht="12.75">
      <c r="A13" s="259" t="s">
        <v>196</v>
      </c>
      <c r="B13" s="260"/>
      <c r="C13" s="260"/>
      <c r="D13" s="260"/>
      <c r="E13" s="261"/>
      <c r="F13" s="124">
        <v>130</v>
      </c>
      <c r="G13" s="49">
        <v>482224.5125516</v>
      </c>
      <c r="H13" s="50">
        <v>-272547893.0608757</v>
      </c>
      <c r="I13" s="173">
        <f t="shared" si="0"/>
        <v>-272065668.5483241</v>
      </c>
      <c r="J13" s="49">
        <v>490180.37949935</v>
      </c>
      <c r="K13" s="50">
        <v>-289815446.51728743</v>
      </c>
      <c r="L13" s="173">
        <f t="shared" si="1"/>
        <v>-289325266.13778806</v>
      </c>
    </row>
    <row r="14" spans="1:12" ht="12.75">
      <c r="A14" s="259" t="s">
        <v>197</v>
      </c>
      <c r="B14" s="260"/>
      <c r="C14" s="260"/>
      <c r="D14" s="260"/>
      <c r="E14" s="261"/>
      <c r="F14" s="124">
        <v>131</v>
      </c>
      <c r="G14" s="49">
        <v>-38910.432199999996</v>
      </c>
      <c r="H14" s="50">
        <v>15970895.481888598</v>
      </c>
      <c r="I14" s="173">
        <f t="shared" si="0"/>
        <v>15931985.049688598</v>
      </c>
      <c r="J14" s="49">
        <v>32599.71978</v>
      </c>
      <c r="K14" s="50">
        <v>47976507.197255544</v>
      </c>
      <c r="L14" s="173">
        <f t="shared" si="1"/>
        <v>48009106.91703554</v>
      </c>
    </row>
    <row r="15" spans="1:12" ht="12.75">
      <c r="A15" s="259" t="s">
        <v>198</v>
      </c>
      <c r="B15" s="260"/>
      <c r="C15" s="260"/>
      <c r="D15" s="260"/>
      <c r="E15" s="261"/>
      <c r="F15" s="124">
        <v>132</v>
      </c>
      <c r="G15" s="49">
        <v>0</v>
      </c>
      <c r="H15" s="50">
        <v>538792.1232214905</v>
      </c>
      <c r="I15" s="173">
        <f t="shared" si="0"/>
        <v>538792.1232214905</v>
      </c>
      <c r="J15" s="49">
        <v>0</v>
      </c>
      <c r="K15" s="50">
        <v>729418.2532848697</v>
      </c>
      <c r="L15" s="173">
        <f t="shared" si="1"/>
        <v>729418.2532848697</v>
      </c>
    </row>
    <row r="16" spans="1:12" ht="24.75" customHeight="1">
      <c r="A16" s="253" t="s">
        <v>199</v>
      </c>
      <c r="B16" s="260"/>
      <c r="C16" s="260"/>
      <c r="D16" s="260"/>
      <c r="E16" s="261"/>
      <c r="F16" s="124">
        <v>133</v>
      </c>
      <c r="G16" s="22">
        <f>G17+G18+G22+G23+G24+G28+G29</f>
        <v>119828482.09472951</v>
      </c>
      <c r="H16" s="23">
        <f>H17+H18+H22+H23+H24+H28+H29</f>
        <v>237428315.15943107</v>
      </c>
      <c r="I16" s="173">
        <f t="shared" si="0"/>
        <v>357256797.2541606</v>
      </c>
      <c r="J16" s="22">
        <f>+J17+J18+J22+J23+J24+J28+J29</f>
        <v>107613648.63113593</v>
      </c>
      <c r="K16" s="23">
        <f>+K17+K18+K22+K23+K24+K28+K29</f>
        <v>320044270.3211816</v>
      </c>
      <c r="L16" s="173">
        <f>+L17+L18+L22+L23+L24+L28+L29</f>
        <v>427657918.9523175</v>
      </c>
    </row>
    <row r="17" spans="1:12" ht="19.5" customHeight="1">
      <c r="A17" s="259" t="s">
        <v>200</v>
      </c>
      <c r="B17" s="260"/>
      <c r="C17" s="260"/>
      <c r="D17" s="260"/>
      <c r="E17" s="261"/>
      <c r="F17" s="124">
        <v>134</v>
      </c>
      <c r="G17" s="49">
        <v>96748.59000000001</v>
      </c>
      <c r="H17" s="50">
        <v>27193193.84</v>
      </c>
      <c r="I17" s="173">
        <f t="shared" si="0"/>
        <v>27289942.43</v>
      </c>
      <c r="J17" s="49">
        <v>377051.4699999999</v>
      </c>
      <c r="K17" s="50">
        <v>27403550.9</v>
      </c>
      <c r="L17" s="173">
        <f t="shared" si="1"/>
        <v>27780602.369999997</v>
      </c>
    </row>
    <row r="18" spans="1:12" ht="26.25" customHeight="1">
      <c r="A18" s="259" t="s">
        <v>201</v>
      </c>
      <c r="B18" s="260"/>
      <c r="C18" s="260"/>
      <c r="D18" s="260"/>
      <c r="E18" s="261"/>
      <c r="F18" s="124">
        <v>135</v>
      </c>
      <c r="G18" s="22">
        <f>SUM(G19:G21)</f>
        <v>29110.4685</v>
      </c>
      <c r="H18" s="23">
        <f>SUM(H19:H21)</f>
        <v>61048209.08933</v>
      </c>
      <c r="I18" s="173">
        <f t="shared" si="0"/>
        <v>61077319.557830006</v>
      </c>
      <c r="J18" s="22">
        <f>SUM(J19:J21)</f>
        <v>72964.21824999999</v>
      </c>
      <c r="K18" s="23">
        <f>SUM(K19:K21)</f>
        <v>150849771.8559082</v>
      </c>
      <c r="L18" s="173">
        <f>SUM(L19:L21)</f>
        <v>150922736.0741582</v>
      </c>
    </row>
    <row r="19" spans="1:12" ht="12.75">
      <c r="A19" s="259" t="s">
        <v>202</v>
      </c>
      <c r="B19" s="260"/>
      <c r="C19" s="260"/>
      <c r="D19" s="260"/>
      <c r="E19" s="261"/>
      <c r="F19" s="124">
        <v>136</v>
      </c>
      <c r="G19" s="49">
        <v>29110.4685</v>
      </c>
      <c r="H19" s="50">
        <v>52646346.88933</v>
      </c>
      <c r="I19" s="173">
        <f t="shared" si="0"/>
        <v>52675457.35783</v>
      </c>
      <c r="J19" s="49">
        <v>72964.21824999999</v>
      </c>
      <c r="K19" s="50">
        <v>60572430.68590819</v>
      </c>
      <c r="L19" s="173">
        <f t="shared" si="1"/>
        <v>60645394.90415819</v>
      </c>
    </row>
    <row r="20" spans="1:12" ht="24" customHeight="1">
      <c r="A20" s="259" t="s">
        <v>203</v>
      </c>
      <c r="B20" s="260"/>
      <c r="C20" s="260"/>
      <c r="D20" s="260"/>
      <c r="E20" s="261"/>
      <c r="F20" s="124">
        <v>137</v>
      </c>
      <c r="G20" s="49">
        <v>0</v>
      </c>
      <c r="H20" s="50">
        <v>0</v>
      </c>
      <c r="I20" s="173">
        <f t="shared" si="0"/>
        <v>0</v>
      </c>
      <c r="J20" s="49">
        <v>0</v>
      </c>
      <c r="K20" s="50">
        <v>0</v>
      </c>
      <c r="L20" s="173">
        <f t="shared" si="1"/>
        <v>0</v>
      </c>
    </row>
    <row r="21" spans="1:12" ht="12.75">
      <c r="A21" s="259" t="s">
        <v>204</v>
      </c>
      <c r="B21" s="260"/>
      <c r="C21" s="260"/>
      <c r="D21" s="260"/>
      <c r="E21" s="261"/>
      <c r="F21" s="124">
        <v>138</v>
      </c>
      <c r="G21" s="49">
        <v>0</v>
      </c>
      <c r="H21" s="50">
        <v>8401862.2</v>
      </c>
      <c r="I21" s="173">
        <f t="shared" si="0"/>
        <v>8401862.2</v>
      </c>
      <c r="J21" s="49">
        <v>0</v>
      </c>
      <c r="K21" s="50">
        <v>90277341.17</v>
      </c>
      <c r="L21" s="173">
        <f t="shared" si="1"/>
        <v>90277341.17</v>
      </c>
    </row>
    <row r="22" spans="1:12" ht="12.75">
      <c r="A22" s="259" t="s">
        <v>205</v>
      </c>
      <c r="B22" s="260"/>
      <c r="C22" s="260"/>
      <c r="D22" s="260"/>
      <c r="E22" s="261"/>
      <c r="F22" s="124">
        <v>139</v>
      </c>
      <c r="G22" s="49">
        <v>93309221.75222911</v>
      </c>
      <c r="H22" s="50">
        <v>92419134.38381146</v>
      </c>
      <c r="I22" s="173">
        <f t="shared" si="0"/>
        <v>185728356.13604057</v>
      </c>
      <c r="J22" s="49">
        <v>91853755.01332332</v>
      </c>
      <c r="K22" s="50">
        <v>81599820.71370627</v>
      </c>
      <c r="L22" s="173">
        <f t="shared" si="1"/>
        <v>173453575.7270296</v>
      </c>
    </row>
    <row r="23" spans="1:12" ht="20.25" customHeight="1">
      <c r="A23" s="259" t="s">
        <v>206</v>
      </c>
      <c r="B23" s="260"/>
      <c r="C23" s="260"/>
      <c r="D23" s="260"/>
      <c r="E23" s="261"/>
      <c r="F23" s="124">
        <v>140</v>
      </c>
      <c r="G23" s="49">
        <v>63440.340599999996</v>
      </c>
      <c r="H23" s="50">
        <v>4206794.337185999</v>
      </c>
      <c r="I23" s="173">
        <f t="shared" si="0"/>
        <v>4270234.677785999</v>
      </c>
      <c r="J23" s="49">
        <v>367727.120624</v>
      </c>
      <c r="K23" s="50">
        <v>1705283.2860741003</v>
      </c>
      <c r="L23" s="173">
        <f t="shared" si="1"/>
        <v>2073010.4066981003</v>
      </c>
    </row>
    <row r="24" spans="1:12" ht="19.5" customHeight="1">
      <c r="A24" s="259" t="s">
        <v>207</v>
      </c>
      <c r="B24" s="260"/>
      <c r="C24" s="260"/>
      <c r="D24" s="260"/>
      <c r="E24" s="261"/>
      <c r="F24" s="124">
        <v>141</v>
      </c>
      <c r="G24" s="22">
        <f>SUM(G25:G27)</f>
        <v>25498401.2219</v>
      </c>
      <c r="H24" s="23">
        <f>SUM(H25:H27)</f>
        <v>36070587.6346974</v>
      </c>
      <c r="I24" s="173">
        <f t="shared" si="0"/>
        <v>61568988.8565974</v>
      </c>
      <c r="J24" s="22">
        <f>SUM(J25:J27)</f>
        <v>14271887.04444</v>
      </c>
      <c r="K24" s="23">
        <f>SUM(K25:K27)</f>
        <v>53339525.583150804</v>
      </c>
      <c r="L24" s="173">
        <f>SUM(L25:L27)</f>
        <v>67611412.6275908</v>
      </c>
    </row>
    <row r="25" spans="1:12" ht="12.75">
      <c r="A25" s="259" t="s">
        <v>208</v>
      </c>
      <c r="B25" s="260"/>
      <c r="C25" s="260"/>
      <c r="D25" s="260"/>
      <c r="E25" s="261"/>
      <c r="F25" s="124">
        <v>142</v>
      </c>
      <c r="G25" s="49">
        <v>289700.18189999997</v>
      </c>
      <c r="H25" s="50">
        <v>391089.88569739996</v>
      </c>
      <c r="I25" s="173">
        <f t="shared" si="0"/>
        <v>680790.0675973999</v>
      </c>
      <c r="J25" s="49">
        <v>2513489.78444</v>
      </c>
      <c r="K25" s="50">
        <v>19936514.42315081</v>
      </c>
      <c r="L25" s="173">
        <f t="shared" si="1"/>
        <v>22450004.20759081</v>
      </c>
    </row>
    <row r="26" spans="1:12" ht="12.75">
      <c r="A26" s="259" t="s">
        <v>209</v>
      </c>
      <c r="B26" s="260"/>
      <c r="C26" s="260"/>
      <c r="D26" s="260"/>
      <c r="E26" s="261"/>
      <c r="F26" s="124">
        <v>143</v>
      </c>
      <c r="G26" s="49">
        <v>25208701.040000003</v>
      </c>
      <c r="H26" s="50">
        <v>35679497.749</v>
      </c>
      <c r="I26" s="173">
        <f t="shared" si="0"/>
        <v>60888198.789000005</v>
      </c>
      <c r="J26" s="49">
        <v>11758397.26</v>
      </c>
      <c r="K26" s="50">
        <v>33403011.159999993</v>
      </c>
      <c r="L26" s="173">
        <f t="shared" si="1"/>
        <v>45161408.419999994</v>
      </c>
    </row>
    <row r="27" spans="1:12" ht="12.75">
      <c r="A27" s="259" t="s">
        <v>210</v>
      </c>
      <c r="B27" s="260"/>
      <c r="C27" s="260"/>
      <c r="D27" s="260"/>
      <c r="E27" s="261"/>
      <c r="F27" s="124">
        <v>144</v>
      </c>
      <c r="G27" s="49">
        <v>0</v>
      </c>
      <c r="H27" s="50">
        <v>0</v>
      </c>
      <c r="I27" s="173">
        <f t="shared" si="0"/>
        <v>0</v>
      </c>
      <c r="J27" s="49">
        <v>0</v>
      </c>
      <c r="K27" s="50">
        <v>0</v>
      </c>
      <c r="L27" s="173">
        <f t="shared" si="1"/>
        <v>0</v>
      </c>
    </row>
    <row r="28" spans="1:12" ht="12.75">
      <c r="A28" s="259" t="s">
        <v>211</v>
      </c>
      <c r="B28" s="260"/>
      <c r="C28" s="260"/>
      <c r="D28" s="260"/>
      <c r="E28" s="261"/>
      <c r="F28" s="124">
        <v>145</v>
      </c>
      <c r="G28" s="49">
        <v>0</v>
      </c>
      <c r="H28" s="50">
        <v>0</v>
      </c>
      <c r="I28" s="173">
        <f t="shared" si="0"/>
        <v>0</v>
      </c>
      <c r="J28" s="49">
        <v>0</v>
      </c>
      <c r="K28" s="50">
        <v>0</v>
      </c>
      <c r="L28" s="173">
        <f t="shared" si="1"/>
        <v>0</v>
      </c>
    </row>
    <row r="29" spans="1:12" ht="12.75">
      <c r="A29" s="259" t="s">
        <v>212</v>
      </c>
      <c r="B29" s="260"/>
      <c r="C29" s="260"/>
      <c r="D29" s="260"/>
      <c r="E29" s="261"/>
      <c r="F29" s="124">
        <v>146</v>
      </c>
      <c r="G29" s="49">
        <v>831559.7215004</v>
      </c>
      <c r="H29" s="50">
        <v>16490395.874406196</v>
      </c>
      <c r="I29" s="173">
        <f t="shared" si="0"/>
        <v>17321955.595906597</v>
      </c>
      <c r="J29" s="49">
        <v>670263.76449859</v>
      </c>
      <c r="K29" s="50">
        <v>5146317.98234223</v>
      </c>
      <c r="L29" s="173">
        <f t="shared" si="1"/>
        <v>5816581.74684082</v>
      </c>
    </row>
    <row r="30" spans="1:12" ht="12.75">
      <c r="A30" s="253" t="s">
        <v>213</v>
      </c>
      <c r="B30" s="260"/>
      <c r="C30" s="260"/>
      <c r="D30" s="260"/>
      <c r="E30" s="261"/>
      <c r="F30" s="124">
        <v>147</v>
      </c>
      <c r="G30" s="49">
        <v>887174.37</v>
      </c>
      <c r="H30" s="50">
        <v>27979729.6226218</v>
      </c>
      <c r="I30" s="173">
        <f t="shared" si="0"/>
        <v>28866903.9926218</v>
      </c>
      <c r="J30" s="49">
        <v>1500349.41</v>
      </c>
      <c r="K30" s="50">
        <v>32497044.807332687</v>
      </c>
      <c r="L30" s="173">
        <f t="shared" si="1"/>
        <v>33997394.21733268</v>
      </c>
    </row>
    <row r="31" spans="1:12" ht="21.75" customHeight="1">
      <c r="A31" s="253" t="s">
        <v>214</v>
      </c>
      <c r="B31" s="260"/>
      <c r="C31" s="260"/>
      <c r="D31" s="260"/>
      <c r="E31" s="261"/>
      <c r="F31" s="124">
        <v>148</v>
      </c>
      <c r="G31" s="49">
        <v>130704.4875625</v>
      </c>
      <c r="H31" s="50">
        <v>30666800.004062247</v>
      </c>
      <c r="I31" s="173">
        <f t="shared" si="0"/>
        <v>30797504.491624746</v>
      </c>
      <c r="J31" s="49">
        <v>131809.14540765</v>
      </c>
      <c r="K31" s="50">
        <v>29670244.416621003</v>
      </c>
      <c r="L31" s="173">
        <f t="shared" si="1"/>
        <v>29802053.562028654</v>
      </c>
    </row>
    <row r="32" spans="1:12" ht="12.75">
      <c r="A32" s="253" t="s">
        <v>215</v>
      </c>
      <c r="B32" s="260"/>
      <c r="C32" s="260"/>
      <c r="D32" s="260"/>
      <c r="E32" s="261"/>
      <c r="F32" s="124">
        <v>149</v>
      </c>
      <c r="G32" s="49">
        <v>23239.149185299997</v>
      </c>
      <c r="H32" s="50">
        <v>89585431.2642412</v>
      </c>
      <c r="I32" s="173">
        <f t="shared" si="0"/>
        <v>89608670.4134265</v>
      </c>
      <c r="J32" s="49">
        <v>224977.93478645</v>
      </c>
      <c r="K32" s="50">
        <v>82999401.97347978</v>
      </c>
      <c r="L32" s="173">
        <f t="shared" si="1"/>
        <v>83224379.90826623</v>
      </c>
    </row>
    <row r="33" spans="1:12" ht="12.75">
      <c r="A33" s="253" t="s">
        <v>216</v>
      </c>
      <c r="B33" s="260"/>
      <c r="C33" s="260"/>
      <c r="D33" s="260"/>
      <c r="E33" s="261"/>
      <c r="F33" s="124">
        <v>150</v>
      </c>
      <c r="G33" s="22">
        <f>G34+G38</f>
        <v>-244382508.526883</v>
      </c>
      <c r="H33" s="23">
        <f>H34+H38</f>
        <v>-882879053.4909769</v>
      </c>
      <c r="I33" s="173">
        <f t="shared" si="0"/>
        <v>-1127261562.01786</v>
      </c>
      <c r="J33" s="22">
        <f>+J34+J38</f>
        <v>-310057550.5199762</v>
      </c>
      <c r="K33" s="23">
        <f>+K34+K38</f>
        <v>-879836648.3241913</v>
      </c>
      <c r="L33" s="173">
        <f>+L34+L38</f>
        <v>-1189894198.8441677</v>
      </c>
    </row>
    <row r="34" spans="1:12" ht="12.75">
      <c r="A34" s="259" t="s">
        <v>217</v>
      </c>
      <c r="B34" s="260"/>
      <c r="C34" s="260"/>
      <c r="D34" s="260"/>
      <c r="E34" s="261"/>
      <c r="F34" s="124">
        <v>151</v>
      </c>
      <c r="G34" s="22">
        <f>SUM(G35:G37)</f>
        <v>-240910442.8976516</v>
      </c>
      <c r="H34" s="23">
        <f>SUM(H35:H37)</f>
        <v>-861193984.7890824</v>
      </c>
      <c r="I34" s="173">
        <f t="shared" si="0"/>
        <v>-1102104427.686734</v>
      </c>
      <c r="J34" s="22">
        <f>SUM(J35:J37)</f>
        <v>-291926942.3210169</v>
      </c>
      <c r="K34" s="23">
        <f>SUM(K35:K37)</f>
        <v>-872893160.8621473</v>
      </c>
      <c r="L34" s="173">
        <f>SUM(L35:L37)</f>
        <v>-1164820103.1831644</v>
      </c>
    </row>
    <row r="35" spans="1:12" ht="12.75">
      <c r="A35" s="259" t="s">
        <v>218</v>
      </c>
      <c r="B35" s="260"/>
      <c r="C35" s="260"/>
      <c r="D35" s="260"/>
      <c r="E35" s="261"/>
      <c r="F35" s="124">
        <v>152</v>
      </c>
      <c r="G35" s="49">
        <v>-240910442.8976516</v>
      </c>
      <c r="H35" s="50">
        <v>-932029148.4688702</v>
      </c>
      <c r="I35" s="173">
        <f t="shared" si="0"/>
        <v>-1172939591.3665218</v>
      </c>
      <c r="J35" s="49">
        <v>-291964576.2532569</v>
      </c>
      <c r="K35" s="50">
        <v>-964593317.545816</v>
      </c>
      <c r="L35" s="173">
        <f t="shared" si="1"/>
        <v>-1256557893.7990727</v>
      </c>
    </row>
    <row r="36" spans="1:12" ht="12.75">
      <c r="A36" s="259" t="s">
        <v>219</v>
      </c>
      <c r="B36" s="260"/>
      <c r="C36" s="260"/>
      <c r="D36" s="260"/>
      <c r="E36" s="261"/>
      <c r="F36" s="124">
        <v>153</v>
      </c>
      <c r="G36" s="49">
        <v>0</v>
      </c>
      <c r="H36" s="50">
        <v>1103691.7588315597</v>
      </c>
      <c r="I36" s="173">
        <f t="shared" si="0"/>
        <v>1103691.7588315597</v>
      </c>
      <c r="J36" s="49">
        <v>0</v>
      </c>
      <c r="K36" s="50">
        <v>609738.0819726805</v>
      </c>
      <c r="L36" s="173">
        <f t="shared" si="1"/>
        <v>609738.0819726805</v>
      </c>
    </row>
    <row r="37" spans="1:12" ht="12.75">
      <c r="A37" s="259" t="s">
        <v>220</v>
      </c>
      <c r="B37" s="260"/>
      <c r="C37" s="260"/>
      <c r="D37" s="260"/>
      <c r="E37" s="261"/>
      <c r="F37" s="124">
        <v>154</v>
      </c>
      <c r="G37" s="49">
        <v>0</v>
      </c>
      <c r="H37" s="50">
        <v>69731471.92095622</v>
      </c>
      <c r="I37" s="173">
        <f t="shared" si="0"/>
        <v>69731471.92095622</v>
      </c>
      <c r="J37" s="49">
        <v>37633.93224</v>
      </c>
      <c r="K37" s="50">
        <v>91090418.60169584</v>
      </c>
      <c r="L37" s="173">
        <f t="shared" si="1"/>
        <v>91128052.53393583</v>
      </c>
    </row>
    <row r="38" spans="1:12" ht="12.75">
      <c r="A38" s="259" t="s">
        <v>221</v>
      </c>
      <c r="B38" s="260"/>
      <c r="C38" s="260"/>
      <c r="D38" s="260"/>
      <c r="E38" s="261"/>
      <c r="F38" s="124">
        <v>155</v>
      </c>
      <c r="G38" s="22">
        <f>SUM(G39:G41)</f>
        <v>-3472065.6292314003</v>
      </c>
      <c r="H38" s="23">
        <f>SUM(H39:H41)</f>
        <v>-21685068.70189449</v>
      </c>
      <c r="I38" s="173">
        <f t="shared" si="0"/>
        <v>-25157134.33112589</v>
      </c>
      <c r="J38" s="22">
        <f>SUM(J39:J41)</f>
        <v>-18130608.1989593</v>
      </c>
      <c r="K38" s="23">
        <f>SUM(K39:K41)</f>
        <v>-6943487.462044045</v>
      </c>
      <c r="L38" s="173">
        <f>SUM(L39:L41)</f>
        <v>-25074095.661003347</v>
      </c>
    </row>
    <row r="39" spans="1:12" ht="12.75">
      <c r="A39" s="259" t="s">
        <v>222</v>
      </c>
      <c r="B39" s="260"/>
      <c r="C39" s="260"/>
      <c r="D39" s="260"/>
      <c r="E39" s="261"/>
      <c r="F39" s="124">
        <v>156</v>
      </c>
      <c r="G39" s="49">
        <v>-3472065.6292314003</v>
      </c>
      <c r="H39" s="50">
        <v>-32250078.533434488</v>
      </c>
      <c r="I39" s="173">
        <f>G39+H39</f>
        <v>-35722144.16266589</v>
      </c>
      <c r="J39" s="49">
        <v>-18130608.1989593</v>
      </c>
      <c r="K39" s="50">
        <v>710571.1776435275</v>
      </c>
      <c r="L39" s="173">
        <f t="shared" si="1"/>
        <v>-17420037.021315772</v>
      </c>
    </row>
    <row r="40" spans="1:12" ht="12.75">
      <c r="A40" s="259" t="s">
        <v>223</v>
      </c>
      <c r="B40" s="260"/>
      <c r="C40" s="260"/>
      <c r="D40" s="260"/>
      <c r="E40" s="261"/>
      <c r="F40" s="124">
        <v>157</v>
      </c>
      <c r="G40" s="49">
        <v>0</v>
      </c>
      <c r="H40" s="50">
        <v>701118.058868</v>
      </c>
      <c r="I40" s="173">
        <f>G40+H40</f>
        <v>701118.058868</v>
      </c>
      <c r="J40" s="49">
        <v>0</v>
      </c>
      <c r="K40" s="50">
        <v>322151.8364299999</v>
      </c>
      <c r="L40" s="173">
        <f t="shared" si="1"/>
        <v>322151.8364299999</v>
      </c>
    </row>
    <row r="41" spans="1:12" ht="12.75">
      <c r="A41" s="259" t="s">
        <v>224</v>
      </c>
      <c r="B41" s="260"/>
      <c r="C41" s="260"/>
      <c r="D41" s="260"/>
      <c r="E41" s="261"/>
      <c r="F41" s="124">
        <v>158</v>
      </c>
      <c r="G41" s="49">
        <v>0</v>
      </c>
      <c r="H41" s="50">
        <v>9863891.772672001</v>
      </c>
      <c r="I41" s="173">
        <f>G41+H41</f>
        <v>9863891.772672001</v>
      </c>
      <c r="J41" s="49">
        <v>0</v>
      </c>
      <c r="K41" s="50">
        <v>-7976210.476117573</v>
      </c>
      <c r="L41" s="173">
        <f t="shared" si="1"/>
        <v>-7976210.476117573</v>
      </c>
    </row>
    <row r="42" spans="1:12" ht="22.5" customHeight="1">
      <c r="A42" s="253" t="s">
        <v>225</v>
      </c>
      <c r="B42" s="260"/>
      <c r="C42" s="260"/>
      <c r="D42" s="260"/>
      <c r="E42" s="261"/>
      <c r="F42" s="124">
        <v>159</v>
      </c>
      <c r="G42" s="22">
        <f>G43+G46</f>
        <v>-30092196.506630596</v>
      </c>
      <c r="H42" s="23">
        <f>H43+H46</f>
        <v>5988357.18891</v>
      </c>
      <c r="I42" s="173">
        <f t="shared" si="0"/>
        <v>-24103839.317720596</v>
      </c>
      <c r="J42" s="22">
        <f>+J43+J46</f>
        <v>-74231198.73509201</v>
      </c>
      <c r="K42" s="23">
        <f>+K43+K46</f>
        <v>18162445.555999003</v>
      </c>
      <c r="L42" s="173">
        <f>+L43+L46</f>
        <v>-56068753.17909301</v>
      </c>
    </row>
    <row r="43" spans="1:12" ht="21" customHeight="1">
      <c r="A43" s="259" t="s">
        <v>226</v>
      </c>
      <c r="B43" s="260"/>
      <c r="C43" s="260"/>
      <c r="D43" s="260"/>
      <c r="E43" s="261"/>
      <c r="F43" s="124">
        <v>160</v>
      </c>
      <c r="G43" s="22">
        <f>SUM(G44:G45)</f>
        <v>-27449594.466630597</v>
      </c>
      <c r="H43" s="23">
        <f>SUM(H44:H45)</f>
        <v>0</v>
      </c>
      <c r="I43" s="173">
        <f t="shared" si="0"/>
        <v>-27449594.466630597</v>
      </c>
      <c r="J43" s="22">
        <f>SUM(J44:J45)</f>
        <v>-74231198.73509201</v>
      </c>
      <c r="K43" s="23">
        <f>SUM(K44:K45)</f>
        <v>15132403.440000001</v>
      </c>
      <c r="L43" s="173">
        <f>SUM(L44:L45)</f>
        <v>-59098795.29509201</v>
      </c>
    </row>
    <row r="44" spans="1:12" ht="12.75">
      <c r="A44" s="259" t="s">
        <v>227</v>
      </c>
      <c r="B44" s="260"/>
      <c r="C44" s="260"/>
      <c r="D44" s="260"/>
      <c r="E44" s="261"/>
      <c r="F44" s="124">
        <v>161</v>
      </c>
      <c r="G44" s="49">
        <v>-27173059.876630597</v>
      </c>
      <c r="H44" s="50">
        <v>0</v>
      </c>
      <c r="I44" s="173">
        <f t="shared" si="0"/>
        <v>-27173059.876630597</v>
      </c>
      <c r="J44" s="174">
        <v>-74231198.73509201</v>
      </c>
      <c r="K44" s="175">
        <v>15253381.370000001</v>
      </c>
      <c r="L44" s="176">
        <f t="shared" si="1"/>
        <v>-58977817.36509201</v>
      </c>
    </row>
    <row r="45" spans="1:12" ht="12.75">
      <c r="A45" s="259" t="s">
        <v>228</v>
      </c>
      <c r="B45" s="260"/>
      <c r="C45" s="260"/>
      <c r="D45" s="260"/>
      <c r="E45" s="261"/>
      <c r="F45" s="124">
        <v>162</v>
      </c>
      <c r="G45" s="49">
        <v>-276534.59</v>
      </c>
      <c r="H45" s="50">
        <v>0</v>
      </c>
      <c r="I45" s="173">
        <f t="shared" si="0"/>
        <v>-276534.59</v>
      </c>
      <c r="J45" s="174">
        <v>0</v>
      </c>
      <c r="K45" s="175">
        <v>-120977.93</v>
      </c>
      <c r="L45" s="176">
        <f t="shared" si="1"/>
        <v>-120977.93</v>
      </c>
    </row>
    <row r="46" spans="1:12" ht="21.75" customHeight="1">
      <c r="A46" s="259" t="s">
        <v>229</v>
      </c>
      <c r="B46" s="260"/>
      <c r="C46" s="260"/>
      <c r="D46" s="260"/>
      <c r="E46" s="261"/>
      <c r="F46" s="124">
        <v>163</v>
      </c>
      <c r="G46" s="22">
        <f>SUM(G47:G49)</f>
        <v>-2642602.04</v>
      </c>
      <c r="H46" s="23">
        <f>SUM(H47:H49)</f>
        <v>5988357.18891</v>
      </c>
      <c r="I46" s="173">
        <f t="shared" si="0"/>
        <v>3345755.14891</v>
      </c>
      <c r="J46" s="22">
        <f>SUM(J47:J49)</f>
        <v>0</v>
      </c>
      <c r="K46" s="112">
        <f>SUM(K47:K49)</f>
        <v>3030042.115999</v>
      </c>
      <c r="L46" s="173">
        <f>SUM(L47:L49)</f>
        <v>3030042.115999</v>
      </c>
    </row>
    <row r="47" spans="1:12" ht="12.75">
      <c r="A47" s="259" t="s">
        <v>222</v>
      </c>
      <c r="B47" s="260"/>
      <c r="C47" s="260"/>
      <c r="D47" s="260"/>
      <c r="E47" s="261"/>
      <c r="F47" s="124">
        <v>164</v>
      </c>
      <c r="G47" s="49">
        <v>-2642602.04</v>
      </c>
      <c r="H47" s="50">
        <v>5988357.18891</v>
      </c>
      <c r="I47" s="173">
        <f t="shared" si="0"/>
        <v>3345755.14891</v>
      </c>
      <c r="J47" s="49">
        <v>0</v>
      </c>
      <c r="K47" s="50">
        <v>3030042.115999</v>
      </c>
      <c r="L47" s="173">
        <f t="shared" si="1"/>
        <v>3030042.115999</v>
      </c>
    </row>
    <row r="48" spans="1:12" ht="12.75">
      <c r="A48" s="259" t="s">
        <v>223</v>
      </c>
      <c r="B48" s="260"/>
      <c r="C48" s="260"/>
      <c r="D48" s="260"/>
      <c r="E48" s="261"/>
      <c r="F48" s="124">
        <v>165</v>
      </c>
      <c r="G48" s="49">
        <v>0</v>
      </c>
      <c r="H48" s="50">
        <v>0</v>
      </c>
      <c r="I48" s="173">
        <f t="shared" si="0"/>
        <v>0</v>
      </c>
      <c r="J48" s="49">
        <v>0</v>
      </c>
      <c r="K48" s="50">
        <v>0</v>
      </c>
      <c r="L48" s="173">
        <f t="shared" si="1"/>
        <v>0</v>
      </c>
    </row>
    <row r="49" spans="1:12" ht="12.75">
      <c r="A49" s="259" t="s">
        <v>224</v>
      </c>
      <c r="B49" s="260"/>
      <c r="C49" s="260"/>
      <c r="D49" s="260"/>
      <c r="E49" s="261"/>
      <c r="F49" s="124">
        <v>166</v>
      </c>
      <c r="G49" s="49">
        <v>0</v>
      </c>
      <c r="H49" s="50">
        <v>0</v>
      </c>
      <c r="I49" s="173">
        <f t="shared" si="0"/>
        <v>0</v>
      </c>
      <c r="J49" s="49">
        <v>0</v>
      </c>
      <c r="K49" s="50">
        <v>0</v>
      </c>
      <c r="L49" s="173">
        <f t="shared" si="1"/>
        <v>0</v>
      </c>
    </row>
    <row r="50" spans="1:12" ht="21" customHeight="1">
      <c r="A50" s="253" t="s">
        <v>230</v>
      </c>
      <c r="B50" s="260"/>
      <c r="C50" s="260"/>
      <c r="D50" s="260"/>
      <c r="E50" s="261"/>
      <c r="F50" s="124">
        <v>167</v>
      </c>
      <c r="G50" s="22">
        <f>SUM(G51:G53)</f>
        <v>-153246773.3547</v>
      </c>
      <c r="H50" s="23">
        <f>SUM(H51:H53)</f>
        <v>0</v>
      </c>
      <c r="I50" s="173">
        <f t="shared" si="0"/>
        <v>-153246773.3547</v>
      </c>
      <c r="J50" s="22">
        <f>SUM(J51:J53)</f>
        <v>-95028757.30183601</v>
      </c>
      <c r="K50" s="23">
        <f>SUM(K51:K53)</f>
        <v>0</v>
      </c>
      <c r="L50" s="173">
        <f>SUM(L51:L53)</f>
        <v>-95028757.30183601</v>
      </c>
    </row>
    <row r="51" spans="1:12" ht="12.75">
      <c r="A51" s="259" t="s">
        <v>231</v>
      </c>
      <c r="B51" s="260"/>
      <c r="C51" s="260"/>
      <c r="D51" s="260"/>
      <c r="E51" s="261"/>
      <c r="F51" s="124">
        <v>168</v>
      </c>
      <c r="G51" s="49">
        <v>-153246773.3547</v>
      </c>
      <c r="H51" s="50">
        <v>0</v>
      </c>
      <c r="I51" s="173">
        <f t="shared" si="0"/>
        <v>-153246773.3547</v>
      </c>
      <c r="J51" s="49">
        <v>-95028757.30183601</v>
      </c>
      <c r="K51" s="50">
        <v>0</v>
      </c>
      <c r="L51" s="173">
        <f t="shared" si="1"/>
        <v>-95028757.30183601</v>
      </c>
    </row>
    <row r="52" spans="1:12" ht="12.75">
      <c r="A52" s="259" t="s">
        <v>232</v>
      </c>
      <c r="B52" s="260"/>
      <c r="C52" s="260"/>
      <c r="D52" s="260"/>
      <c r="E52" s="261"/>
      <c r="F52" s="124">
        <v>169</v>
      </c>
      <c r="G52" s="49">
        <v>0</v>
      </c>
      <c r="H52" s="50">
        <v>0</v>
      </c>
      <c r="I52" s="173">
        <f t="shared" si="0"/>
        <v>0</v>
      </c>
      <c r="J52" s="49">
        <v>0</v>
      </c>
      <c r="K52" s="50">
        <v>0</v>
      </c>
      <c r="L52" s="173">
        <f t="shared" si="1"/>
        <v>0</v>
      </c>
    </row>
    <row r="53" spans="1:12" ht="12.75">
      <c r="A53" s="259" t="s">
        <v>233</v>
      </c>
      <c r="B53" s="260"/>
      <c r="C53" s="260"/>
      <c r="D53" s="260"/>
      <c r="E53" s="261"/>
      <c r="F53" s="124">
        <v>170</v>
      </c>
      <c r="G53" s="49">
        <v>0</v>
      </c>
      <c r="H53" s="50">
        <v>0</v>
      </c>
      <c r="I53" s="173">
        <f t="shared" si="0"/>
        <v>0</v>
      </c>
      <c r="J53" s="49">
        <v>0</v>
      </c>
      <c r="K53" s="50">
        <v>0</v>
      </c>
      <c r="L53" s="173">
        <f t="shared" si="1"/>
        <v>0</v>
      </c>
    </row>
    <row r="54" spans="1:12" ht="21" customHeight="1">
      <c r="A54" s="253" t="s">
        <v>234</v>
      </c>
      <c r="B54" s="260"/>
      <c r="C54" s="260"/>
      <c r="D54" s="260"/>
      <c r="E54" s="261"/>
      <c r="F54" s="124">
        <v>171</v>
      </c>
      <c r="G54" s="22">
        <f>SUM(G55:G56)</f>
        <v>0</v>
      </c>
      <c r="H54" s="23">
        <f>SUM(H55:H56)</f>
        <v>-2529926.7566</v>
      </c>
      <c r="I54" s="173">
        <f t="shared" si="0"/>
        <v>-2529926.7566</v>
      </c>
      <c r="J54" s="22">
        <f>SUM(J55:J56)</f>
        <v>0</v>
      </c>
      <c r="K54" s="23">
        <f>SUM(K55:K56)</f>
        <v>-5332503.518276</v>
      </c>
      <c r="L54" s="173">
        <f>SUM(L55:L56)</f>
        <v>-5332503.518276</v>
      </c>
    </row>
    <row r="55" spans="1:12" ht="13.5" customHeight="1">
      <c r="A55" s="259" t="s">
        <v>235</v>
      </c>
      <c r="B55" s="260"/>
      <c r="C55" s="260"/>
      <c r="D55" s="260"/>
      <c r="E55" s="261"/>
      <c r="F55" s="124">
        <v>172</v>
      </c>
      <c r="G55" s="49">
        <v>0</v>
      </c>
      <c r="H55" s="50">
        <v>-2034179.4499999997</v>
      </c>
      <c r="I55" s="173">
        <f t="shared" si="0"/>
        <v>-2034179.4499999997</v>
      </c>
      <c r="J55" s="49">
        <v>0</v>
      </c>
      <c r="K55" s="50">
        <v>-4678748.0600000005</v>
      </c>
      <c r="L55" s="173">
        <f t="shared" si="1"/>
        <v>-4678748.0600000005</v>
      </c>
    </row>
    <row r="56" spans="1:12" ht="12.75">
      <c r="A56" s="259" t="s">
        <v>236</v>
      </c>
      <c r="B56" s="260"/>
      <c r="C56" s="260"/>
      <c r="D56" s="260"/>
      <c r="E56" s="261"/>
      <c r="F56" s="124">
        <v>173</v>
      </c>
      <c r="G56" s="49">
        <v>0</v>
      </c>
      <c r="H56" s="50">
        <v>-495747.3066</v>
      </c>
      <c r="I56" s="173">
        <f t="shared" si="0"/>
        <v>-495747.3066</v>
      </c>
      <c r="J56" s="49">
        <v>0</v>
      </c>
      <c r="K56" s="50">
        <v>-653755.458276</v>
      </c>
      <c r="L56" s="173">
        <f t="shared" si="1"/>
        <v>-653755.458276</v>
      </c>
    </row>
    <row r="57" spans="1:12" ht="21" customHeight="1">
      <c r="A57" s="253" t="s">
        <v>237</v>
      </c>
      <c r="B57" s="260"/>
      <c r="C57" s="260"/>
      <c r="D57" s="260"/>
      <c r="E57" s="261"/>
      <c r="F57" s="124">
        <v>174</v>
      </c>
      <c r="G57" s="22">
        <f>G58+G62</f>
        <v>-100993859.4773893</v>
      </c>
      <c r="H57" s="23">
        <f>H58+H62</f>
        <v>-700741546.9569094</v>
      </c>
      <c r="I57" s="173">
        <f t="shared" si="0"/>
        <v>-801735406.4342988</v>
      </c>
      <c r="J57" s="22">
        <f>+J58+J62</f>
        <v>-95051517.94896072</v>
      </c>
      <c r="K57" s="23">
        <f>+K58+K62</f>
        <v>-764600141.4670444</v>
      </c>
      <c r="L57" s="173">
        <f>+L58+L62</f>
        <v>-859651659.4160051</v>
      </c>
    </row>
    <row r="58" spans="1:12" ht="12.75">
      <c r="A58" s="259" t="s">
        <v>238</v>
      </c>
      <c r="B58" s="260"/>
      <c r="C58" s="260"/>
      <c r="D58" s="260"/>
      <c r="E58" s="261"/>
      <c r="F58" s="124">
        <v>175</v>
      </c>
      <c r="G58" s="50">
        <f>SUM(G59:G61)</f>
        <v>-57185849.5970668</v>
      </c>
      <c r="H58" s="50">
        <f>SUM(H59:H61)</f>
        <v>-333065055.69930685</v>
      </c>
      <c r="I58" s="173">
        <f t="shared" si="0"/>
        <v>-390250905.29637367</v>
      </c>
      <c r="J58" s="22">
        <f>SUM(J59:J61)</f>
        <v>-53048443.87212813</v>
      </c>
      <c r="K58" s="23">
        <f>SUM(K59:K61)</f>
        <v>-393584591.65908223</v>
      </c>
      <c r="L58" s="173">
        <f>SUM(L59:L61)</f>
        <v>-446633035.53121036</v>
      </c>
    </row>
    <row r="59" spans="1:12" ht="12.75">
      <c r="A59" s="259" t="s">
        <v>239</v>
      </c>
      <c r="B59" s="260"/>
      <c r="C59" s="260"/>
      <c r="D59" s="260"/>
      <c r="E59" s="261"/>
      <c r="F59" s="124">
        <v>176</v>
      </c>
      <c r="G59" s="50">
        <v>-31263087.148200598</v>
      </c>
      <c r="H59" s="50">
        <v>-209223735.12361598</v>
      </c>
      <c r="I59" s="173">
        <f t="shared" si="0"/>
        <v>-240486822.27181658</v>
      </c>
      <c r="J59" s="49">
        <v>-28687649.06323963</v>
      </c>
      <c r="K59" s="50">
        <v>-289254266.8224422</v>
      </c>
      <c r="L59" s="173">
        <f t="shared" si="1"/>
        <v>-317941915.8856818</v>
      </c>
    </row>
    <row r="60" spans="1:12" ht="12.75">
      <c r="A60" s="259" t="s">
        <v>240</v>
      </c>
      <c r="B60" s="260"/>
      <c r="C60" s="260"/>
      <c r="D60" s="260"/>
      <c r="E60" s="261"/>
      <c r="F60" s="124">
        <v>177</v>
      </c>
      <c r="G60" s="50">
        <v>-25922762.4488662</v>
      </c>
      <c r="H60" s="50">
        <v>-192733040.858768</v>
      </c>
      <c r="I60" s="173">
        <f t="shared" si="0"/>
        <v>-218655803.30763417</v>
      </c>
      <c r="J60" s="49">
        <v>-24360794.8088885</v>
      </c>
      <c r="K60" s="50">
        <v>-206773256.61739895</v>
      </c>
      <c r="L60" s="173">
        <f t="shared" si="1"/>
        <v>-231134051.42628744</v>
      </c>
    </row>
    <row r="61" spans="1:12" ht="12.75">
      <c r="A61" s="259" t="s">
        <v>241</v>
      </c>
      <c r="B61" s="260"/>
      <c r="C61" s="260"/>
      <c r="D61" s="260"/>
      <c r="E61" s="261"/>
      <c r="F61" s="124">
        <v>178</v>
      </c>
      <c r="G61" s="50">
        <v>0</v>
      </c>
      <c r="H61" s="50">
        <v>68891720.28307709</v>
      </c>
      <c r="I61" s="173">
        <f t="shared" si="0"/>
        <v>68891720.28307709</v>
      </c>
      <c r="J61" s="49">
        <v>0</v>
      </c>
      <c r="K61" s="50">
        <v>102442931.78075892</v>
      </c>
      <c r="L61" s="173">
        <f t="shared" si="1"/>
        <v>102442931.78075892</v>
      </c>
    </row>
    <row r="62" spans="1:12" ht="24" customHeight="1">
      <c r="A62" s="259" t="s">
        <v>242</v>
      </c>
      <c r="B62" s="260"/>
      <c r="C62" s="260"/>
      <c r="D62" s="260"/>
      <c r="E62" s="261"/>
      <c r="F62" s="124">
        <v>179</v>
      </c>
      <c r="G62" s="22">
        <f>SUM(G63:G65)</f>
        <v>-43808009.8803225</v>
      </c>
      <c r="H62" s="23">
        <f>SUM(H63:H65)</f>
        <v>-367676491.25760263</v>
      </c>
      <c r="I62" s="173">
        <f t="shared" si="0"/>
        <v>-411484501.13792515</v>
      </c>
      <c r="J62" s="22">
        <f>SUM(J63:J65)</f>
        <v>-42003074.0768326</v>
      </c>
      <c r="K62" s="23">
        <f>SUM(K63:K65)</f>
        <v>-371015549.80796206</v>
      </c>
      <c r="L62" s="173">
        <f>SUM(L63:L65)</f>
        <v>-413018623.8847947</v>
      </c>
    </row>
    <row r="63" spans="1:12" ht="12.75">
      <c r="A63" s="259" t="s">
        <v>243</v>
      </c>
      <c r="B63" s="260"/>
      <c r="C63" s="260"/>
      <c r="D63" s="260"/>
      <c r="E63" s="261"/>
      <c r="F63" s="124">
        <v>180</v>
      </c>
      <c r="G63" s="49">
        <v>-1725024.8417882</v>
      </c>
      <c r="H63" s="50">
        <v>-39052133.62717877</v>
      </c>
      <c r="I63" s="173">
        <f t="shared" si="0"/>
        <v>-40777158.468966976</v>
      </c>
      <c r="J63" s="49">
        <v>-1937498.8027170901</v>
      </c>
      <c r="K63" s="50">
        <v>-39312823.77106586</v>
      </c>
      <c r="L63" s="173">
        <f t="shared" si="1"/>
        <v>-41250322.57378295</v>
      </c>
    </row>
    <row r="64" spans="1:12" ht="12.75">
      <c r="A64" s="259" t="s">
        <v>244</v>
      </c>
      <c r="B64" s="260"/>
      <c r="C64" s="260"/>
      <c r="D64" s="260"/>
      <c r="E64" s="261"/>
      <c r="F64" s="124">
        <v>181</v>
      </c>
      <c r="G64" s="49">
        <v>-17655038.0575</v>
      </c>
      <c r="H64" s="50">
        <v>-132827577.45574382</v>
      </c>
      <c r="I64" s="173">
        <f t="shared" si="0"/>
        <v>-150482615.51324382</v>
      </c>
      <c r="J64" s="49">
        <v>-18004983.569042917</v>
      </c>
      <c r="K64" s="50">
        <v>-144217594.11475748</v>
      </c>
      <c r="L64" s="173">
        <f t="shared" si="1"/>
        <v>-162222577.6838004</v>
      </c>
    </row>
    <row r="65" spans="1:12" ht="12.75">
      <c r="A65" s="259" t="s">
        <v>245</v>
      </c>
      <c r="B65" s="260"/>
      <c r="C65" s="260"/>
      <c r="D65" s="260"/>
      <c r="E65" s="261"/>
      <c r="F65" s="124">
        <v>182</v>
      </c>
      <c r="G65" s="49">
        <v>-24427946.9810343</v>
      </c>
      <c r="H65" s="50">
        <v>-195796780.17468005</v>
      </c>
      <c r="I65" s="173">
        <f t="shared" si="0"/>
        <v>-220224727.15571436</v>
      </c>
      <c r="J65" s="49">
        <v>-22060591.705072593</v>
      </c>
      <c r="K65" s="50">
        <v>-187485131.92213875</v>
      </c>
      <c r="L65" s="173">
        <f t="shared" si="1"/>
        <v>-209545723.62721133</v>
      </c>
    </row>
    <row r="66" spans="1:12" ht="12.75">
      <c r="A66" s="253" t="s">
        <v>246</v>
      </c>
      <c r="B66" s="260"/>
      <c r="C66" s="260"/>
      <c r="D66" s="260"/>
      <c r="E66" s="261"/>
      <c r="F66" s="124">
        <v>183</v>
      </c>
      <c r="G66" s="22">
        <f>SUM(G67:G73)</f>
        <v>-19277895.9324377</v>
      </c>
      <c r="H66" s="23">
        <f>SUM(H67:H73)</f>
        <v>-83120807.15470618</v>
      </c>
      <c r="I66" s="173">
        <f t="shared" si="0"/>
        <v>-102398703.08714388</v>
      </c>
      <c r="J66" s="22">
        <f>+SUM(J67:J73)</f>
        <v>-32516046.858054202</v>
      </c>
      <c r="K66" s="23">
        <f>+SUM(K67:K73)</f>
        <v>-119289813.29283251</v>
      </c>
      <c r="L66" s="173">
        <f t="shared" si="1"/>
        <v>-151805860.1508867</v>
      </c>
    </row>
    <row r="67" spans="1:12" ht="21" customHeight="1">
      <c r="A67" s="259" t="s">
        <v>247</v>
      </c>
      <c r="B67" s="260"/>
      <c r="C67" s="260"/>
      <c r="D67" s="260"/>
      <c r="E67" s="261"/>
      <c r="F67" s="124">
        <v>184</v>
      </c>
      <c r="G67" s="49">
        <v>0</v>
      </c>
      <c r="H67" s="50">
        <v>0</v>
      </c>
      <c r="I67" s="173">
        <f t="shared" si="0"/>
        <v>0</v>
      </c>
      <c r="J67" s="49">
        <v>0</v>
      </c>
      <c r="K67" s="50">
        <v>0</v>
      </c>
      <c r="L67" s="173">
        <f t="shared" si="1"/>
        <v>0</v>
      </c>
    </row>
    <row r="68" spans="1:12" ht="12.75">
      <c r="A68" s="259" t="s">
        <v>248</v>
      </c>
      <c r="B68" s="260"/>
      <c r="C68" s="260"/>
      <c r="D68" s="260"/>
      <c r="E68" s="261"/>
      <c r="F68" s="124">
        <v>185</v>
      </c>
      <c r="G68" s="49">
        <v>-12127.3581</v>
      </c>
      <c r="H68" s="50">
        <v>-459621.7494784007</v>
      </c>
      <c r="I68" s="173">
        <f t="shared" si="0"/>
        <v>-471749.1075784007</v>
      </c>
      <c r="J68" s="49">
        <v>-22093.790844000003</v>
      </c>
      <c r="K68" s="50">
        <v>-230627.41238962114</v>
      </c>
      <c r="L68" s="173">
        <f t="shared" si="1"/>
        <v>-252721.20323362114</v>
      </c>
    </row>
    <row r="69" spans="1:12" ht="12.75">
      <c r="A69" s="259" t="s">
        <v>249</v>
      </c>
      <c r="B69" s="260"/>
      <c r="C69" s="260"/>
      <c r="D69" s="260"/>
      <c r="E69" s="261"/>
      <c r="F69" s="124">
        <v>186</v>
      </c>
      <c r="G69" s="49">
        <v>-329530.2751026</v>
      </c>
      <c r="H69" s="50">
        <v>-143568.38476000004</v>
      </c>
      <c r="I69" s="173">
        <f t="shared" si="0"/>
        <v>-473098.65986260003</v>
      </c>
      <c r="J69" s="49">
        <v>-147254.44000000003</v>
      </c>
      <c r="K69" s="50">
        <v>-16190255.041876</v>
      </c>
      <c r="L69" s="173">
        <f t="shared" si="1"/>
        <v>-16337509.481875999</v>
      </c>
    </row>
    <row r="70" spans="1:12" ht="23.25" customHeight="1">
      <c r="A70" s="259" t="s">
        <v>250</v>
      </c>
      <c r="B70" s="260"/>
      <c r="C70" s="260"/>
      <c r="D70" s="260"/>
      <c r="E70" s="261"/>
      <c r="F70" s="124">
        <v>187</v>
      </c>
      <c r="G70" s="49">
        <v>-4572282.619999998</v>
      </c>
      <c r="H70" s="50">
        <v>-11392114.63</v>
      </c>
      <c r="I70" s="173">
        <f t="shared" si="0"/>
        <v>-15964397.25</v>
      </c>
      <c r="J70" s="49">
        <v>-1744408.35</v>
      </c>
      <c r="K70" s="50">
        <v>-7626918.28682658</v>
      </c>
      <c r="L70" s="173">
        <f t="shared" si="1"/>
        <v>-9371326.63682658</v>
      </c>
    </row>
    <row r="71" spans="1:12" ht="19.5" customHeight="1">
      <c r="A71" s="259" t="s">
        <v>251</v>
      </c>
      <c r="B71" s="260"/>
      <c r="C71" s="260"/>
      <c r="D71" s="260"/>
      <c r="E71" s="261"/>
      <c r="F71" s="124">
        <v>188</v>
      </c>
      <c r="G71" s="49">
        <v>-348562</v>
      </c>
      <c r="H71" s="50">
        <v>-1914375.8169777002</v>
      </c>
      <c r="I71" s="173">
        <f t="shared" si="0"/>
        <v>-2262937.8169777</v>
      </c>
      <c r="J71" s="49">
        <v>0</v>
      </c>
      <c r="K71" s="50">
        <v>-1049347.25605025</v>
      </c>
      <c r="L71" s="173">
        <f t="shared" si="1"/>
        <v>-1049347.25605025</v>
      </c>
    </row>
    <row r="72" spans="1:12" ht="12.75">
      <c r="A72" s="259" t="s">
        <v>252</v>
      </c>
      <c r="B72" s="260"/>
      <c r="C72" s="260"/>
      <c r="D72" s="260"/>
      <c r="E72" s="261"/>
      <c r="F72" s="124">
        <v>189</v>
      </c>
      <c r="G72" s="49">
        <v>-13278259.459300002</v>
      </c>
      <c r="H72" s="50">
        <v>-19776250.415440574</v>
      </c>
      <c r="I72" s="173">
        <f aca="true" t="shared" si="2" ref="I72:I99">G72+H72</f>
        <v>-33054509.87474058</v>
      </c>
      <c r="J72" s="49">
        <v>-30029954.040204003</v>
      </c>
      <c r="K72" s="50">
        <v>-14393379.65070681</v>
      </c>
      <c r="L72" s="173">
        <f aca="true" t="shared" si="3" ref="L72:L97">+J72+K72</f>
        <v>-44423333.690910816</v>
      </c>
    </row>
    <row r="73" spans="1:12" ht="12.75">
      <c r="A73" s="259" t="s">
        <v>253</v>
      </c>
      <c r="B73" s="260"/>
      <c r="C73" s="260"/>
      <c r="D73" s="260"/>
      <c r="E73" s="261"/>
      <c r="F73" s="124">
        <v>190</v>
      </c>
      <c r="G73" s="49">
        <v>-737134.2199351001</v>
      </c>
      <c r="H73" s="50">
        <v>-49434876.15804951</v>
      </c>
      <c r="I73" s="173">
        <f t="shared" si="2"/>
        <v>-50172010.377984606</v>
      </c>
      <c r="J73" s="49">
        <v>-572336.2370062</v>
      </c>
      <c r="K73" s="50">
        <v>-79799285.64498325</v>
      </c>
      <c r="L73" s="173">
        <f t="shared" si="3"/>
        <v>-80371621.88198945</v>
      </c>
    </row>
    <row r="74" spans="1:12" ht="24.75" customHeight="1">
      <c r="A74" s="253" t="s">
        <v>254</v>
      </c>
      <c r="B74" s="260"/>
      <c r="C74" s="260"/>
      <c r="D74" s="260"/>
      <c r="E74" s="261"/>
      <c r="F74" s="124">
        <v>191</v>
      </c>
      <c r="G74" s="22">
        <f>SUM(G75:G76)</f>
        <v>-655280.5493000001</v>
      </c>
      <c r="H74" s="23">
        <f>SUM(H75:H76)</f>
        <v>-36624176.970535696</v>
      </c>
      <c r="I74" s="173">
        <f t="shared" si="2"/>
        <v>-37279457.519835696</v>
      </c>
      <c r="J74" s="22">
        <f>+SUM(J75:J76)</f>
        <v>-837297.040844</v>
      </c>
      <c r="K74" s="23">
        <f>+SUM(K75:K76)</f>
        <v>-37051907.43713592</v>
      </c>
      <c r="L74" s="173">
        <f>+SUM(L75:L76)</f>
        <v>-37889204.47797992</v>
      </c>
    </row>
    <row r="75" spans="1:12" ht="12.75">
      <c r="A75" s="259" t="s">
        <v>255</v>
      </c>
      <c r="B75" s="260"/>
      <c r="C75" s="260"/>
      <c r="D75" s="260"/>
      <c r="E75" s="261"/>
      <c r="F75" s="124">
        <v>192</v>
      </c>
      <c r="G75" s="49">
        <v>0</v>
      </c>
      <c r="H75" s="50">
        <v>-735518.5297947</v>
      </c>
      <c r="I75" s="173">
        <f t="shared" si="2"/>
        <v>-735518.5297947</v>
      </c>
      <c r="J75" s="49">
        <v>0</v>
      </c>
      <c r="K75" s="50">
        <v>-715806.04412436</v>
      </c>
      <c r="L75" s="173">
        <f t="shared" si="3"/>
        <v>-715806.04412436</v>
      </c>
    </row>
    <row r="76" spans="1:12" ht="12.75">
      <c r="A76" s="259" t="s">
        <v>256</v>
      </c>
      <c r="B76" s="260"/>
      <c r="C76" s="260"/>
      <c r="D76" s="260"/>
      <c r="E76" s="261"/>
      <c r="F76" s="124">
        <v>193</v>
      </c>
      <c r="G76" s="49">
        <v>-655280.5493000001</v>
      </c>
      <c r="H76" s="50">
        <v>-35888658.440740995</v>
      </c>
      <c r="I76" s="173">
        <f t="shared" si="2"/>
        <v>-36543938.990040995</v>
      </c>
      <c r="J76" s="49">
        <v>-837297.040844</v>
      </c>
      <c r="K76" s="50">
        <v>-36336101.39301156</v>
      </c>
      <c r="L76" s="173">
        <f t="shared" si="3"/>
        <v>-37173398.43385556</v>
      </c>
    </row>
    <row r="77" spans="1:12" ht="12.75">
      <c r="A77" s="253" t="s">
        <v>257</v>
      </c>
      <c r="B77" s="260"/>
      <c r="C77" s="260"/>
      <c r="D77" s="260"/>
      <c r="E77" s="261"/>
      <c r="F77" s="124">
        <v>194</v>
      </c>
      <c r="G77" s="49">
        <v>-10461.09</v>
      </c>
      <c r="H77" s="50">
        <v>-1257321.3253664998</v>
      </c>
      <c r="I77" s="173">
        <f t="shared" si="2"/>
        <v>-1267782.4153665</v>
      </c>
      <c r="J77" s="49">
        <v>-1830.628356</v>
      </c>
      <c r="K77" s="50">
        <v>-1286389.0457523598</v>
      </c>
      <c r="L77" s="173">
        <f t="shared" si="3"/>
        <v>-1288219.6741083597</v>
      </c>
    </row>
    <row r="78" spans="1:12" ht="48" customHeight="1">
      <c r="A78" s="253" t="s">
        <v>258</v>
      </c>
      <c r="B78" s="260"/>
      <c r="C78" s="260"/>
      <c r="D78" s="260"/>
      <c r="E78" s="261"/>
      <c r="F78" s="124">
        <v>195</v>
      </c>
      <c r="G78" s="22">
        <f>G7+G16+G30+G31+G32+G33+G42+G50+G54+G57+G66+G74+G77</f>
        <v>49780887.5758158</v>
      </c>
      <c r="H78" s="23">
        <f>H7+H16+H30+H31+H32+H33+H42+H50+H54+H57+H66+H74+H77</f>
        <v>225666100.28490245</v>
      </c>
      <c r="I78" s="173">
        <f t="shared" si="2"/>
        <v>275446987.86071825</v>
      </c>
      <c r="J78" s="22">
        <f>+J7+J16+J30+J31+J32+J33+J42+J50+J54+J57+J66+J74+J77</f>
        <v>36900660.7894185</v>
      </c>
      <c r="K78" s="23">
        <f>+K7+K16+K30+K31+K32+K33+K42+K50+K54+K57+K66+K74+K77</f>
        <v>365761872.37775236</v>
      </c>
      <c r="L78" s="173">
        <f t="shared" si="3"/>
        <v>402662533.1671709</v>
      </c>
    </row>
    <row r="79" spans="1:12" ht="12.75">
      <c r="A79" s="253" t="s">
        <v>259</v>
      </c>
      <c r="B79" s="260"/>
      <c r="C79" s="260"/>
      <c r="D79" s="260"/>
      <c r="E79" s="261"/>
      <c r="F79" s="124">
        <v>196</v>
      </c>
      <c r="G79" s="22">
        <f>SUM(G80:G81)</f>
        <v>-8607142.223999973</v>
      </c>
      <c r="H79" s="23">
        <f>SUM(H80:H81)</f>
        <v>-47819321.46650632</v>
      </c>
      <c r="I79" s="173">
        <f t="shared" si="2"/>
        <v>-56426463.690506294</v>
      </c>
      <c r="J79" s="22">
        <f>+J80+J81</f>
        <v>-6408280.10164799</v>
      </c>
      <c r="K79" s="23">
        <f>+K80+K81</f>
        <v>-64390880.99964693</v>
      </c>
      <c r="L79" s="173">
        <f t="shared" si="3"/>
        <v>-70799161.10129492</v>
      </c>
    </row>
    <row r="80" spans="1:12" ht="12.75">
      <c r="A80" s="259" t="s">
        <v>260</v>
      </c>
      <c r="B80" s="260"/>
      <c r="C80" s="260"/>
      <c r="D80" s="260"/>
      <c r="E80" s="261"/>
      <c r="F80" s="124">
        <v>197</v>
      </c>
      <c r="G80" s="49">
        <v>-8607142.223999973</v>
      </c>
      <c r="H80" s="50">
        <v>-47884972.87814411</v>
      </c>
      <c r="I80" s="173">
        <f t="shared" si="2"/>
        <v>-56492115.10214408</v>
      </c>
      <c r="J80" s="49">
        <v>-6408280.10164799</v>
      </c>
      <c r="K80" s="50">
        <v>-64594371.02868303</v>
      </c>
      <c r="L80" s="173">
        <f t="shared" si="3"/>
        <v>-71002651.13033102</v>
      </c>
    </row>
    <row r="81" spans="1:12" ht="12.75">
      <c r="A81" s="259" t="s">
        <v>261</v>
      </c>
      <c r="B81" s="260"/>
      <c r="C81" s="260"/>
      <c r="D81" s="260"/>
      <c r="E81" s="261"/>
      <c r="F81" s="124">
        <v>198</v>
      </c>
      <c r="G81" s="49">
        <v>0</v>
      </c>
      <c r="H81" s="50">
        <v>65651.41163778811</v>
      </c>
      <c r="I81" s="173">
        <f t="shared" si="2"/>
        <v>65651.41163778811</v>
      </c>
      <c r="J81" s="49">
        <v>0</v>
      </c>
      <c r="K81" s="50">
        <v>203490.02903609793</v>
      </c>
      <c r="L81" s="173">
        <f t="shared" si="3"/>
        <v>203490.02903609793</v>
      </c>
    </row>
    <row r="82" spans="1:12" ht="21" customHeight="1">
      <c r="A82" s="253" t="s">
        <v>262</v>
      </c>
      <c r="B82" s="260"/>
      <c r="C82" s="260"/>
      <c r="D82" s="260"/>
      <c r="E82" s="261"/>
      <c r="F82" s="124">
        <v>199</v>
      </c>
      <c r="G82" s="22">
        <f>G78+G79</f>
        <v>41173745.35181582</v>
      </c>
      <c r="H82" s="23">
        <f>H78+H79</f>
        <v>177846778.81839615</v>
      </c>
      <c r="I82" s="173">
        <f>G82+H82</f>
        <v>219020524.17021197</v>
      </c>
      <c r="J82" s="22">
        <f>J78+J79</f>
        <v>30492380.687770516</v>
      </c>
      <c r="K82" s="23">
        <f>K78+K79</f>
        <v>301370991.3781054</v>
      </c>
      <c r="L82" s="173">
        <f t="shared" si="3"/>
        <v>331863372.0658759</v>
      </c>
    </row>
    <row r="83" spans="1:12" ht="12.75">
      <c r="A83" s="253" t="s">
        <v>185</v>
      </c>
      <c r="B83" s="254"/>
      <c r="C83" s="254"/>
      <c r="D83" s="254"/>
      <c r="E83" s="255"/>
      <c r="F83" s="124">
        <v>200</v>
      </c>
      <c r="G83" s="22">
        <v>41128778.94742501</v>
      </c>
      <c r="H83" s="23">
        <v>177358618.836989</v>
      </c>
      <c r="I83" s="173">
        <f t="shared" si="2"/>
        <v>218487397.784414</v>
      </c>
      <c r="J83" s="22">
        <v>30522058.29108953</v>
      </c>
      <c r="K83" s="23">
        <v>301046344.8538381</v>
      </c>
      <c r="L83" s="173">
        <f t="shared" si="3"/>
        <v>331568403.1449276</v>
      </c>
    </row>
    <row r="84" spans="1:12" ht="12.75">
      <c r="A84" s="253" t="s">
        <v>186</v>
      </c>
      <c r="B84" s="254"/>
      <c r="C84" s="254"/>
      <c r="D84" s="254"/>
      <c r="E84" s="255"/>
      <c r="F84" s="124">
        <v>201</v>
      </c>
      <c r="G84" s="49">
        <v>44966.40439072675</v>
      </c>
      <c r="H84" s="50">
        <v>488160.48140761675</v>
      </c>
      <c r="I84" s="173">
        <f t="shared" si="2"/>
        <v>533126.8857983435</v>
      </c>
      <c r="J84" s="49">
        <v>-29677.1033191092</v>
      </c>
      <c r="K84" s="50">
        <v>324646.024267463</v>
      </c>
      <c r="L84" s="173">
        <f t="shared" si="3"/>
        <v>294968.9209483538</v>
      </c>
    </row>
    <row r="85" spans="1:12" ht="12.75">
      <c r="A85" s="253" t="s">
        <v>263</v>
      </c>
      <c r="B85" s="254"/>
      <c r="C85" s="254"/>
      <c r="D85" s="254"/>
      <c r="E85" s="254"/>
      <c r="F85" s="124">
        <v>202</v>
      </c>
      <c r="G85" s="23">
        <f>+G7+G16+G30+G31+G32+G81</f>
        <v>598439863.0131564</v>
      </c>
      <c r="H85" s="23">
        <f>+H7+H16+H30+H31+H32+H81</f>
        <v>1926896227.162725</v>
      </c>
      <c r="I85" s="173">
        <f t="shared" si="2"/>
        <v>2525336090.1758814</v>
      </c>
      <c r="J85" s="23">
        <f>+J7+J16+J30+J31+J32+J81</f>
        <v>644624859.8225377</v>
      </c>
      <c r="K85" s="23">
        <f>+K7+K16+K30+K31+K32+K81</f>
        <v>2155200319.936022</v>
      </c>
      <c r="L85" s="173">
        <f t="shared" si="3"/>
        <v>2799825179.758559</v>
      </c>
    </row>
    <row r="86" spans="1:12" ht="12.75">
      <c r="A86" s="253" t="s">
        <v>264</v>
      </c>
      <c r="B86" s="254"/>
      <c r="C86" s="254"/>
      <c r="D86" s="254"/>
      <c r="E86" s="254"/>
      <c r="F86" s="124">
        <v>203</v>
      </c>
      <c r="G86" s="129">
        <f>+G33+G42+G50+G54+G57+G66+G74+G77+G80</f>
        <v>-557266117.6613406</v>
      </c>
      <c r="H86" s="23">
        <f>+H33+H42+H50+H54+H57+H66+H74+H77+H80</f>
        <v>-1749049448.3443289</v>
      </c>
      <c r="I86" s="173">
        <f t="shared" si="2"/>
        <v>-2306315566.0056696</v>
      </c>
      <c r="J86" s="129">
        <f>+J33+J42+J50+J54+J57+J66+J74+J77+J80</f>
        <v>-614132479.1347669</v>
      </c>
      <c r="K86" s="23">
        <f>+K33+K42+K50+K54+K57+K66+K74+K77+K80</f>
        <v>-1853829328.5579164</v>
      </c>
      <c r="L86" s="173">
        <f t="shared" si="3"/>
        <v>-2467961807.692683</v>
      </c>
    </row>
    <row r="87" spans="1:12" ht="12.75">
      <c r="A87" s="253" t="s">
        <v>375</v>
      </c>
      <c r="B87" s="260"/>
      <c r="C87" s="260"/>
      <c r="D87" s="260"/>
      <c r="E87" s="260"/>
      <c r="F87" s="124">
        <v>204</v>
      </c>
      <c r="G87" s="49">
        <f>SUM(G88:G94)-G95</f>
        <v>20748836.071997732</v>
      </c>
      <c r="H87" s="50">
        <f>SUM(H88:H94)-H95</f>
        <v>54573806.710992776</v>
      </c>
      <c r="I87" s="173">
        <f t="shared" si="2"/>
        <v>75322642.78299052</v>
      </c>
      <c r="J87" s="49">
        <f>J88+J89+J90+J91+J92+J93+J94-J95</f>
        <v>-9422760.15906211</v>
      </c>
      <c r="K87" s="50">
        <f>+K88+K89+K90+K91+K92+K93+K94-K95</f>
        <v>-21074924.747031167</v>
      </c>
      <c r="L87" s="173">
        <f t="shared" si="3"/>
        <v>-30497684.906093277</v>
      </c>
    </row>
    <row r="88" spans="1:12" ht="19.5" customHeight="1">
      <c r="A88" s="259" t="s">
        <v>265</v>
      </c>
      <c r="B88" s="260"/>
      <c r="C88" s="260"/>
      <c r="D88" s="260"/>
      <c r="E88" s="260"/>
      <c r="F88" s="124">
        <v>205</v>
      </c>
      <c r="G88" s="22">
        <v>-313913.9180022628</v>
      </c>
      <c r="H88" s="23">
        <v>-856216.3906585329</v>
      </c>
      <c r="I88" s="173">
        <f t="shared" si="2"/>
        <v>-1170130.3086607957</v>
      </c>
      <c r="J88" s="22">
        <v>-778134.6590621179</v>
      </c>
      <c r="K88" s="23">
        <v>-1495456.8252658457</v>
      </c>
      <c r="L88" s="173">
        <f t="shared" si="3"/>
        <v>-2273591.4843279636</v>
      </c>
    </row>
    <row r="89" spans="1:12" ht="23.25" customHeight="1">
      <c r="A89" s="259" t="s">
        <v>266</v>
      </c>
      <c r="B89" s="260"/>
      <c r="C89" s="260"/>
      <c r="D89" s="260"/>
      <c r="E89" s="260"/>
      <c r="F89" s="124">
        <v>206</v>
      </c>
      <c r="G89" s="22">
        <v>25686280.479999997</v>
      </c>
      <c r="H89" s="23">
        <v>69443147.39798099</v>
      </c>
      <c r="I89" s="173">
        <f t="shared" si="2"/>
        <v>95129427.87798098</v>
      </c>
      <c r="J89" s="22">
        <v>-10542226.219999993</v>
      </c>
      <c r="K89" s="23">
        <v>-23912222.15113654</v>
      </c>
      <c r="L89" s="173">
        <f t="shared" si="3"/>
        <v>-34454448.37113653</v>
      </c>
    </row>
    <row r="90" spans="1:12" ht="21.75" customHeight="1">
      <c r="A90" s="259" t="s">
        <v>267</v>
      </c>
      <c r="B90" s="260"/>
      <c r="C90" s="260"/>
      <c r="D90" s="260"/>
      <c r="E90" s="260"/>
      <c r="F90" s="124">
        <v>207</v>
      </c>
      <c r="G90" s="49">
        <v>0</v>
      </c>
      <c r="H90" s="50">
        <v>-6128.396329680183</v>
      </c>
      <c r="I90" s="173">
        <f t="shared" si="2"/>
        <v>-6128.396329680183</v>
      </c>
      <c r="J90" s="49">
        <v>0</v>
      </c>
      <c r="K90" s="50">
        <v>0</v>
      </c>
      <c r="L90" s="173">
        <f t="shared" si="3"/>
        <v>0</v>
      </c>
    </row>
    <row r="91" spans="1:12" ht="21" customHeight="1">
      <c r="A91" s="259" t="s">
        <v>268</v>
      </c>
      <c r="B91" s="260"/>
      <c r="C91" s="260"/>
      <c r="D91" s="260"/>
      <c r="E91" s="260"/>
      <c r="F91" s="124">
        <v>208</v>
      </c>
      <c r="G91" s="22">
        <v>0</v>
      </c>
      <c r="H91" s="23">
        <v>0</v>
      </c>
      <c r="I91" s="173">
        <f t="shared" si="2"/>
        <v>0</v>
      </c>
      <c r="J91" s="22">
        <v>0</v>
      </c>
      <c r="K91" s="23">
        <v>0</v>
      </c>
      <c r="L91" s="173">
        <f t="shared" si="3"/>
        <v>0</v>
      </c>
    </row>
    <row r="92" spans="1:12" ht="12.75">
      <c r="A92" s="259" t="s">
        <v>269</v>
      </c>
      <c r="B92" s="260"/>
      <c r="C92" s="260"/>
      <c r="D92" s="260"/>
      <c r="E92" s="260"/>
      <c r="F92" s="124">
        <v>209</v>
      </c>
      <c r="G92" s="22">
        <v>0</v>
      </c>
      <c r="H92" s="23">
        <v>0</v>
      </c>
      <c r="I92" s="173">
        <f t="shared" si="2"/>
        <v>0</v>
      </c>
      <c r="J92" s="22">
        <v>0</v>
      </c>
      <c r="K92" s="23">
        <v>0</v>
      </c>
      <c r="L92" s="173">
        <f t="shared" si="3"/>
        <v>0</v>
      </c>
    </row>
    <row r="93" spans="1:12" ht="22.5" customHeight="1">
      <c r="A93" s="259" t="s">
        <v>270</v>
      </c>
      <c r="B93" s="260"/>
      <c r="C93" s="260"/>
      <c r="D93" s="260"/>
      <c r="E93" s="260"/>
      <c r="F93" s="124">
        <v>210</v>
      </c>
      <c r="G93" s="49">
        <v>0</v>
      </c>
      <c r="H93" s="50">
        <v>0</v>
      </c>
      <c r="I93" s="173">
        <f t="shared" si="2"/>
        <v>0</v>
      </c>
      <c r="J93" s="49">
        <v>0</v>
      </c>
      <c r="K93" s="50">
        <v>0</v>
      </c>
      <c r="L93" s="173">
        <f t="shared" si="3"/>
        <v>0</v>
      </c>
    </row>
    <row r="94" spans="1:12" ht="12.75">
      <c r="A94" s="259" t="s">
        <v>271</v>
      </c>
      <c r="B94" s="260"/>
      <c r="C94" s="260"/>
      <c r="D94" s="260"/>
      <c r="E94" s="260"/>
      <c r="F94" s="124">
        <v>211</v>
      </c>
      <c r="G94" s="22">
        <v>0</v>
      </c>
      <c r="H94" s="23">
        <v>0</v>
      </c>
      <c r="I94" s="173">
        <f t="shared" si="2"/>
        <v>0</v>
      </c>
      <c r="J94" s="22">
        <v>0</v>
      </c>
      <c r="K94" s="23">
        <v>0</v>
      </c>
      <c r="L94" s="173">
        <f t="shared" si="3"/>
        <v>0</v>
      </c>
    </row>
    <row r="95" spans="1:12" ht="12.75">
      <c r="A95" s="259" t="s">
        <v>272</v>
      </c>
      <c r="B95" s="260"/>
      <c r="C95" s="260"/>
      <c r="D95" s="260"/>
      <c r="E95" s="260"/>
      <c r="F95" s="124">
        <v>212</v>
      </c>
      <c r="G95" s="22">
        <v>4623530.49</v>
      </c>
      <c r="H95" s="23">
        <v>14006995.9</v>
      </c>
      <c r="I95" s="173">
        <f t="shared" si="2"/>
        <v>18630526.39</v>
      </c>
      <c r="J95" s="22">
        <v>-1897600.72</v>
      </c>
      <c r="K95" s="23">
        <v>-4332754.22937122</v>
      </c>
      <c r="L95" s="173">
        <f t="shared" si="3"/>
        <v>-6230354.94937122</v>
      </c>
    </row>
    <row r="96" spans="1:12" ht="12.75">
      <c r="A96" s="253" t="s">
        <v>273</v>
      </c>
      <c r="B96" s="260"/>
      <c r="C96" s="260"/>
      <c r="D96" s="260"/>
      <c r="E96" s="260"/>
      <c r="F96" s="124">
        <v>213</v>
      </c>
      <c r="G96" s="49">
        <f>G82+G87</f>
        <v>61922581.42381355</v>
      </c>
      <c r="H96" s="50">
        <f>H82+H87</f>
        <v>232420585.52938893</v>
      </c>
      <c r="I96" s="173">
        <f t="shared" si="2"/>
        <v>294343166.9532025</v>
      </c>
      <c r="J96" s="49">
        <f>J82+J87</f>
        <v>21069620.528708406</v>
      </c>
      <c r="K96" s="50">
        <f>K82+K87</f>
        <v>280296066.63107425</v>
      </c>
      <c r="L96" s="173">
        <f>+L82+L87</f>
        <v>301365687.1597826</v>
      </c>
    </row>
    <row r="97" spans="1:12" ht="12.75">
      <c r="A97" s="253" t="s">
        <v>185</v>
      </c>
      <c r="B97" s="254"/>
      <c r="C97" s="254"/>
      <c r="D97" s="254"/>
      <c r="E97" s="255"/>
      <c r="F97" s="124">
        <v>214</v>
      </c>
      <c r="G97" s="22">
        <v>61883967.45567888</v>
      </c>
      <c r="H97" s="23">
        <v>231939354.637</v>
      </c>
      <c r="I97" s="173">
        <f t="shared" si="2"/>
        <v>293823322.0926789</v>
      </c>
      <c r="J97" s="22">
        <v>21109553.558304045</v>
      </c>
      <c r="K97" s="23">
        <v>280026150.63235563</v>
      </c>
      <c r="L97" s="173">
        <f t="shared" si="3"/>
        <v>301135704.1906597</v>
      </c>
    </row>
    <row r="98" spans="1:12" ht="12.75">
      <c r="A98" s="253" t="s">
        <v>186</v>
      </c>
      <c r="B98" s="254"/>
      <c r="C98" s="254"/>
      <c r="D98" s="254"/>
      <c r="E98" s="255"/>
      <c r="F98" s="124">
        <v>215</v>
      </c>
      <c r="G98" s="22">
        <v>38613.968134595525</v>
      </c>
      <c r="H98" s="23">
        <v>481231.39060228865</v>
      </c>
      <c r="I98" s="173">
        <f t="shared" si="2"/>
        <v>519845.3587368842</v>
      </c>
      <c r="J98" s="22">
        <v>-39933.02959573422</v>
      </c>
      <c r="K98" s="23">
        <v>269915.99484231917</v>
      </c>
      <c r="L98" s="173">
        <f>+J98+K98</f>
        <v>229982.96524658496</v>
      </c>
    </row>
    <row r="99" spans="1:12" ht="15.75" customHeight="1">
      <c r="A99" s="256" t="s">
        <v>274</v>
      </c>
      <c r="B99" s="257"/>
      <c r="C99" s="257"/>
      <c r="D99" s="257"/>
      <c r="E99" s="258"/>
      <c r="F99" s="130">
        <v>216</v>
      </c>
      <c r="G99" s="2"/>
      <c r="H99" s="53"/>
      <c r="I99" s="177">
        <f t="shared" si="2"/>
        <v>0</v>
      </c>
      <c r="J99" s="51"/>
      <c r="K99" s="52"/>
      <c r="L99" s="177">
        <f>J99+K99</f>
        <v>0</v>
      </c>
    </row>
    <row r="100" spans="1:12" ht="12.75">
      <c r="A100" s="286" t="s">
        <v>275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</row>
  </sheetData>
  <sheetProtection/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</mergeCells>
  <dataValidations count="1">
    <dataValidation allowBlank="1" sqref="A101:L65536 M1:IV65536 F7:F99 J99:K99 L7:L99"/>
  </dataValidation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6" max="255" man="1"/>
  </rowBreaks>
  <customProperties>
    <customPr name="EpmWorksheetKeyString_GUID" r:id="rId2"/>
  </customProperties>
  <ignoredErrors>
    <ignoredError sqref="I19:I23 G18:H18 G24:H24 G74:K74 G82:H82 J82:K82 G78:K79 I75:I77 I80:I81 G85:H86 L19:L23 J85:K86" formulaRange="1"/>
    <ignoredError sqref="I7:K7 I25:I27 I34:L34 I50:L50 I58:L58 I16:L16 I8 I9:I15 I17 L25:L27 I38:L38 I35:I37 L35:L37 I42:L43 I39:I41 L39:L41 I46:L46 I44:I45 L44:L45 I47:I49 L47:L49 I54:L54 I51:I53 L51:L53 I55:I56 L55:L56 I62:L62 I59:I61 L59:L61 I66:L66 I63:I65 L63:L65 I67 L67" formula="1"/>
    <ignoredError sqref="I18:L18 I24:L24 L74:L86 I82:I86 I90 I96 L96 J87:K87 G87:H87 I87:I89 L87:L89" formula="1" formulaRange="1"/>
    <ignoredError sqref="I90 I96 L96" formula="1" unlockedFormula="1"/>
    <ignoredError sqref="I91 L90 I99:L99 G96:H96 J96:K96 L91 I97:I98 L97:L98 G58:H58" unlockedFormula="1"/>
    <ignoredError sqref="J87:K87 G87:H87" formulaRange="1" unlockedFormula="1"/>
    <ignoredError sqref="I87:I89 L87:L89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zoomScalePageLayoutView="0" workbookViewId="0" topLeftCell="A1">
      <selection activeCell="J6" sqref="J6:K62"/>
    </sheetView>
  </sheetViews>
  <sheetFormatPr defaultColWidth="9.140625" defaultRowHeight="12.75"/>
  <cols>
    <col min="1" max="9" width="9.140625" style="14" customWidth="1"/>
    <col min="10" max="11" width="12.140625" style="14" customWidth="1"/>
    <col min="12" max="16384" width="9.140625" style="14" customWidth="1"/>
  </cols>
  <sheetData>
    <row r="1" spans="1:10" ht="17.25" customHeight="1">
      <c r="A1" s="310" t="s">
        <v>276</v>
      </c>
      <c r="B1" s="311"/>
      <c r="C1" s="311"/>
      <c r="D1" s="311"/>
      <c r="E1" s="311"/>
      <c r="F1" s="311"/>
      <c r="G1" s="311"/>
      <c r="H1" s="311"/>
      <c r="I1" s="311"/>
      <c r="J1" s="312"/>
    </row>
    <row r="2" spans="1:11" ht="12.75" customHeight="1">
      <c r="A2" s="313" t="s">
        <v>421</v>
      </c>
      <c r="B2" s="314"/>
      <c r="C2" s="314"/>
      <c r="D2" s="314"/>
      <c r="E2" s="314"/>
      <c r="F2" s="314"/>
      <c r="G2" s="314"/>
      <c r="H2" s="314"/>
      <c r="I2" s="314"/>
      <c r="J2" s="315"/>
      <c r="K2" s="165"/>
    </row>
    <row r="3" spans="1:11" ht="9" customHeight="1">
      <c r="A3" s="24"/>
      <c r="B3" s="111"/>
      <c r="C3" s="111"/>
      <c r="D3" s="307"/>
      <c r="E3" s="307"/>
      <c r="F3" s="111"/>
      <c r="G3" s="111"/>
      <c r="H3" s="111"/>
      <c r="I3" s="111"/>
      <c r="J3" s="166"/>
      <c r="K3" s="167" t="s">
        <v>57</v>
      </c>
    </row>
    <row r="4" spans="1:11" ht="48.75" customHeight="1">
      <c r="A4" s="316" t="s">
        <v>127</v>
      </c>
      <c r="B4" s="316"/>
      <c r="C4" s="316"/>
      <c r="D4" s="316"/>
      <c r="E4" s="316"/>
      <c r="F4" s="316"/>
      <c r="G4" s="316"/>
      <c r="H4" s="316"/>
      <c r="I4" s="16" t="s">
        <v>128</v>
      </c>
      <c r="J4" s="110" t="s">
        <v>129</v>
      </c>
      <c r="K4" s="110" t="s">
        <v>130</v>
      </c>
    </row>
    <row r="5" spans="1:11" ht="12.75" customHeight="1">
      <c r="A5" s="317">
        <v>1</v>
      </c>
      <c r="B5" s="317"/>
      <c r="C5" s="317"/>
      <c r="D5" s="317"/>
      <c r="E5" s="317"/>
      <c r="F5" s="317"/>
      <c r="G5" s="317"/>
      <c r="H5" s="317"/>
      <c r="I5" s="17">
        <v>2</v>
      </c>
      <c r="J5" s="18" t="s">
        <v>2</v>
      </c>
      <c r="K5" s="18" t="s">
        <v>3</v>
      </c>
    </row>
    <row r="6" spans="1:11" ht="12.75">
      <c r="A6" s="318" t="s">
        <v>277</v>
      </c>
      <c r="B6" s="319"/>
      <c r="C6" s="319"/>
      <c r="D6" s="319"/>
      <c r="E6" s="319"/>
      <c r="F6" s="319"/>
      <c r="G6" s="319"/>
      <c r="H6" s="320"/>
      <c r="I6" s="15">
        <v>1</v>
      </c>
      <c r="J6" s="59">
        <f>J7+J18+J36</f>
        <v>-11383732.081435695</v>
      </c>
      <c r="K6" s="59">
        <f>K7+K18+K36</f>
        <v>11661415.53033841</v>
      </c>
    </row>
    <row r="7" spans="1:11" ht="12.75">
      <c r="A7" s="300" t="s">
        <v>278</v>
      </c>
      <c r="B7" s="308"/>
      <c r="C7" s="308"/>
      <c r="D7" s="308"/>
      <c r="E7" s="308"/>
      <c r="F7" s="308"/>
      <c r="G7" s="308"/>
      <c r="H7" s="309"/>
      <c r="I7" s="3">
        <v>2</v>
      </c>
      <c r="J7" s="60">
        <f>J8+J9</f>
        <v>119759702.6908473</v>
      </c>
      <c r="K7" s="60">
        <f>K8+K9</f>
        <v>239083254.8906116</v>
      </c>
    </row>
    <row r="8" spans="1:11" ht="12.75">
      <c r="A8" s="303" t="s">
        <v>279</v>
      </c>
      <c r="B8" s="308"/>
      <c r="C8" s="308"/>
      <c r="D8" s="308"/>
      <c r="E8" s="308"/>
      <c r="F8" s="308"/>
      <c r="G8" s="308"/>
      <c r="H8" s="309"/>
      <c r="I8" s="3">
        <v>3</v>
      </c>
      <c r="J8" s="61">
        <v>275446987.8607178</v>
      </c>
      <c r="K8" s="61">
        <v>402662533.167171</v>
      </c>
    </row>
    <row r="9" spans="1:11" ht="12.75">
      <c r="A9" s="303" t="s">
        <v>280</v>
      </c>
      <c r="B9" s="308"/>
      <c r="C9" s="308"/>
      <c r="D9" s="308"/>
      <c r="E9" s="308"/>
      <c r="F9" s="308"/>
      <c r="G9" s="308"/>
      <c r="H9" s="309"/>
      <c r="I9" s="3">
        <v>4</v>
      </c>
      <c r="J9" s="60">
        <f>J10+J11+J12+J13+J14+J15+J16+J17</f>
        <v>-155687285.16987047</v>
      </c>
      <c r="K9" s="60">
        <f>K10+K11+K12+K13+K14+K15+K16+K17</f>
        <v>-163579278.2765594</v>
      </c>
    </row>
    <row r="10" spans="1:11" ht="12.75">
      <c r="A10" s="303" t="s">
        <v>281</v>
      </c>
      <c r="B10" s="308"/>
      <c r="C10" s="308"/>
      <c r="D10" s="308"/>
      <c r="E10" s="308"/>
      <c r="F10" s="308"/>
      <c r="G10" s="308"/>
      <c r="H10" s="309"/>
      <c r="I10" s="3">
        <v>5</v>
      </c>
      <c r="J10" s="61">
        <v>30269244.68922678</v>
      </c>
      <c r="K10" s="61">
        <v>28373263.9112216</v>
      </c>
    </row>
    <row r="11" spans="1:11" ht="12.75">
      <c r="A11" s="303" t="s">
        <v>282</v>
      </c>
      <c r="B11" s="308"/>
      <c r="C11" s="308"/>
      <c r="D11" s="308"/>
      <c r="E11" s="308"/>
      <c r="F11" s="308"/>
      <c r="G11" s="308"/>
      <c r="H11" s="309"/>
      <c r="I11" s="3">
        <v>6</v>
      </c>
      <c r="J11" s="61">
        <v>10507912.7797402</v>
      </c>
      <c r="K11" s="61">
        <v>12877058.6625613</v>
      </c>
    </row>
    <row r="12" spans="1:11" ht="12.75">
      <c r="A12" s="303" t="s">
        <v>283</v>
      </c>
      <c r="B12" s="308"/>
      <c r="C12" s="308"/>
      <c r="D12" s="308"/>
      <c r="E12" s="308"/>
      <c r="F12" s="308"/>
      <c r="G12" s="308"/>
      <c r="H12" s="309"/>
      <c r="I12" s="3">
        <v>7</v>
      </c>
      <c r="J12" s="61">
        <v>33439769.139054302</v>
      </c>
      <c r="K12" s="61">
        <v>12253291.048645906</v>
      </c>
    </row>
    <row r="13" spans="1:11" ht="12.75">
      <c r="A13" s="303" t="s">
        <v>284</v>
      </c>
      <c r="B13" s="308"/>
      <c r="C13" s="308"/>
      <c r="D13" s="308"/>
      <c r="E13" s="308"/>
      <c r="F13" s="308"/>
      <c r="G13" s="308"/>
      <c r="H13" s="309"/>
      <c r="I13" s="3">
        <v>8</v>
      </c>
      <c r="J13" s="61">
        <v>471749.1075783998</v>
      </c>
      <c r="K13" s="61">
        <v>252721.2032336195</v>
      </c>
    </row>
    <row r="14" spans="1:11" ht="12.75">
      <c r="A14" s="303" t="s">
        <v>285</v>
      </c>
      <c r="B14" s="308"/>
      <c r="C14" s="308"/>
      <c r="D14" s="308"/>
      <c r="E14" s="308"/>
      <c r="F14" s="308"/>
      <c r="G14" s="308"/>
      <c r="H14" s="309"/>
      <c r="I14" s="3">
        <v>9</v>
      </c>
      <c r="J14" s="61">
        <v>-185728356.1360406</v>
      </c>
      <c r="K14" s="61">
        <v>-173453575.72702962</v>
      </c>
    </row>
    <row r="15" spans="1:11" ht="12.75">
      <c r="A15" s="303" t="s">
        <v>286</v>
      </c>
      <c r="B15" s="308"/>
      <c r="C15" s="308"/>
      <c r="D15" s="308"/>
      <c r="E15" s="308"/>
      <c r="F15" s="308"/>
      <c r="G15" s="308"/>
      <c r="H15" s="309"/>
      <c r="I15" s="3">
        <v>10</v>
      </c>
      <c r="J15" s="61">
        <v>-10932355.9356</v>
      </c>
      <c r="K15" s="61">
        <v>-10913375.61</v>
      </c>
    </row>
    <row r="16" spans="1:11" ht="21" customHeight="1">
      <c r="A16" s="303" t="s">
        <v>287</v>
      </c>
      <c r="B16" s="308"/>
      <c r="C16" s="308"/>
      <c r="D16" s="308"/>
      <c r="E16" s="308"/>
      <c r="F16" s="308"/>
      <c r="G16" s="308"/>
      <c r="H16" s="309"/>
      <c r="I16" s="3">
        <v>11</v>
      </c>
      <c r="J16" s="61">
        <v>-7330461.615174499</v>
      </c>
      <c r="K16" s="61">
        <v>-13113261.728398932</v>
      </c>
    </row>
    <row r="17" spans="1:11" ht="12.75">
      <c r="A17" s="303" t="s">
        <v>288</v>
      </c>
      <c r="B17" s="308"/>
      <c r="C17" s="308"/>
      <c r="D17" s="308"/>
      <c r="E17" s="308"/>
      <c r="F17" s="308"/>
      <c r="G17" s="308"/>
      <c r="H17" s="309"/>
      <c r="I17" s="3">
        <v>12</v>
      </c>
      <c r="J17" s="61">
        <v>-26384787.19865505</v>
      </c>
      <c r="K17" s="61">
        <v>-19855400.0367933</v>
      </c>
    </row>
    <row r="18" spans="1:11" ht="12.75">
      <c r="A18" s="300" t="s">
        <v>289</v>
      </c>
      <c r="B18" s="308"/>
      <c r="C18" s="308"/>
      <c r="D18" s="308"/>
      <c r="E18" s="308"/>
      <c r="F18" s="308"/>
      <c r="G18" s="308"/>
      <c r="H18" s="309"/>
      <c r="I18" s="3">
        <v>13</v>
      </c>
      <c r="J18" s="62">
        <f>SUM(J19:J35)</f>
        <v>-95922254.844123</v>
      </c>
      <c r="K18" s="62">
        <f>SUM(K19:K35)</f>
        <v>-199878074.19068265</v>
      </c>
    </row>
    <row r="19" spans="1:11" ht="12.75">
      <c r="A19" s="303" t="s">
        <v>290</v>
      </c>
      <c r="B19" s="308"/>
      <c r="C19" s="308"/>
      <c r="D19" s="308"/>
      <c r="E19" s="308"/>
      <c r="F19" s="308"/>
      <c r="G19" s="308"/>
      <c r="H19" s="309"/>
      <c r="I19" s="3">
        <v>14</v>
      </c>
      <c r="J19" s="61">
        <v>-415964738.2473439</v>
      </c>
      <c r="K19" s="61">
        <v>-318413715.75312245</v>
      </c>
    </row>
    <row r="20" spans="1:11" ht="19.5" customHeight="1">
      <c r="A20" s="303" t="s">
        <v>291</v>
      </c>
      <c r="B20" s="308"/>
      <c r="C20" s="308"/>
      <c r="D20" s="308"/>
      <c r="E20" s="308"/>
      <c r="F20" s="308"/>
      <c r="G20" s="308"/>
      <c r="H20" s="309"/>
      <c r="I20" s="3">
        <v>15</v>
      </c>
      <c r="J20" s="61">
        <v>50508707.28449691</v>
      </c>
      <c r="K20" s="61">
        <v>83585526.98934923</v>
      </c>
    </row>
    <row r="21" spans="1:11" ht="12.75">
      <c r="A21" s="303" t="s">
        <v>292</v>
      </c>
      <c r="B21" s="308"/>
      <c r="C21" s="308"/>
      <c r="D21" s="308"/>
      <c r="E21" s="308"/>
      <c r="F21" s="308"/>
      <c r="G21" s="308"/>
      <c r="H21" s="309"/>
      <c r="I21" s="3">
        <v>16</v>
      </c>
      <c r="J21" s="61">
        <v>224659771.89320353</v>
      </c>
      <c r="K21" s="61">
        <v>75702366.46740541</v>
      </c>
    </row>
    <row r="22" spans="1:11" ht="22.5" customHeight="1">
      <c r="A22" s="303" t="s">
        <v>293</v>
      </c>
      <c r="B22" s="308"/>
      <c r="C22" s="308"/>
      <c r="D22" s="308"/>
      <c r="E22" s="308"/>
      <c r="F22" s="308"/>
      <c r="G22" s="308"/>
      <c r="H22" s="309"/>
      <c r="I22" s="3">
        <v>17</v>
      </c>
      <c r="J22" s="61">
        <v>0</v>
      </c>
      <c r="K22" s="61">
        <v>0</v>
      </c>
    </row>
    <row r="23" spans="1:11" ht="21" customHeight="1">
      <c r="A23" s="303" t="s">
        <v>294</v>
      </c>
      <c r="B23" s="308"/>
      <c r="C23" s="308"/>
      <c r="D23" s="308"/>
      <c r="E23" s="308"/>
      <c r="F23" s="308"/>
      <c r="G23" s="308"/>
      <c r="H23" s="309"/>
      <c r="I23" s="3">
        <v>18</v>
      </c>
      <c r="J23" s="61">
        <v>-162214752.00779</v>
      </c>
      <c r="K23" s="61">
        <v>-99114556.74588001</v>
      </c>
    </row>
    <row r="24" spans="1:11" ht="12.75">
      <c r="A24" s="303" t="s">
        <v>295</v>
      </c>
      <c r="B24" s="308"/>
      <c r="C24" s="308"/>
      <c r="D24" s="308"/>
      <c r="E24" s="308"/>
      <c r="F24" s="308"/>
      <c r="G24" s="308"/>
      <c r="H24" s="309"/>
      <c r="I24" s="3">
        <v>19</v>
      </c>
      <c r="J24" s="61">
        <v>-26671943.05770126</v>
      </c>
      <c r="K24" s="61">
        <v>-41220675.13769919</v>
      </c>
    </row>
    <row r="25" spans="1:11" ht="12.75">
      <c r="A25" s="303" t="s">
        <v>296</v>
      </c>
      <c r="B25" s="308"/>
      <c r="C25" s="308"/>
      <c r="D25" s="308"/>
      <c r="E25" s="308"/>
      <c r="F25" s="308"/>
      <c r="G25" s="308"/>
      <c r="H25" s="309"/>
      <c r="I25" s="3">
        <v>20</v>
      </c>
      <c r="J25" s="61">
        <v>-12068451.129999978</v>
      </c>
      <c r="K25" s="61">
        <v>-13309485.672330413</v>
      </c>
    </row>
    <row r="26" spans="1:11" ht="12.75">
      <c r="A26" s="303" t="s">
        <v>297</v>
      </c>
      <c r="B26" s="308"/>
      <c r="C26" s="308"/>
      <c r="D26" s="308"/>
      <c r="E26" s="308"/>
      <c r="F26" s="308"/>
      <c r="G26" s="308"/>
      <c r="H26" s="309"/>
      <c r="I26" s="3">
        <v>21</v>
      </c>
      <c r="J26" s="61">
        <v>-162888002.975955</v>
      </c>
      <c r="K26" s="61">
        <v>-201038290.78990468</v>
      </c>
    </row>
    <row r="27" spans="1:11" ht="12.75">
      <c r="A27" s="303" t="s">
        <v>298</v>
      </c>
      <c r="B27" s="308"/>
      <c r="C27" s="308"/>
      <c r="D27" s="308"/>
      <c r="E27" s="308"/>
      <c r="F27" s="308"/>
      <c r="G27" s="308"/>
      <c r="H27" s="309"/>
      <c r="I27" s="3">
        <v>22</v>
      </c>
      <c r="J27" s="61">
        <v>0</v>
      </c>
      <c r="K27" s="61">
        <v>0</v>
      </c>
    </row>
    <row r="28" spans="1:11" ht="21" customHeight="1">
      <c r="A28" s="303" t="s">
        <v>299</v>
      </c>
      <c r="B28" s="308"/>
      <c r="C28" s="308"/>
      <c r="D28" s="308"/>
      <c r="E28" s="308"/>
      <c r="F28" s="308"/>
      <c r="G28" s="308"/>
      <c r="H28" s="309"/>
      <c r="I28" s="3">
        <v>23</v>
      </c>
      <c r="J28" s="61">
        <v>-73692284.31613217</v>
      </c>
      <c r="K28" s="61">
        <v>-105198692.98947145</v>
      </c>
    </row>
    <row r="29" spans="1:11" ht="12.75">
      <c r="A29" s="303" t="s">
        <v>300</v>
      </c>
      <c r="B29" s="308"/>
      <c r="C29" s="308"/>
      <c r="D29" s="308"/>
      <c r="E29" s="308"/>
      <c r="F29" s="308"/>
      <c r="G29" s="308"/>
      <c r="H29" s="309"/>
      <c r="I29" s="3">
        <v>24</v>
      </c>
      <c r="J29" s="61">
        <v>333509432.11442757</v>
      </c>
      <c r="K29" s="61">
        <v>354161522.47079754</v>
      </c>
    </row>
    <row r="30" spans="1:11" ht="19.5" customHeight="1">
      <c r="A30" s="303" t="s">
        <v>301</v>
      </c>
      <c r="B30" s="308"/>
      <c r="C30" s="308"/>
      <c r="D30" s="308"/>
      <c r="E30" s="308"/>
      <c r="F30" s="308"/>
      <c r="G30" s="308"/>
      <c r="H30" s="309"/>
      <c r="I30" s="3">
        <v>25</v>
      </c>
      <c r="J30" s="61">
        <v>162214752.00779</v>
      </c>
      <c r="K30" s="61">
        <v>99114556.74588001</v>
      </c>
    </row>
    <row r="31" spans="1:11" ht="12.75">
      <c r="A31" s="303" t="s">
        <v>302</v>
      </c>
      <c r="B31" s="308"/>
      <c r="C31" s="308"/>
      <c r="D31" s="308"/>
      <c r="E31" s="308"/>
      <c r="F31" s="308"/>
      <c r="G31" s="308"/>
      <c r="H31" s="309"/>
      <c r="I31" s="3">
        <v>26</v>
      </c>
      <c r="J31" s="61">
        <v>-10492943.11861575</v>
      </c>
      <c r="K31" s="61">
        <v>8444700.69568757</v>
      </c>
    </row>
    <row r="32" spans="1:11" ht="12.75">
      <c r="A32" s="303" t="s">
        <v>303</v>
      </c>
      <c r="B32" s="308"/>
      <c r="C32" s="308"/>
      <c r="D32" s="308"/>
      <c r="E32" s="308"/>
      <c r="F32" s="308"/>
      <c r="G32" s="308"/>
      <c r="H32" s="309"/>
      <c r="I32" s="3">
        <v>27</v>
      </c>
      <c r="J32" s="61">
        <v>0</v>
      </c>
      <c r="K32" s="61">
        <v>0</v>
      </c>
    </row>
    <row r="33" spans="1:11" ht="12.75">
      <c r="A33" s="303" t="s">
        <v>304</v>
      </c>
      <c r="B33" s="308"/>
      <c r="C33" s="308"/>
      <c r="D33" s="308"/>
      <c r="E33" s="308"/>
      <c r="F33" s="308"/>
      <c r="G33" s="308"/>
      <c r="H33" s="309"/>
      <c r="I33" s="3">
        <v>28</v>
      </c>
      <c r="J33" s="61">
        <v>1038564.9972603379</v>
      </c>
      <c r="K33" s="61">
        <v>-2291125.0589225595</v>
      </c>
    </row>
    <row r="34" spans="1:11" ht="12.75">
      <c r="A34" s="303" t="s">
        <v>305</v>
      </c>
      <c r="B34" s="308"/>
      <c r="C34" s="308"/>
      <c r="D34" s="308"/>
      <c r="E34" s="308"/>
      <c r="F34" s="308"/>
      <c r="G34" s="308"/>
      <c r="H34" s="309"/>
      <c r="I34" s="3">
        <v>29</v>
      </c>
      <c r="J34" s="61">
        <v>-29312467.72311137</v>
      </c>
      <c r="K34" s="61">
        <v>-47280829.64184743</v>
      </c>
    </row>
    <row r="35" spans="1:11" ht="21" customHeight="1">
      <c r="A35" s="303" t="s">
        <v>306</v>
      </c>
      <c r="B35" s="308"/>
      <c r="C35" s="308"/>
      <c r="D35" s="308"/>
      <c r="E35" s="308"/>
      <c r="F35" s="308"/>
      <c r="G35" s="308"/>
      <c r="H35" s="309"/>
      <c r="I35" s="3">
        <v>30</v>
      </c>
      <c r="J35" s="61">
        <v>25452099.435348094</v>
      </c>
      <c r="K35" s="61">
        <v>6980624.22937578</v>
      </c>
    </row>
    <row r="36" spans="1:11" ht="12.75">
      <c r="A36" s="300" t="s">
        <v>307</v>
      </c>
      <c r="B36" s="308"/>
      <c r="C36" s="308"/>
      <c r="D36" s="308"/>
      <c r="E36" s="308"/>
      <c r="F36" s="308"/>
      <c r="G36" s="308"/>
      <c r="H36" s="309"/>
      <c r="I36" s="3">
        <v>31</v>
      </c>
      <c r="J36" s="61">
        <v>-35221179.92816</v>
      </c>
      <c r="K36" s="61">
        <v>-27543765.16959053</v>
      </c>
    </row>
    <row r="37" spans="1:11" ht="12.75">
      <c r="A37" s="300" t="s">
        <v>308</v>
      </c>
      <c r="B37" s="308"/>
      <c r="C37" s="308"/>
      <c r="D37" s="308"/>
      <c r="E37" s="308"/>
      <c r="F37" s="308"/>
      <c r="G37" s="308"/>
      <c r="H37" s="309"/>
      <c r="I37" s="3">
        <v>32</v>
      </c>
      <c r="J37" s="62">
        <f>SUM(J38:J51)</f>
        <v>-9314205.14360775</v>
      </c>
      <c r="K37" s="62">
        <f>SUM(K38:K51)</f>
        <v>142876955.12589806</v>
      </c>
    </row>
    <row r="38" spans="1:11" ht="12.75">
      <c r="A38" s="303" t="s">
        <v>373</v>
      </c>
      <c r="B38" s="308"/>
      <c r="C38" s="308"/>
      <c r="D38" s="308"/>
      <c r="E38" s="308"/>
      <c r="F38" s="308"/>
      <c r="G38" s="308"/>
      <c r="H38" s="309"/>
      <c r="I38" s="3">
        <v>33</v>
      </c>
      <c r="J38" s="61">
        <v>6978408.8433023</v>
      </c>
      <c r="K38" s="61">
        <v>301809.04561399994</v>
      </c>
    </row>
    <row r="39" spans="1:11" ht="12.75">
      <c r="A39" s="303" t="s">
        <v>309</v>
      </c>
      <c r="B39" s="308"/>
      <c r="C39" s="308"/>
      <c r="D39" s="308"/>
      <c r="E39" s="308"/>
      <c r="F39" s="308"/>
      <c r="G39" s="308"/>
      <c r="H39" s="309"/>
      <c r="I39" s="3">
        <v>34</v>
      </c>
      <c r="J39" s="61">
        <v>-30788227.512581</v>
      </c>
      <c r="K39" s="61">
        <v>-26581243.76523985</v>
      </c>
    </row>
    <row r="40" spans="1:11" ht="12.75">
      <c r="A40" s="303" t="s">
        <v>310</v>
      </c>
      <c r="B40" s="308"/>
      <c r="C40" s="308"/>
      <c r="D40" s="308"/>
      <c r="E40" s="308"/>
      <c r="F40" s="308"/>
      <c r="G40" s="308"/>
      <c r="H40" s="309"/>
      <c r="I40" s="3">
        <v>35</v>
      </c>
      <c r="J40" s="61">
        <v>0</v>
      </c>
      <c r="K40" s="61">
        <v>0</v>
      </c>
    </row>
    <row r="41" spans="1:11" ht="12.75">
      <c r="A41" s="303" t="s">
        <v>311</v>
      </c>
      <c r="B41" s="308"/>
      <c r="C41" s="308"/>
      <c r="D41" s="308"/>
      <c r="E41" s="308"/>
      <c r="F41" s="308"/>
      <c r="G41" s="308"/>
      <c r="H41" s="309"/>
      <c r="I41" s="3">
        <v>36</v>
      </c>
      <c r="J41" s="61">
        <v>-9644886.2151617</v>
      </c>
      <c r="K41" s="61">
        <v>-11398293.616487293</v>
      </c>
    </row>
    <row r="42" spans="1:11" ht="21" customHeight="1">
      <c r="A42" s="303" t="s">
        <v>312</v>
      </c>
      <c r="B42" s="308"/>
      <c r="C42" s="308"/>
      <c r="D42" s="308"/>
      <c r="E42" s="308"/>
      <c r="F42" s="308"/>
      <c r="G42" s="308"/>
      <c r="H42" s="309"/>
      <c r="I42" s="3">
        <v>37</v>
      </c>
      <c r="J42" s="61">
        <v>8401862.2</v>
      </c>
      <c r="K42" s="61">
        <v>30644083.41</v>
      </c>
    </row>
    <row r="43" spans="1:11" ht="21.75" customHeight="1">
      <c r="A43" s="303" t="s">
        <v>313</v>
      </c>
      <c r="B43" s="308"/>
      <c r="C43" s="308"/>
      <c r="D43" s="308"/>
      <c r="E43" s="308"/>
      <c r="F43" s="308"/>
      <c r="G43" s="308"/>
      <c r="H43" s="309"/>
      <c r="I43" s="3">
        <v>38</v>
      </c>
      <c r="J43" s="61">
        <v>-14113390.086538501</v>
      </c>
      <c r="K43" s="61">
        <v>-2010767.71027291</v>
      </c>
    </row>
    <row r="44" spans="1:11" ht="23.25" customHeight="1">
      <c r="A44" s="303" t="s">
        <v>314</v>
      </c>
      <c r="B44" s="308"/>
      <c r="C44" s="308"/>
      <c r="D44" s="308"/>
      <c r="E44" s="308"/>
      <c r="F44" s="308"/>
      <c r="G44" s="308"/>
      <c r="H44" s="309"/>
      <c r="I44" s="3">
        <v>39</v>
      </c>
      <c r="J44" s="61">
        <v>27452495.43953033</v>
      </c>
      <c r="K44" s="61">
        <v>14423302.358025031</v>
      </c>
    </row>
    <row r="45" spans="1:11" ht="12.75">
      <c r="A45" s="303" t="s">
        <v>315</v>
      </c>
      <c r="B45" s="308"/>
      <c r="C45" s="308"/>
      <c r="D45" s="308"/>
      <c r="E45" s="308"/>
      <c r="F45" s="308"/>
      <c r="G45" s="308"/>
      <c r="H45" s="309"/>
      <c r="I45" s="3">
        <v>40</v>
      </c>
      <c r="J45" s="61">
        <v>233749526.5489632</v>
      </c>
      <c r="K45" s="61">
        <v>472530103.3771601</v>
      </c>
    </row>
    <row r="46" spans="1:11" ht="12.75">
      <c r="A46" s="303" t="s">
        <v>316</v>
      </c>
      <c r="B46" s="308"/>
      <c r="C46" s="308"/>
      <c r="D46" s="308"/>
      <c r="E46" s="308"/>
      <c r="F46" s="308"/>
      <c r="G46" s="308"/>
      <c r="H46" s="309"/>
      <c r="I46" s="3">
        <v>41</v>
      </c>
      <c r="J46" s="61">
        <v>-265640797.73144048</v>
      </c>
      <c r="K46" s="61">
        <v>-296713048.14255697</v>
      </c>
    </row>
    <row r="47" spans="1:11" ht="12.75">
      <c r="A47" s="303" t="s">
        <v>317</v>
      </c>
      <c r="B47" s="308"/>
      <c r="C47" s="308"/>
      <c r="D47" s="308"/>
      <c r="E47" s="308"/>
      <c r="F47" s="308"/>
      <c r="G47" s="308"/>
      <c r="H47" s="309"/>
      <c r="I47" s="3">
        <v>42</v>
      </c>
      <c r="J47" s="61">
        <v>0</v>
      </c>
      <c r="K47" s="61">
        <v>0</v>
      </c>
    </row>
    <row r="48" spans="1:11" ht="12.75">
      <c r="A48" s="303" t="s">
        <v>318</v>
      </c>
      <c r="B48" s="308"/>
      <c r="C48" s="308"/>
      <c r="D48" s="308"/>
      <c r="E48" s="308"/>
      <c r="F48" s="308"/>
      <c r="G48" s="308"/>
      <c r="H48" s="309"/>
      <c r="I48" s="3">
        <v>43</v>
      </c>
      <c r="J48" s="61">
        <v>0</v>
      </c>
      <c r="K48" s="61">
        <v>0</v>
      </c>
    </row>
    <row r="49" spans="1:11" ht="12.75">
      <c r="A49" s="303" t="s">
        <v>319</v>
      </c>
      <c r="B49" s="301"/>
      <c r="C49" s="301"/>
      <c r="D49" s="301"/>
      <c r="E49" s="301"/>
      <c r="F49" s="301"/>
      <c r="G49" s="301"/>
      <c r="H49" s="302"/>
      <c r="I49" s="3">
        <v>44</v>
      </c>
      <c r="J49" s="61">
        <v>16630844.93</v>
      </c>
      <c r="K49" s="61">
        <v>16867226.759999998</v>
      </c>
    </row>
    <row r="50" spans="1:11" ht="12.75">
      <c r="A50" s="303" t="s">
        <v>320</v>
      </c>
      <c r="B50" s="301"/>
      <c r="C50" s="301"/>
      <c r="D50" s="301"/>
      <c r="E50" s="301"/>
      <c r="F50" s="301"/>
      <c r="G50" s="301"/>
      <c r="H50" s="302"/>
      <c r="I50" s="3">
        <v>45</v>
      </c>
      <c r="J50" s="61">
        <v>69719518.1127546</v>
      </c>
      <c r="K50" s="61">
        <v>43620374.271818</v>
      </c>
    </row>
    <row r="51" spans="1:11" ht="12.75">
      <c r="A51" s="303" t="s">
        <v>321</v>
      </c>
      <c r="B51" s="301"/>
      <c r="C51" s="301"/>
      <c r="D51" s="301"/>
      <c r="E51" s="301"/>
      <c r="F51" s="301"/>
      <c r="G51" s="301"/>
      <c r="H51" s="302"/>
      <c r="I51" s="3">
        <v>46</v>
      </c>
      <c r="J51" s="61">
        <v>-52059559.6724365</v>
      </c>
      <c r="K51" s="61">
        <v>-98806590.862162</v>
      </c>
    </row>
    <row r="52" spans="1:11" ht="12.75">
      <c r="A52" s="300" t="s">
        <v>322</v>
      </c>
      <c r="B52" s="301"/>
      <c r="C52" s="301"/>
      <c r="D52" s="301"/>
      <c r="E52" s="301"/>
      <c r="F52" s="301"/>
      <c r="G52" s="301"/>
      <c r="H52" s="302"/>
      <c r="I52" s="3">
        <v>47</v>
      </c>
      <c r="J52" s="62">
        <f>J53+J54+J55+J56+J57</f>
        <v>-1304268.25352</v>
      </c>
      <c r="K52" s="62">
        <f>K53+K54+K55+K56+K57</f>
        <v>-1541886.677322105</v>
      </c>
    </row>
    <row r="53" spans="1:11" ht="12.75">
      <c r="A53" s="303" t="s">
        <v>323</v>
      </c>
      <c r="B53" s="301"/>
      <c r="C53" s="301"/>
      <c r="D53" s="301"/>
      <c r="E53" s="301"/>
      <c r="F53" s="301"/>
      <c r="G53" s="301"/>
      <c r="H53" s="302"/>
      <c r="I53" s="3">
        <v>48</v>
      </c>
      <c r="J53" s="61">
        <v>0</v>
      </c>
      <c r="K53" s="61">
        <v>0</v>
      </c>
    </row>
    <row r="54" spans="1:11" ht="12.75">
      <c r="A54" s="303" t="s">
        <v>324</v>
      </c>
      <c r="B54" s="301"/>
      <c r="C54" s="301"/>
      <c r="D54" s="301"/>
      <c r="E54" s="301"/>
      <c r="F54" s="301"/>
      <c r="G54" s="301"/>
      <c r="H54" s="302"/>
      <c r="I54" s="3">
        <v>49</v>
      </c>
      <c r="J54" s="61">
        <v>0</v>
      </c>
      <c r="K54" s="61">
        <v>0</v>
      </c>
    </row>
    <row r="55" spans="1:11" ht="12.75">
      <c r="A55" s="303" t="s">
        <v>374</v>
      </c>
      <c r="B55" s="301"/>
      <c r="C55" s="301"/>
      <c r="D55" s="301"/>
      <c r="E55" s="301"/>
      <c r="F55" s="301"/>
      <c r="G55" s="301"/>
      <c r="H55" s="302"/>
      <c r="I55" s="3">
        <v>50</v>
      </c>
      <c r="J55" s="61">
        <v>0</v>
      </c>
      <c r="K55" s="61">
        <v>0</v>
      </c>
    </row>
    <row r="56" spans="1:11" ht="12.75">
      <c r="A56" s="303" t="s">
        <v>325</v>
      </c>
      <c r="B56" s="301"/>
      <c r="C56" s="301"/>
      <c r="D56" s="301"/>
      <c r="E56" s="301"/>
      <c r="F56" s="301"/>
      <c r="G56" s="301"/>
      <c r="H56" s="302"/>
      <c r="I56" s="3">
        <v>51</v>
      </c>
      <c r="J56" s="61">
        <v>0</v>
      </c>
      <c r="K56" s="61">
        <v>0</v>
      </c>
    </row>
    <row r="57" spans="1:11" ht="12.75">
      <c r="A57" s="303" t="s">
        <v>326</v>
      </c>
      <c r="B57" s="301"/>
      <c r="C57" s="301"/>
      <c r="D57" s="301"/>
      <c r="E57" s="301"/>
      <c r="F57" s="301"/>
      <c r="G57" s="301"/>
      <c r="H57" s="302"/>
      <c r="I57" s="3">
        <v>52</v>
      </c>
      <c r="J57" s="61">
        <v>-1304268.25352</v>
      </c>
      <c r="K57" s="61">
        <v>-1541886.677322105</v>
      </c>
    </row>
    <row r="58" spans="1:11" ht="12.75">
      <c r="A58" s="300" t="s">
        <v>327</v>
      </c>
      <c r="B58" s="301"/>
      <c r="C58" s="301"/>
      <c r="D58" s="301"/>
      <c r="E58" s="301"/>
      <c r="F58" s="301"/>
      <c r="G58" s="301"/>
      <c r="H58" s="302"/>
      <c r="I58" s="3">
        <v>53</v>
      </c>
      <c r="J58" s="62">
        <f>J6+J37+J52</f>
        <v>-22002205.478563447</v>
      </c>
      <c r="K58" s="62">
        <f>K6+K37+K52</f>
        <v>152996483.97891435</v>
      </c>
    </row>
    <row r="59" spans="1:11" ht="21.75" customHeight="1">
      <c r="A59" s="300" t="s">
        <v>328</v>
      </c>
      <c r="B59" s="301"/>
      <c r="C59" s="301"/>
      <c r="D59" s="301"/>
      <c r="E59" s="301"/>
      <c r="F59" s="301"/>
      <c r="G59" s="301"/>
      <c r="H59" s="302"/>
      <c r="I59" s="3">
        <v>54</v>
      </c>
      <c r="J59" s="61">
        <v>33054509.87474058</v>
      </c>
      <c r="K59" s="61">
        <v>44423333.690910816</v>
      </c>
    </row>
    <row r="60" spans="1:11" ht="12.75">
      <c r="A60" s="300" t="s">
        <v>329</v>
      </c>
      <c r="B60" s="301"/>
      <c r="C60" s="301"/>
      <c r="D60" s="301"/>
      <c r="E60" s="301"/>
      <c r="F60" s="301"/>
      <c r="G60" s="301"/>
      <c r="H60" s="302"/>
      <c r="I60" s="3">
        <v>55</v>
      </c>
      <c r="J60" s="62">
        <f>J58+J59</f>
        <v>11052304.396177132</v>
      </c>
      <c r="K60" s="62">
        <f>K58+K59</f>
        <v>197419817.66982517</v>
      </c>
    </row>
    <row r="61" spans="1:11" ht="12.75">
      <c r="A61" s="303" t="s">
        <v>330</v>
      </c>
      <c r="B61" s="301"/>
      <c r="C61" s="301"/>
      <c r="D61" s="301"/>
      <c r="E61" s="301"/>
      <c r="F61" s="301"/>
      <c r="G61" s="301"/>
      <c r="H61" s="302"/>
      <c r="I61" s="3">
        <v>56</v>
      </c>
      <c r="J61" s="61">
        <v>136959766.643084</v>
      </c>
      <c r="K61" s="61">
        <v>157278358.46922898</v>
      </c>
    </row>
    <row r="62" spans="1:11" ht="12.75">
      <c r="A62" s="304" t="s">
        <v>331</v>
      </c>
      <c r="B62" s="305"/>
      <c r="C62" s="305"/>
      <c r="D62" s="305"/>
      <c r="E62" s="305"/>
      <c r="F62" s="305"/>
      <c r="G62" s="305"/>
      <c r="H62" s="306"/>
      <c r="I62" s="4">
        <v>57</v>
      </c>
      <c r="J62" s="63">
        <v>148012071.03926113</v>
      </c>
      <c r="K62" s="63">
        <v>354698176.1390542</v>
      </c>
    </row>
    <row r="63" spans="1:11" ht="12.75">
      <c r="A63" s="168" t="s">
        <v>332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4" r:id="rId1"/>
  <customProperties>
    <customPr name="EpmWorksheetKeyString_GUID" r:id="rId2"/>
  </customProperties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2" width="9.140625" style="114" customWidth="1"/>
    <col min="3" max="3" width="16.140625" style="114" customWidth="1"/>
    <col min="4" max="4" width="9.140625" style="114" customWidth="1"/>
    <col min="5" max="13" width="12.8515625" style="114" customWidth="1"/>
    <col min="14" max="16384" width="9.140625" style="114" customWidth="1"/>
  </cols>
  <sheetData>
    <row r="1" spans="1:12" ht="19.5" customHeight="1">
      <c r="A1" s="330" t="s">
        <v>333</v>
      </c>
      <c r="B1" s="331"/>
      <c r="C1" s="331"/>
      <c r="D1" s="331"/>
      <c r="E1" s="331"/>
      <c r="F1" s="332"/>
      <c r="G1" s="332"/>
      <c r="H1" s="332"/>
      <c r="I1" s="332"/>
      <c r="J1" s="332"/>
      <c r="K1" s="333"/>
      <c r="L1" s="113"/>
    </row>
    <row r="2" spans="1:12" ht="11.25" customHeight="1">
      <c r="A2" s="334" t="s">
        <v>421</v>
      </c>
      <c r="B2" s="335"/>
      <c r="C2" s="335"/>
      <c r="D2" s="335"/>
      <c r="E2" s="331"/>
      <c r="F2" s="336"/>
      <c r="G2" s="336"/>
      <c r="H2" s="336"/>
      <c r="I2" s="336"/>
      <c r="J2" s="336"/>
      <c r="K2" s="337"/>
      <c r="L2" s="113"/>
    </row>
    <row r="3" spans="1:13" ht="12.75">
      <c r="A3" s="152"/>
      <c r="B3" s="153"/>
      <c r="C3" s="153"/>
      <c r="D3" s="153"/>
      <c r="E3" s="154"/>
      <c r="F3" s="155"/>
      <c r="G3" s="155"/>
      <c r="H3" s="155"/>
      <c r="I3" s="155"/>
      <c r="J3" s="155"/>
      <c r="K3" s="155"/>
      <c r="L3" s="344" t="s">
        <v>57</v>
      </c>
      <c r="M3" s="344"/>
    </row>
    <row r="4" spans="1:13" ht="13.5" customHeight="1">
      <c r="A4" s="341" t="s">
        <v>127</v>
      </c>
      <c r="B4" s="341"/>
      <c r="C4" s="341"/>
      <c r="D4" s="341" t="s">
        <v>128</v>
      </c>
      <c r="E4" s="343" t="s">
        <v>334</v>
      </c>
      <c r="F4" s="343"/>
      <c r="G4" s="343"/>
      <c r="H4" s="343"/>
      <c r="I4" s="343"/>
      <c r="J4" s="343"/>
      <c r="K4" s="343"/>
      <c r="L4" s="343" t="s">
        <v>335</v>
      </c>
      <c r="M4" s="343" t="s">
        <v>336</v>
      </c>
    </row>
    <row r="5" spans="1:13" ht="45">
      <c r="A5" s="342"/>
      <c r="B5" s="342"/>
      <c r="C5" s="342"/>
      <c r="D5" s="342"/>
      <c r="E5" s="156" t="s">
        <v>337</v>
      </c>
      <c r="F5" s="156" t="s">
        <v>338</v>
      </c>
      <c r="G5" s="156" t="s">
        <v>339</v>
      </c>
      <c r="H5" s="156" t="s">
        <v>340</v>
      </c>
      <c r="I5" s="156" t="s">
        <v>341</v>
      </c>
      <c r="J5" s="156" t="s">
        <v>342</v>
      </c>
      <c r="K5" s="156" t="s">
        <v>343</v>
      </c>
      <c r="L5" s="343"/>
      <c r="M5" s="343"/>
    </row>
    <row r="6" spans="1:13" ht="12.75">
      <c r="A6" s="338">
        <v>1</v>
      </c>
      <c r="B6" s="338"/>
      <c r="C6" s="338"/>
      <c r="D6" s="157">
        <v>2</v>
      </c>
      <c r="E6" s="157" t="s">
        <v>2</v>
      </c>
      <c r="F6" s="158" t="s">
        <v>3</v>
      </c>
      <c r="G6" s="157" t="s">
        <v>4</v>
      </c>
      <c r="H6" s="158" t="s">
        <v>5</v>
      </c>
      <c r="I6" s="157" t="s">
        <v>6</v>
      </c>
      <c r="J6" s="158" t="s">
        <v>7</v>
      </c>
      <c r="K6" s="157" t="s">
        <v>8</v>
      </c>
      <c r="L6" s="158" t="s">
        <v>9</v>
      </c>
      <c r="M6" s="157" t="s">
        <v>10</v>
      </c>
    </row>
    <row r="7" spans="1:13" ht="21" customHeight="1">
      <c r="A7" s="339" t="s">
        <v>344</v>
      </c>
      <c r="B7" s="340"/>
      <c r="C7" s="340"/>
      <c r="D7" s="159">
        <v>1</v>
      </c>
      <c r="E7" s="35">
        <v>601575800</v>
      </c>
      <c r="F7" s="35">
        <v>681482525.25</v>
      </c>
      <c r="G7" s="35">
        <v>288448726.9225329</v>
      </c>
      <c r="H7" s="35">
        <v>397873836.06</v>
      </c>
      <c r="I7" s="35">
        <v>433666995.2315554</v>
      </c>
      <c r="J7" s="35">
        <v>175834716.0829852</v>
      </c>
      <c r="K7" s="36">
        <f>+SUM(E7:J7)</f>
        <v>2578882599.547074</v>
      </c>
      <c r="L7" s="35">
        <v>13678262.022015126</v>
      </c>
      <c r="M7" s="36">
        <f>+SUM(K7:L7)</f>
        <v>2592560861.569089</v>
      </c>
    </row>
    <row r="8" spans="1:13" ht="22.5" customHeight="1">
      <c r="A8" s="321" t="s">
        <v>345</v>
      </c>
      <c r="B8" s="322"/>
      <c r="C8" s="322"/>
      <c r="D8" s="160">
        <v>2</v>
      </c>
      <c r="E8" s="37"/>
      <c r="F8" s="37"/>
      <c r="G8" s="37"/>
      <c r="H8" s="37"/>
      <c r="I8" s="37"/>
      <c r="J8" s="37"/>
      <c r="K8" s="38">
        <f aca="true" t="shared" si="0" ref="K8:K23">+SUM(E8:J8)</f>
        <v>0</v>
      </c>
      <c r="L8" s="37"/>
      <c r="M8" s="38">
        <f aca="true" t="shared" si="1" ref="M8:M23">+SUM(K8:L8)</f>
        <v>0</v>
      </c>
    </row>
    <row r="9" spans="1:13" ht="21.75" customHeight="1">
      <c r="A9" s="321" t="s">
        <v>346</v>
      </c>
      <c r="B9" s="322"/>
      <c r="C9" s="322"/>
      <c r="D9" s="160">
        <v>3</v>
      </c>
      <c r="E9" s="37"/>
      <c r="F9" s="37"/>
      <c r="G9" s="37"/>
      <c r="H9" s="37"/>
      <c r="I9" s="37"/>
      <c r="J9" s="37"/>
      <c r="K9" s="38">
        <f t="shared" si="0"/>
        <v>0</v>
      </c>
      <c r="L9" s="37"/>
      <c r="M9" s="38">
        <f t="shared" si="1"/>
        <v>0</v>
      </c>
    </row>
    <row r="10" spans="1:13" ht="20.25" customHeight="1">
      <c r="A10" s="323" t="s">
        <v>347</v>
      </c>
      <c r="B10" s="322"/>
      <c r="C10" s="322"/>
      <c r="D10" s="160">
        <v>4</v>
      </c>
      <c r="E10" s="38">
        <f aca="true" t="shared" si="2" ref="E10:J10">E7+E8+E9</f>
        <v>601575800</v>
      </c>
      <c r="F10" s="38">
        <f t="shared" si="2"/>
        <v>681482525.25</v>
      </c>
      <c r="G10" s="38">
        <f t="shared" si="2"/>
        <v>288448726.9225329</v>
      </c>
      <c r="H10" s="38">
        <f t="shared" si="2"/>
        <v>397873836.06</v>
      </c>
      <c r="I10" s="38">
        <f t="shared" si="2"/>
        <v>433666995.2315554</v>
      </c>
      <c r="J10" s="38">
        <f t="shared" si="2"/>
        <v>175834716.0829852</v>
      </c>
      <c r="K10" s="38">
        <f t="shared" si="0"/>
        <v>2578882599.547074</v>
      </c>
      <c r="L10" s="38">
        <f>L7+L8+L9</f>
        <v>13678262.022015126</v>
      </c>
      <c r="M10" s="38">
        <f t="shared" si="1"/>
        <v>2592560861.569089</v>
      </c>
    </row>
    <row r="11" spans="1:13" ht="20.25" customHeight="1">
      <c r="A11" s="323" t="s">
        <v>348</v>
      </c>
      <c r="B11" s="345"/>
      <c r="C11" s="345"/>
      <c r="D11" s="160">
        <v>5</v>
      </c>
      <c r="E11" s="38">
        <f aca="true" t="shared" si="3" ref="E11:J11">E12+E13</f>
        <v>0</v>
      </c>
      <c r="F11" s="38">
        <f t="shared" si="3"/>
        <v>0</v>
      </c>
      <c r="G11" s="38">
        <f t="shared" si="3"/>
        <v>92122098.91259249</v>
      </c>
      <c r="H11" s="38">
        <f t="shared" si="3"/>
        <v>0</v>
      </c>
      <c r="I11" s="38">
        <f t="shared" si="3"/>
        <v>0</v>
      </c>
      <c r="J11" s="38">
        <f t="shared" si="3"/>
        <v>253102678.80005062</v>
      </c>
      <c r="K11" s="38">
        <f t="shared" si="0"/>
        <v>345224777.7126431</v>
      </c>
      <c r="L11" s="38">
        <f>L12+L13</f>
        <v>498854.04825573333</v>
      </c>
      <c r="M11" s="38">
        <f t="shared" si="1"/>
        <v>345723631.7608988</v>
      </c>
    </row>
    <row r="12" spans="1:13" ht="12.75">
      <c r="A12" s="321" t="s">
        <v>349</v>
      </c>
      <c r="B12" s="322"/>
      <c r="C12" s="322"/>
      <c r="D12" s="160">
        <v>6</v>
      </c>
      <c r="E12" s="37">
        <v>0</v>
      </c>
      <c r="F12" s="37">
        <v>0</v>
      </c>
      <c r="G12" s="37">
        <v>0.06</v>
      </c>
      <c r="H12" s="37">
        <v>0</v>
      </c>
      <c r="I12" s="37"/>
      <c r="J12" s="37">
        <v>253102678.80005062</v>
      </c>
      <c r="K12" s="38">
        <f t="shared" si="0"/>
        <v>253102678.86005062</v>
      </c>
      <c r="L12" s="37">
        <v>488168.9681479615</v>
      </c>
      <c r="M12" s="38">
        <f t="shared" si="1"/>
        <v>253590847.82819858</v>
      </c>
    </row>
    <row r="13" spans="1:13" ht="21.75" customHeight="1">
      <c r="A13" s="321" t="s">
        <v>350</v>
      </c>
      <c r="B13" s="322"/>
      <c r="C13" s="322"/>
      <c r="D13" s="160">
        <v>7</v>
      </c>
      <c r="E13" s="38">
        <f>+E14+E15+E16+E17</f>
        <v>0</v>
      </c>
      <c r="F13" s="38">
        <f aca="true" t="shared" si="4" ref="F13:L13">+F14+F15+F16+F17</f>
        <v>0</v>
      </c>
      <c r="G13" s="38">
        <f t="shared" si="4"/>
        <v>92122098.85259248</v>
      </c>
      <c r="H13" s="38">
        <f t="shared" si="4"/>
        <v>0</v>
      </c>
      <c r="I13" s="38">
        <f t="shared" si="4"/>
        <v>0</v>
      </c>
      <c r="J13" s="38">
        <f t="shared" si="4"/>
        <v>0</v>
      </c>
      <c r="K13" s="38">
        <f t="shared" si="0"/>
        <v>92122098.85259248</v>
      </c>
      <c r="L13" s="38">
        <f t="shared" si="4"/>
        <v>10685.080107771842</v>
      </c>
      <c r="M13" s="38">
        <f t="shared" si="1"/>
        <v>92132783.93270026</v>
      </c>
    </row>
    <row r="14" spans="1:13" ht="19.5" customHeight="1">
      <c r="A14" s="321" t="s">
        <v>351</v>
      </c>
      <c r="B14" s="322"/>
      <c r="C14" s="322"/>
      <c r="D14" s="160">
        <v>8</v>
      </c>
      <c r="E14" s="37">
        <v>0</v>
      </c>
      <c r="F14" s="37">
        <v>0</v>
      </c>
      <c r="G14" s="37">
        <v>-3502255.1001374316</v>
      </c>
      <c r="H14" s="37">
        <v>0</v>
      </c>
      <c r="I14" s="37">
        <v>0</v>
      </c>
      <c r="J14" s="37">
        <v>0</v>
      </c>
      <c r="K14" s="38">
        <f t="shared" si="0"/>
        <v>-3502255.1001374316</v>
      </c>
      <c r="L14" s="37">
        <v>9540.536960120991</v>
      </c>
      <c r="M14" s="38">
        <f t="shared" si="1"/>
        <v>-3492714.563177311</v>
      </c>
    </row>
    <row r="15" spans="1:13" ht="19.5" customHeight="1">
      <c r="A15" s="321" t="s">
        <v>352</v>
      </c>
      <c r="B15" s="322"/>
      <c r="C15" s="322"/>
      <c r="D15" s="160">
        <v>9</v>
      </c>
      <c r="E15" s="37">
        <v>0</v>
      </c>
      <c r="F15" s="37">
        <v>0</v>
      </c>
      <c r="G15" s="37">
        <v>133067297.80388525</v>
      </c>
      <c r="H15" s="37">
        <v>0</v>
      </c>
      <c r="I15" s="37">
        <v>0</v>
      </c>
      <c r="J15" s="37">
        <v>0</v>
      </c>
      <c r="K15" s="38">
        <f t="shared" si="0"/>
        <v>133067297.80388525</v>
      </c>
      <c r="L15" s="37">
        <v>26659.20763068147</v>
      </c>
      <c r="M15" s="38">
        <f t="shared" si="1"/>
        <v>133093957.01151593</v>
      </c>
    </row>
    <row r="16" spans="1:13" ht="21" customHeight="1">
      <c r="A16" s="321" t="s">
        <v>353</v>
      </c>
      <c r="B16" s="322"/>
      <c r="C16" s="322"/>
      <c r="D16" s="160">
        <v>10</v>
      </c>
      <c r="E16" s="37">
        <v>0</v>
      </c>
      <c r="F16" s="37">
        <v>0</v>
      </c>
      <c r="G16" s="37">
        <v>-37081338.9902</v>
      </c>
      <c r="H16" s="37">
        <v>0</v>
      </c>
      <c r="I16" s="37">
        <v>0</v>
      </c>
      <c r="J16" s="37">
        <v>0</v>
      </c>
      <c r="K16" s="38">
        <f t="shared" si="0"/>
        <v>-37081338.9902</v>
      </c>
      <c r="L16" s="37">
        <v>0</v>
      </c>
      <c r="M16" s="38">
        <f t="shared" si="1"/>
        <v>-37081338.9902</v>
      </c>
    </row>
    <row r="17" spans="1:13" ht="21.75" customHeight="1">
      <c r="A17" s="321" t="s">
        <v>354</v>
      </c>
      <c r="B17" s="322"/>
      <c r="C17" s="322"/>
      <c r="D17" s="160">
        <v>11</v>
      </c>
      <c r="E17" s="37">
        <v>0</v>
      </c>
      <c r="F17" s="37">
        <v>0</v>
      </c>
      <c r="G17" s="37">
        <v>-361604.8609553445</v>
      </c>
      <c r="H17" s="37"/>
      <c r="I17" s="37">
        <v>0</v>
      </c>
      <c r="J17" s="37">
        <v>0</v>
      </c>
      <c r="K17" s="38">
        <f t="shared" si="0"/>
        <v>-361604.8609553445</v>
      </c>
      <c r="L17" s="37">
        <v>-25514.664483030618</v>
      </c>
      <c r="M17" s="38">
        <f t="shared" si="1"/>
        <v>-387119.52543837513</v>
      </c>
    </row>
    <row r="18" spans="1:13" ht="21.75" customHeight="1">
      <c r="A18" s="323" t="s">
        <v>355</v>
      </c>
      <c r="B18" s="322"/>
      <c r="C18" s="322"/>
      <c r="D18" s="160">
        <v>12</v>
      </c>
      <c r="E18" s="38">
        <f aca="true" t="shared" si="5" ref="E18:J18">+E19+E20+E21+E22</f>
        <v>0</v>
      </c>
      <c r="F18" s="38">
        <f t="shared" si="5"/>
        <v>0</v>
      </c>
      <c r="G18" s="38">
        <f t="shared" si="5"/>
        <v>-534876.8474903558</v>
      </c>
      <c r="H18" s="38">
        <f t="shared" si="5"/>
        <v>2576401.2800000003</v>
      </c>
      <c r="I18" s="38">
        <f t="shared" si="5"/>
        <v>172785731.7085849</v>
      </c>
      <c r="J18" s="38">
        <f t="shared" si="5"/>
        <v>-175834716.0829852</v>
      </c>
      <c r="K18" s="38">
        <f t="shared" si="0"/>
        <v>-1007459.941890657</v>
      </c>
      <c r="L18" s="38">
        <f>+L19+L20+L21+L22</f>
        <v>-1684329.4175795913</v>
      </c>
      <c r="M18" s="38">
        <f t="shared" si="1"/>
        <v>-2691789.359470248</v>
      </c>
    </row>
    <row r="19" spans="1:13" ht="21.75" customHeight="1">
      <c r="A19" s="321" t="s">
        <v>356</v>
      </c>
      <c r="B19" s="322"/>
      <c r="C19" s="322"/>
      <c r="D19" s="160">
        <v>13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8">
        <f>+SUM(E19:J19)</f>
        <v>0</v>
      </c>
      <c r="L19" s="37">
        <v>0</v>
      </c>
      <c r="M19" s="38">
        <f t="shared" si="1"/>
        <v>0</v>
      </c>
    </row>
    <row r="20" spans="1:13" ht="12.75">
      <c r="A20" s="321" t="s">
        <v>357</v>
      </c>
      <c r="B20" s="322"/>
      <c r="C20" s="322"/>
      <c r="D20" s="160">
        <v>14</v>
      </c>
      <c r="E20" s="37">
        <v>0</v>
      </c>
      <c r="F20" s="37">
        <v>0</v>
      </c>
      <c r="G20" s="37">
        <v>0</v>
      </c>
      <c r="H20" s="37">
        <v>0</v>
      </c>
      <c r="I20" s="37">
        <v>-596406.3895303325</v>
      </c>
      <c r="J20" s="37">
        <v>0</v>
      </c>
      <c r="K20" s="38">
        <f>+SUM(E20:J20)</f>
        <v>-596406.3895303325</v>
      </c>
      <c r="L20" s="37">
        <v>-1539741.4604696676</v>
      </c>
      <c r="M20" s="38">
        <f t="shared" si="1"/>
        <v>-2136147.85</v>
      </c>
    </row>
    <row r="21" spans="1:13" ht="12.75">
      <c r="A21" s="321" t="s">
        <v>358</v>
      </c>
      <c r="B21" s="322"/>
      <c r="C21" s="322"/>
      <c r="D21" s="160">
        <v>15</v>
      </c>
      <c r="E21" s="37">
        <v>0</v>
      </c>
      <c r="F21" s="37"/>
      <c r="G21" s="37">
        <v>0</v>
      </c>
      <c r="H21" s="37">
        <v>0</v>
      </c>
      <c r="I21" s="37">
        <v>0</v>
      </c>
      <c r="J21" s="37">
        <v>-1098374.5508223511</v>
      </c>
      <c r="K21" s="38">
        <f>+SUM(E21:J21)</f>
        <v>-1098374.5508223511</v>
      </c>
      <c r="L21" s="37">
        <v>-205893.7026976488</v>
      </c>
      <c r="M21" s="38">
        <f t="shared" si="1"/>
        <v>-1304268.25352</v>
      </c>
    </row>
    <row r="22" spans="1:13" ht="12.75">
      <c r="A22" s="321" t="s">
        <v>359</v>
      </c>
      <c r="B22" s="322"/>
      <c r="C22" s="322"/>
      <c r="D22" s="160">
        <v>16</v>
      </c>
      <c r="E22" s="37">
        <v>0</v>
      </c>
      <c r="F22" s="37"/>
      <c r="G22" s="37">
        <v>-534876.8474903558</v>
      </c>
      <c r="H22" s="37">
        <v>2576401.2800000003</v>
      </c>
      <c r="I22" s="37">
        <v>173382138.09811524</v>
      </c>
      <c r="J22" s="37">
        <v>-174736341.53216285</v>
      </c>
      <c r="K22" s="38">
        <f>+SUM(E22:J22)</f>
        <v>687320.9984620214</v>
      </c>
      <c r="L22" s="37">
        <v>61305.745587725105</v>
      </c>
      <c r="M22" s="38">
        <f t="shared" si="1"/>
        <v>748626.7440497464</v>
      </c>
    </row>
    <row r="23" spans="1:13" ht="21.75" customHeight="1" thickBot="1">
      <c r="A23" s="328" t="s">
        <v>360</v>
      </c>
      <c r="B23" s="329"/>
      <c r="C23" s="329"/>
      <c r="D23" s="161">
        <v>17</v>
      </c>
      <c r="E23" s="39">
        <f>+E10+E11+E18</f>
        <v>601575800</v>
      </c>
      <c r="F23" s="39">
        <f aca="true" t="shared" si="6" ref="F23:L23">+F10+F11+F18</f>
        <v>681482525.25</v>
      </c>
      <c r="G23" s="39">
        <f t="shared" si="6"/>
        <v>380035948.987635</v>
      </c>
      <c r="H23" s="39">
        <f t="shared" si="6"/>
        <v>400450237.34</v>
      </c>
      <c r="I23" s="39">
        <f t="shared" si="6"/>
        <v>606452726.9401402</v>
      </c>
      <c r="J23" s="39">
        <f t="shared" si="6"/>
        <v>253102678.8000506</v>
      </c>
      <c r="K23" s="39">
        <f t="shared" si="0"/>
        <v>2923099917.3178263</v>
      </c>
      <c r="L23" s="39">
        <f t="shared" si="6"/>
        <v>12492786.65269127</v>
      </c>
      <c r="M23" s="39">
        <f t="shared" si="1"/>
        <v>2935592703.9705176</v>
      </c>
    </row>
    <row r="24" spans="1:18" ht="24" customHeight="1" thickTop="1">
      <c r="A24" s="326" t="s">
        <v>361</v>
      </c>
      <c r="B24" s="327"/>
      <c r="C24" s="327"/>
      <c r="D24" s="162">
        <v>18</v>
      </c>
      <c r="E24" s="40">
        <f aca="true" t="shared" si="7" ref="E24:L24">+E23</f>
        <v>601575800</v>
      </c>
      <c r="F24" s="40">
        <f t="shared" si="7"/>
        <v>681482525.25</v>
      </c>
      <c r="G24" s="40">
        <f t="shared" si="7"/>
        <v>380035948.987635</v>
      </c>
      <c r="H24" s="40">
        <f t="shared" si="7"/>
        <v>400450237.34</v>
      </c>
      <c r="I24" s="40">
        <f t="shared" si="7"/>
        <v>606452726.9401402</v>
      </c>
      <c r="J24" s="40">
        <f t="shared" si="7"/>
        <v>253102678.8000506</v>
      </c>
      <c r="K24" s="41">
        <f aca="true" t="shared" si="8" ref="K24:K40">SUM(E24:J24)</f>
        <v>2923099917.3178263</v>
      </c>
      <c r="L24" s="40">
        <f t="shared" si="7"/>
        <v>12492786.65269127</v>
      </c>
      <c r="M24" s="41">
        <f aca="true" t="shared" si="9" ref="M24:M40">K24+L24</f>
        <v>2935592703.9705176</v>
      </c>
      <c r="N24" s="163"/>
      <c r="O24" s="163"/>
      <c r="P24" s="163"/>
      <c r="Q24" s="163"/>
      <c r="R24" s="163"/>
    </row>
    <row r="25" spans="1:13" ht="12.75">
      <c r="A25" s="321" t="s">
        <v>345</v>
      </c>
      <c r="B25" s="322"/>
      <c r="C25" s="322"/>
      <c r="D25" s="160">
        <v>19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8">
        <f t="shared" si="8"/>
        <v>0</v>
      </c>
      <c r="L25" s="37">
        <v>0</v>
      </c>
      <c r="M25" s="38">
        <f t="shared" si="9"/>
        <v>0</v>
      </c>
    </row>
    <row r="26" spans="1:13" ht="20.25" customHeight="1">
      <c r="A26" s="321" t="s">
        <v>346</v>
      </c>
      <c r="B26" s="322"/>
      <c r="C26" s="322"/>
      <c r="D26" s="160">
        <v>20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8">
        <f t="shared" si="8"/>
        <v>0</v>
      </c>
      <c r="L26" s="37">
        <v>0</v>
      </c>
      <c r="M26" s="38">
        <f t="shared" si="9"/>
        <v>0</v>
      </c>
    </row>
    <row r="27" spans="1:13" ht="21.75" customHeight="1">
      <c r="A27" s="323" t="s">
        <v>362</v>
      </c>
      <c r="B27" s="322"/>
      <c r="C27" s="322"/>
      <c r="D27" s="160">
        <v>21</v>
      </c>
      <c r="E27" s="38">
        <f>SUM(E24:E26)</f>
        <v>601575800</v>
      </c>
      <c r="F27" s="38">
        <f aca="true" t="shared" si="10" ref="F27:L27">SUM(F24:F26)</f>
        <v>681482525.25</v>
      </c>
      <c r="G27" s="38">
        <f t="shared" si="10"/>
        <v>380035948.987635</v>
      </c>
      <c r="H27" s="38">
        <f t="shared" si="10"/>
        <v>400450237.34</v>
      </c>
      <c r="I27" s="38">
        <f t="shared" si="10"/>
        <v>606452726.9401402</v>
      </c>
      <c r="J27" s="38">
        <f t="shared" si="10"/>
        <v>253102678.8000506</v>
      </c>
      <c r="K27" s="38">
        <f t="shared" si="8"/>
        <v>2923099917.3178263</v>
      </c>
      <c r="L27" s="38">
        <f t="shared" si="10"/>
        <v>12492786.65269127</v>
      </c>
      <c r="M27" s="38">
        <f t="shared" si="9"/>
        <v>2935592703.9705176</v>
      </c>
    </row>
    <row r="28" spans="1:13" ht="23.25" customHeight="1">
      <c r="A28" s="323" t="s">
        <v>363</v>
      </c>
      <c r="B28" s="322"/>
      <c r="C28" s="322"/>
      <c r="D28" s="160">
        <v>22</v>
      </c>
      <c r="E28" s="38">
        <f aca="true" t="shared" si="11" ref="E28:J28">E29+E30</f>
        <v>0</v>
      </c>
      <c r="F28" s="38">
        <f t="shared" si="11"/>
        <v>0</v>
      </c>
      <c r="G28" s="38">
        <f t="shared" si="11"/>
        <v>-30432698.890391506</v>
      </c>
      <c r="H28" s="38">
        <f t="shared" si="11"/>
        <v>0</v>
      </c>
      <c r="I28" s="38">
        <f t="shared" si="11"/>
        <v>0</v>
      </c>
      <c r="J28" s="38">
        <f t="shared" si="11"/>
        <v>331568403.1449276</v>
      </c>
      <c r="K28" s="38">
        <f t="shared" si="8"/>
        <v>301135704.2545361</v>
      </c>
      <c r="L28" s="38">
        <f>L29+L30</f>
        <v>229982.96524658496</v>
      </c>
      <c r="M28" s="38">
        <f t="shared" si="9"/>
        <v>301365687.21978265</v>
      </c>
    </row>
    <row r="29" spans="1:13" ht="13.5" customHeight="1">
      <c r="A29" s="321" t="s">
        <v>349</v>
      </c>
      <c r="B29" s="322"/>
      <c r="C29" s="322"/>
      <c r="D29" s="160">
        <v>23</v>
      </c>
      <c r="E29" s="37">
        <v>0</v>
      </c>
      <c r="F29" s="37">
        <v>0</v>
      </c>
      <c r="G29" s="37">
        <v>0.06</v>
      </c>
      <c r="H29" s="37">
        <v>0</v>
      </c>
      <c r="I29" s="37">
        <v>0</v>
      </c>
      <c r="J29" s="37">
        <v>331568403.1449276</v>
      </c>
      <c r="K29" s="38">
        <f t="shared" si="8"/>
        <v>331568403.2049276</v>
      </c>
      <c r="L29" s="37">
        <v>294968.92094835365</v>
      </c>
      <c r="M29" s="38">
        <f t="shared" si="9"/>
        <v>331863372.12587595</v>
      </c>
    </row>
    <row r="30" spans="1:13" ht="21.75" customHeight="1">
      <c r="A30" s="321" t="s">
        <v>364</v>
      </c>
      <c r="B30" s="322"/>
      <c r="C30" s="322"/>
      <c r="D30" s="160">
        <v>24</v>
      </c>
      <c r="E30" s="38">
        <f aca="true" t="shared" si="12" ref="E30:J30">SUM(E31:E34)</f>
        <v>0</v>
      </c>
      <c r="F30" s="38">
        <f t="shared" si="12"/>
        <v>0</v>
      </c>
      <c r="G30" s="38">
        <f t="shared" si="12"/>
        <v>-30432698.950391505</v>
      </c>
      <c r="H30" s="38">
        <f t="shared" si="12"/>
        <v>0</v>
      </c>
      <c r="I30" s="38">
        <f t="shared" si="12"/>
        <v>0</v>
      </c>
      <c r="J30" s="38">
        <f t="shared" si="12"/>
        <v>0</v>
      </c>
      <c r="K30" s="38">
        <f t="shared" si="8"/>
        <v>-30432698.950391505</v>
      </c>
      <c r="L30" s="38">
        <f>SUM(L31:L34)</f>
        <v>-64985.95570176868</v>
      </c>
      <c r="M30" s="38">
        <f t="shared" si="9"/>
        <v>-30497684.906093273</v>
      </c>
    </row>
    <row r="31" spans="1:13" ht="21.75" customHeight="1">
      <c r="A31" s="321" t="s">
        <v>351</v>
      </c>
      <c r="B31" s="322"/>
      <c r="C31" s="322"/>
      <c r="D31" s="160">
        <v>25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8">
        <f t="shared" si="8"/>
        <v>0</v>
      </c>
      <c r="L31" s="37">
        <v>0</v>
      </c>
      <c r="M31" s="38">
        <f t="shared" si="9"/>
        <v>0</v>
      </c>
    </row>
    <row r="32" spans="1:13" ht="21.75" customHeight="1">
      <c r="A32" s="321" t="s">
        <v>352</v>
      </c>
      <c r="B32" s="322"/>
      <c r="C32" s="322"/>
      <c r="D32" s="160">
        <v>26</v>
      </c>
      <c r="E32" s="37">
        <v>0</v>
      </c>
      <c r="F32" s="37">
        <v>0</v>
      </c>
      <c r="G32" s="37">
        <v>3616109.8567330977</v>
      </c>
      <c r="H32" s="37">
        <v>0</v>
      </c>
      <c r="I32" s="37">
        <v>0</v>
      </c>
      <c r="J32" s="37">
        <v>0</v>
      </c>
      <c r="K32" s="38">
        <f t="shared" si="8"/>
        <v>3616109.8567330977</v>
      </c>
      <c r="L32" s="37">
        <v>-4282.682298418121</v>
      </c>
      <c r="M32" s="38">
        <f t="shared" si="9"/>
        <v>3611827.1744346796</v>
      </c>
    </row>
    <row r="33" spans="1:13" ht="22.5" customHeight="1">
      <c r="A33" s="321" t="s">
        <v>353</v>
      </c>
      <c r="B33" s="322"/>
      <c r="C33" s="322"/>
      <c r="D33" s="160">
        <v>27</v>
      </c>
      <c r="E33" s="37">
        <v>0</v>
      </c>
      <c r="F33" s="37">
        <v>0</v>
      </c>
      <c r="G33" s="37">
        <v>-31835920.59619999</v>
      </c>
      <c r="H33" s="37">
        <v>0</v>
      </c>
      <c r="I33" s="37">
        <v>0</v>
      </c>
      <c r="J33" s="37">
        <v>0</v>
      </c>
      <c r="K33" s="38">
        <f t="shared" si="8"/>
        <v>-31835920.59619999</v>
      </c>
      <c r="L33" s="37">
        <v>0</v>
      </c>
      <c r="M33" s="38">
        <f t="shared" si="9"/>
        <v>-31835920.59619999</v>
      </c>
    </row>
    <row r="34" spans="1:13" ht="21" customHeight="1">
      <c r="A34" s="321" t="s">
        <v>354</v>
      </c>
      <c r="B34" s="322"/>
      <c r="C34" s="322"/>
      <c r="D34" s="160">
        <v>28</v>
      </c>
      <c r="E34" s="37">
        <v>0</v>
      </c>
      <c r="F34" s="37">
        <v>0</v>
      </c>
      <c r="G34" s="37">
        <v>-2212888.210924614</v>
      </c>
      <c r="H34" s="37">
        <v>0</v>
      </c>
      <c r="I34" s="37">
        <v>0</v>
      </c>
      <c r="J34" s="37">
        <v>0</v>
      </c>
      <c r="K34" s="38">
        <f t="shared" si="8"/>
        <v>-2212888.210924614</v>
      </c>
      <c r="L34" s="37">
        <v>-60703.27340335056</v>
      </c>
      <c r="M34" s="38">
        <f t="shared" si="9"/>
        <v>-2273591.484327965</v>
      </c>
    </row>
    <row r="35" spans="1:13" ht="33.75" customHeight="1">
      <c r="A35" s="323" t="s">
        <v>365</v>
      </c>
      <c r="B35" s="322"/>
      <c r="C35" s="322"/>
      <c r="D35" s="160">
        <v>29</v>
      </c>
      <c r="E35" s="38">
        <f aca="true" t="shared" si="13" ref="E35:J35">SUM(E36:E39)</f>
        <v>0</v>
      </c>
      <c r="F35" s="38">
        <f t="shared" si="13"/>
        <v>0</v>
      </c>
      <c r="G35" s="38">
        <f>+SUM(G36:G39)</f>
        <v>588298.4683114201</v>
      </c>
      <c r="H35" s="38">
        <f t="shared" si="13"/>
        <v>1588338.5999999985</v>
      </c>
      <c r="I35" s="38">
        <f t="shared" si="13"/>
        <v>249833323.0536168</v>
      </c>
      <c r="J35" s="38">
        <f t="shared" si="13"/>
        <v>-253102678.50005057</v>
      </c>
      <c r="K35" s="38">
        <f t="shared" si="8"/>
        <v>-1092718.3781223595</v>
      </c>
      <c r="L35" s="38">
        <f>SUM(L36:L39)</f>
        <v>-324241.2263575213</v>
      </c>
      <c r="M35" s="38">
        <f t="shared" si="9"/>
        <v>-1416959.6044798808</v>
      </c>
    </row>
    <row r="36" spans="1:13" ht="26.25" customHeight="1">
      <c r="A36" s="321" t="s">
        <v>356</v>
      </c>
      <c r="B36" s="322"/>
      <c r="C36" s="322"/>
      <c r="D36" s="160">
        <v>30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8">
        <f t="shared" si="8"/>
        <v>0</v>
      </c>
      <c r="L36" s="37">
        <v>0</v>
      </c>
      <c r="M36" s="38">
        <f t="shared" si="9"/>
        <v>0</v>
      </c>
    </row>
    <row r="37" spans="1:13" ht="12.75">
      <c r="A37" s="321" t="s">
        <v>357</v>
      </c>
      <c r="B37" s="322"/>
      <c r="C37" s="322"/>
      <c r="D37" s="160">
        <v>31</v>
      </c>
      <c r="E37" s="37">
        <v>0</v>
      </c>
      <c r="F37" s="37">
        <v>0</v>
      </c>
      <c r="G37" s="37">
        <v>0</v>
      </c>
      <c r="H37" s="37">
        <v>0</v>
      </c>
      <c r="I37" s="37">
        <v>206308.2280250308</v>
      </c>
      <c r="J37" s="37">
        <v>0</v>
      </c>
      <c r="K37" s="38">
        <f t="shared" si="8"/>
        <v>206308.2280250308</v>
      </c>
      <c r="L37" s="37">
        <v>-83005.87</v>
      </c>
      <c r="M37" s="38">
        <f t="shared" si="9"/>
        <v>123302.35802503082</v>
      </c>
    </row>
    <row r="38" spans="1:13" ht="12.75">
      <c r="A38" s="321" t="s">
        <v>358</v>
      </c>
      <c r="B38" s="322"/>
      <c r="C38" s="322"/>
      <c r="D38" s="160">
        <v>32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-1541886.677322105</v>
      </c>
      <c r="K38" s="38">
        <f t="shared" si="8"/>
        <v>-1541886.677322105</v>
      </c>
      <c r="L38" s="37">
        <v>-200054.62494589482</v>
      </c>
      <c r="M38" s="38">
        <f t="shared" si="9"/>
        <v>-1741941.3022679999</v>
      </c>
    </row>
    <row r="39" spans="1:13" ht="12.75">
      <c r="A39" s="321" t="s">
        <v>359</v>
      </c>
      <c r="B39" s="322"/>
      <c r="C39" s="322"/>
      <c r="D39" s="160">
        <v>33</v>
      </c>
      <c r="E39" s="37">
        <v>0</v>
      </c>
      <c r="F39" s="37">
        <v>0</v>
      </c>
      <c r="G39" s="37">
        <v>588298.4683114201</v>
      </c>
      <c r="H39" s="37">
        <v>1588338.5999999985</v>
      </c>
      <c r="I39" s="37">
        <v>249627014.82559177</v>
      </c>
      <c r="J39" s="37">
        <v>-251560791.82272846</v>
      </c>
      <c r="K39" s="38">
        <f t="shared" si="8"/>
        <v>242860.0711747408</v>
      </c>
      <c r="L39" s="37">
        <v>-41180.7314116265</v>
      </c>
      <c r="M39" s="38">
        <f t="shared" si="9"/>
        <v>201679.3397631143</v>
      </c>
    </row>
    <row r="40" spans="1:13" ht="48.75" customHeight="1">
      <c r="A40" s="324" t="s">
        <v>366</v>
      </c>
      <c r="B40" s="325"/>
      <c r="C40" s="325"/>
      <c r="D40" s="164">
        <v>34</v>
      </c>
      <c r="E40" s="42">
        <f aca="true" t="shared" si="14" ref="E40:J40">E27+E28+E35</f>
        <v>601575800</v>
      </c>
      <c r="F40" s="42">
        <f t="shared" si="14"/>
        <v>681482525.25</v>
      </c>
      <c r="G40" s="42">
        <f t="shared" si="14"/>
        <v>350191548.5655549</v>
      </c>
      <c r="H40" s="42">
        <f t="shared" si="14"/>
        <v>402038575.94</v>
      </c>
      <c r="I40" s="42">
        <f t="shared" si="14"/>
        <v>856286049.993757</v>
      </c>
      <c r="J40" s="42">
        <f t="shared" si="14"/>
        <v>331568403.4449277</v>
      </c>
      <c r="K40" s="42">
        <f t="shared" si="8"/>
        <v>3223142903.1942396</v>
      </c>
      <c r="L40" s="42">
        <f>L27+L28+L35</f>
        <v>12398528.391580332</v>
      </c>
      <c r="M40" s="42">
        <f t="shared" si="9"/>
        <v>3235541431.5858197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55" r:id="rId1"/>
  <customProperties>
    <customPr name="EpmWorksheetKeyString_GUID" r:id="rId2"/>
  </customProperties>
  <ignoredErrors>
    <ignoredError sqref="E6:M6" numberStoredAsText="1"/>
    <ignoredError sqref="K7:K9 K14:K17" formulaRange="1"/>
    <ignoredError sqref="K10:K13 K18:K23 K24 G35 K25:K40" formula="1" formulaRange="1"/>
    <ignoredError sqref="E24:J24 L24:M24 E40:J40 E35:F35 H35:J35 E27:J28 E30:J30 L27:M28 M25 M26 L30:M30 M29 L35:M35 M31:M34 L40:M40 M36:M39" unlockedFormula="1"/>
    <ignoredError sqref="K24 G35" formula="1" unlockedFormula="1"/>
    <ignoredError sqref="K25:K40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K28" sqref="K28"/>
    </sheetView>
  </sheetViews>
  <sheetFormatPr defaultColWidth="9.140625" defaultRowHeight="12.75"/>
  <cols>
    <col min="1" max="16384" width="9.140625" style="8" customWidth="1"/>
  </cols>
  <sheetData>
    <row r="1" spans="1:10" ht="12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46" t="s">
        <v>367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 customHeight="1">
      <c r="A4" s="347" t="s">
        <v>368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.7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2.7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2.7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0" ht="12.75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 ht="12.7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</row>
    <row r="10" spans="1:10" ht="12">
      <c r="A10" s="348"/>
      <c r="B10" s="348"/>
      <c r="C10" s="348"/>
      <c r="D10" s="348"/>
      <c r="E10" s="348"/>
      <c r="F10" s="348"/>
      <c r="G10" s="348"/>
      <c r="H10" s="348"/>
      <c r="I10" s="348"/>
      <c r="J10" s="348"/>
    </row>
    <row r="11" spans="1:10" ht="12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">
      <c r="A25" s="9"/>
      <c r="B25" s="9"/>
      <c r="C25" s="9"/>
      <c r="D25" s="9"/>
      <c r="E25" s="9"/>
      <c r="F25" s="9"/>
      <c r="G25" s="9"/>
      <c r="H25" s="9"/>
      <c r="J25" s="9"/>
    </row>
    <row r="26" spans="1:10" ht="1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2">
      <c r="A27" s="9"/>
      <c r="B27" s="9"/>
      <c r="C27" s="9"/>
      <c r="D27" s="9"/>
      <c r="E27" s="9"/>
      <c r="F27" s="9"/>
      <c r="G27" s="9"/>
      <c r="H27" s="9"/>
      <c r="I27" s="9"/>
      <c r="J27" s="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2018-10-25T08:24:06Z</cp:lastPrinted>
  <dcterms:created xsi:type="dcterms:W3CDTF">2008-10-17T11:51:54Z</dcterms:created>
  <dcterms:modified xsi:type="dcterms:W3CDTF">2018-10-25T09:10:20Z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