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15" yWindow="0" windowWidth="12765" windowHeight="11250" activeTab="3"/>
  </bookViews>
  <sheets>
    <sheet name="GENERAL" sheetId="1" r:id="rId1"/>
    <sheet name="BS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'GENERAL'!$A$1:$I$77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'GENERAL'!$A$1:$I$78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<sst xmlns="http://schemas.openxmlformats.org/spreadsheetml/2006/main" count="587" uniqueCount="421">
  <si>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</si>
  <si>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</si>
  <si>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</si>
  <si>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</si>
  <si>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</si>
  <si>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</si>
  <si>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</si>
  <si>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</si>
  <si>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</si>
  <si>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</si>
  <si>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</si>
  <si>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</si>
  <si>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</si>
  <si>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</si>
  <si>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</si>
  <si>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</si>
  <si>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</si>
  <si>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</si>
  <si>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</si>
  <si>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</si>
  <si>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</si>
  <si>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</si>
  <si>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OSIGURANJE D.D.</t>
  </si>
  <si>
    <t>20097647</t>
  </si>
  <si>
    <t>01583999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</si>
  <si>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</si>
  <si>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</si>
  <si>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</si>
  <si>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</si>
  <si>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</si>
  <si>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</si>
  <si>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</si>
  <si>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</si>
  <si>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</si>
  <si>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</si>
  <si>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</si>
  <si>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</si>
  <si>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</si>
  <si>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</si>
  <si>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</si>
  <si>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</si>
  <si>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</si>
  <si>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</si>
  <si>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</si>
  <si>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</si>
  <si>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</si>
  <si>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</si>
  <si>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</si>
  <si>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</si>
  <si>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</si>
  <si>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</si>
  <si>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</si>
  <si>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</si>
  <si>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</si>
  <si>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</si>
  <si>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</si>
  <si>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</si>
  <si>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</si>
  <si>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</si>
  <si>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</si>
  <si>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</si>
  <si>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</si>
  <si>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</si>
  <si>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</si>
  <si>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</si>
  <si>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</si>
  <si>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</si>
  <si>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</si>
  <si>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</si>
  <si>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</si>
  <si>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</si>
  <si>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</si>
  <si>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</si>
  <si>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</si>
  <si>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</si>
  <si>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</si>
  <si>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</si>
  <si>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</si>
  <si>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</si>
  <si>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</si>
  <si>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</si>
  <si>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</si>
  <si>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</si>
  <si>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</si>
  <si>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</si>
  <si>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</si>
  <si>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</si>
  <si>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</si>
  <si>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</si>
  <si>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</si>
  <si>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</si>
  <si>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</si>
  <si>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</si>
  <si>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</si>
  <si>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</si>
  <si>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</si>
  <si>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</si>
  <si>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</si>
  <si>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</si>
  <si>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</si>
  <si>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</si>
  <si>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</si>
  <si>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</si>
  <si>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</si>
  <si>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</si>
  <si>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</si>
  <si>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</si>
  <si>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</si>
  <si>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</si>
  <si>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</si>
  <si>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</si>
  <si>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</si>
  <si>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</si>
  <si>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</si>
  <si>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</si>
  <si>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</si>
  <si>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</si>
  <si>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</si>
  <si>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</si>
  <si>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</si>
  <si>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</si>
  <si>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</si>
  <si>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</si>
  <si>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</si>
  <si>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</si>
  <si>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</si>
  <si>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</si>
  <si>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</si>
  <si>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</si>
  <si>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</si>
  <si>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</si>
  <si>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</si>
  <si>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</si>
  <si>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</si>
  <si>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</si>
  <si>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</si>
  <si>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</si>
  <si>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</si>
  <si>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</si>
  <si>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</si>
  <si>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</si>
  <si>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</si>
  <si>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</si>
  <si>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</si>
  <si>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</si>
  <si>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</si>
  <si>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</si>
  <si>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</si>
  <si>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</si>
  <si>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</si>
  <si>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</si>
  <si>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</si>
  <si>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</si>
  <si>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</si>
  <si>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</si>
  <si>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</si>
  <si>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</si>
  <si>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</si>
  <si>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</si>
  <si>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</si>
  <si>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</si>
  <si>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</si>
  <si>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</si>
  <si>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</si>
  <si>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</si>
  <si>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</si>
  <si>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</si>
  <si>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</si>
  <si>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</si>
  <si>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</si>
  <si>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</si>
  <si>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</si>
  <si>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</si>
  <si>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</si>
  <si>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</si>
  <si>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</si>
  <si>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</si>
  <si>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</si>
  <si>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</si>
  <si>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</si>
  <si>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</si>
  <si>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</si>
  <si>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</si>
  <si>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</si>
  <si>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</si>
  <si>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</si>
  <si>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</si>
  <si>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</si>
  <si>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</si>
  <si>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</si>
  <si>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</si>
  <si>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</si>
  <si>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</si>
  <si>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</si>
  <si>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</si>
  <si>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</si>
  <si>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</si>
  <si>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</si>
  <si>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</si>
  <si>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</si>
  <si>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</si>
  <si>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</si>
  <si>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</si>
  <si>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</si>
  <si>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</si>
  <si>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</si>
  <si>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</si>
  <si>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</si>
  <si>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</si>
  <si>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</si>
  <si>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</si>
  <si>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</si>
  <si>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</si>
  <si>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</si>
  <si>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</si>
  <si>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</si>
  <si>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</si>
  <si>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</si>
  <si>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</si>
  <si>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</si>
  <si>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</si>
  <si>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</si>
  <si>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</si>
  <si>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</si>
  <si>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</si>
  <si>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</si>
  <si>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</si>
  <si>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</si>
  <si>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</si>
  <si>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</si>
  <si>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</si>
  <si>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</si>
  <si>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</si>
  <si>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</si>
  <si>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</si>
  <si>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</si>
  <si>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</si>
  <si>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</si>
  <si>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</si>
  <si>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</si>
  <si>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</si>
  <si>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</si>
  <si>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</si>
  <si>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</si>
  <si>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</si>
  <si>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</si>
  <si>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</si>
  <si>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</si>
  <si>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</si>
  <si>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</si>
  <si>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</si>
  <si>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</si>
  <si>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</si>
  <si>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</si>
  <si>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</si>
  <si>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</si>
  <si>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</si>
  <si>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</si>
  <si>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</si>
  <si>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</si>
  <si>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</si>
  <si>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</si>
  <si>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</si>
  <si>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</si>
  <si>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</si>
  <si>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</si>
  <si>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</si>
  <si>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</si>
  <si>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</si>
  <si>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</si>
  <si>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</si>
  <si>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</si>
  <si>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</si>
  <si>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</si>
  <si>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</si>
  <si>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</si>
  <si>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</si>
  <si>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</si>
  <si>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</si>
  <si>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</si>
  <si>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</si>
  <si>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</si>
  <si>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</si>
  <si>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</si>
  <si>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</si>
  <si>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</si>
  <si>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</si>
  <si>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</si>
  <si>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</si>
  <si>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</si>
  <si>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</si>
  <si>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</si>
  <si>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</si>
  <si>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</si>
  <si>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</si>
  <si>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</si>
  <si>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</si>
  <si>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</si>
  <si>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</si>
  <si>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</si>
  <si>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</si>
  <si>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</si>
  <si>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</si>
  <si>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</si>
  <si>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</si>
  <si>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</si>
  <si>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</si>
  <si>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</si>
  <si>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</si>
  <si>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</si>
  <si>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</si>
  <si>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</si>
  <si>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</si>
  <si>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</si>
  <si>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</si>
  <si>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</si>
  <si>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</si>
  <si>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</si>
  <si>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</si>
  <si>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</si>
  <si>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</si>
  <si>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</si>
  <si>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</si>
  <si>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</si>
  <si>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</si>
  <si>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</si>
  <si>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</si>
  <si>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</si>
  <si>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</si>
  <si>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</si>
  <si>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</si>
  <si>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</si>
  <si>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</si>
  <si>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</si>
  <si>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</si>
  <si>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</si>
  <si>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</si>
  <si>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</si>
  <si>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</si>
  <si>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</si>
  <si>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</si>
  <si>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</si>
  <si>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</si>
  <si>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</si>
  <si>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</si>
  <si>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</si>
  <si>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</si>
  <si>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</si>
  <si>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</si>
  <si>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</si>
  <si>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</si>
  <si>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</si>
  <si>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</si>
  <si>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</si>
  <si>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</si>
  <si>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</si>
  <si>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</si>
  <si>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</si>
  <si>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</si>
  <si>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</si>
  <si>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</si>
  <si>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</si>
  <si>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</si>
  <si>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</si>
  <si>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</si>
  <si>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</si>
  <si>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</si>
  <si>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</si>
  <si>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</si>
  <si>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</si>
  <si>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</si>
  <si>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</si>
  <si>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</si>
  <si>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</si>
  <si>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</si>
  <si>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</si>
  <si>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</si>
  <si>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</si>
  <si>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</si>
  <si>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</si>
  <si>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</si>
  <si>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</si>
  <si>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</si>
  <si>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</si>
  <si>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</si>
  <si>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</si>
  <si>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</si>
  <si>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</si>
  <si>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</si>
  <si>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</si>
  <si>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6512</t>
  </si>
  <si>
    <t>10 000</t>
  </si>
  <si>
    <t>Jelena Matijević</t>
  </si>
  <si>
    <t>01/6333-135</t>
  </si>
  <si>
    <t>01/6332-073</t>
  </si>
  <si>
    <t>jelena.matijevic@crosig.hr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</si>
  <si>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</si>
  <si>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</si>
  <si>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</si>
  <si>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</si>
  <si>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</si>
  <si>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</si>
  <si>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</si>
  <si>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MOSTAR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</si>
  <si>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</si>
  <si>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</si>
  <si>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</si>
  <si>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</si>
  <si>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</si>
  <si>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</si>
  <si>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</si>
  <si>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</si>
  <si>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PBZ CROATIA OSIGURANJE D.D.</t>
  </si>
  <si>
    <t>01.01.2018.</t>
  </si>
  <si>
    <t>31.03.2018.</t>
  </si>
  <si>
    <t>As of: 31.03.2018.</t>
  </si>
  <si>
    <t>For period:  01.01.2018.-31.03.2018.</t>
  </si>
  <si>
    <t>For period: 01.01.2018.-31.03.2018.</t>
  </si>
  <si>
    <t>For period: 01.01.-31.03.2018.</t>
  </si>
  <si>
    <t>AK POLICA d.o.o.</t>
  </si>
  <si>
    <t>02258960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</si>
</sst>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167" fontId="6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8" applyFont="1" applyAlignment="1">
      <alignment/>
      <protection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4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>
      <alignment vertical="top"/>
      <protection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Alignment="1" applyProtection="1">
      <alignment horizontal="right"/>
      <protection hidden="1"/>
    </xf>
    <xf numFmtId="0" fontId="14" fillId="33" borderId="0" xfId="58" applyFont="1" applyFill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41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vertical="top"/>
      <protection hidden="1"/>
    </xf>
    <xf numFmtId="0" fontId="14" fillId="33" borderId="42" xfId="58" applyFont="1" applyFill="1" applyBorder="1">
      <alignment vertical="top"/>
      <protection/>
    </xf>
    <xf numFmtId="1" fontId="13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" fillId="33" borderId="0" xfId="64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8" applyFont="1" applyFill="1" applyBorder="1" applyAlignment="1">
      <alignment/>
      <protection/>
    </xf>
    <xf numFmtId="0" fontId="13" fillId="33" borderId="30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3" fillId="33" borderId="0" xfId="64" applyFont="1" applyFill="1" applyBorder="1" applyAlignment="1" applyProtection="1">
      <alignment horizontal="right" vertical="center"/>
      <protection hidden="1" locked="0"/>
    </xf>
    <xf numFmtId="0" fontId="14" fillId="33" borderId="0" xfId="64" applyFont="1" applyFill="1" applyBorder="1" applyAlignment="1">
      <alignment/>
      <protection/>
    </xf>
    <xf numFmtId="49" fontId="13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41" xfId="58" applyFont="1" applyFill="1" applyBorder="1" applyProtection="1">
      <alignment vertical="top"/>
      <protection hidden="1"/>
    </xf>
    <xf numFmtId="0" fontId="3" fillId="33" borderId="0" xfId="64" applyFont="1" applyFill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9" applyFont="1" applyFill="1" applyAlignment="1">
      <alignment/>
      <protection/>
    </xf>
    <xf numFmtId="0" fontId="14" fillId="33" borderId="0" xfId="59" applyFont="1" applyFill="1" applyBorder="1" applyAlignment="1" applyProtection="1">
      <alignment/>
      <protection hidden="1"/>
    </xf>
    <xf numFmtId="0" fontId="12" fillId="33" borderId="0" xfId="59" applyFont="1" applyFill="1" applyAlignment="1">
      <alignment/>
      <protection/>
    </xf>
    <xf numFmtId="0" fontId="13" fillId="33" borderId="0" xfId="58" applyFont="1" applyFill="1" applyBorder="1" applyAlignment="1" applyProtection="1">
      <alignment vertical="center"/>
      <protection hidden="1"/>
    </xf>
    <xf numFmtId="0" fontId="3" fillId="33" borderId="0" xfId="59" applyFont="1" applyFill="1" applyAlignment="1">
      <alignment/>
      <protection/>
    </xf>
    <xf numFmtId="0" fontId="14" fillId="33" borderId="43" xfId="58" applyFont="1" applyFill="1" applyBorder="1">
      <alignment vertical="top"/>
      <protection/>
    </xf>
    <xf numFmtId="0" fontId="0" fillId="33" borderId="0" xfId="59" applyFont="1" applyFill="1" applyAlignment="1">
      <alignment horizontal="right"/>
      <protection/>
    </xf>
    <xf numFmtId="0" fontId="0" fillId="33" borderId="42" xfId="58" applyFont="1" applyFill="1" applyBorder="1" applyAlignment="1">
      <alignment/>
      <protection/>
    </xf>
    <xf numFmtId="49" fontId="6" fillId="0" borderId="27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vertical="top"/>
      <protection hidden="1"/>
    </xf>
    <xf numFmtId="49" fontId="13" fillId="32" borderId="30" xfId="58" applyNumberFormat="1" applyFont="1" applyFill="1" applyBorder="1" applyAlignment="1" applyProtection="1">
      <alignment horizontal="right" vertical="center"/>
      <protection hidden="1"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0" fontId="3" fillId="33" borderId="0" xfId="59" applyFont="1" applyFill="1" applyAlignment="1">
      <alignment horizontal="left"/>
      <protection/>
    </xf>
    <xf numFmtId="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4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57" applyNumberFormat="1" applyFont="1" applyFill="1" applyBorder="1" applyAlignment="1" applyProtection="1">
      <alignment horizontal="right" vertical="center" shrinkToFit="1"/>
      <protection hidden="1"/>
    </xf>
    <xf numFmtId="193" fontId="0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57" applyNumberFormat="1" applyFont="1" applyFill="1" applyBorder="1" applyAlignment="1">
      <alignment horizontal="right" vertical="center" shrinkToFit="1"/>
      <protection/>
    </xf>
    <xf numFmtId="193" fontId="1" fillId="0" borderId="5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38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2" xfId="57" applyNumberFormat="1" applyFont="1" applyFill="1" applyBorder="1" applyAlignment="1">
      <alignment vertical="center"/>
      <protection/>
    </xf>
    <xf numFmtId="3" fontId="1" fillId="0" borderId="16" xfId="57" applyNumberFormat="1" applyFont="1" applyFill="1" applyBorder="1" applyAlignment="1">
      <alignment vertical="center"/>
      <protection/>
    </xf>
    <xf numFmtId="3" fontId="1" fillId="0" borderId="40" xfId="57" applyNumberFormat="1" applyFont="1" applyFill="1" applyBorder="1" applyAlignment="1">
      <alignment vertical="center"/>
      <protection/>
    </xf>
    <xf numFmtId="19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14" fontId="13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193" fontId="1" fillId="0" borderId="19" xfId="0" applyNumberFormat="1" applyFont="1" applyFill="1" applyBorder="1" applyAlignment="1" applyProtection="1">
      <alignment vertical="center" shrinkToFit="1"/>
      <protection hidden="1"/>
    </xf>
    <xf numFmtId="193" fontId="1" fillId="0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vertical="center" shrinkToFit="1"/>
      <protection hidden="1"/>
    </xf>
    <xf numFmtId="193" fontId="1" fillId="0" borderId="14" xfId="0" applyNumberFormat="1" applyFont="1" applyFill="1" applyBorder="1" applyAlignment="1" applyProtection="1">
      <alignment vertical="center" shrinkToFit="1"/>
      <protection hidden="1"/>
    </xf>
    <xf numFmtId="193" fontId="1" fillId="0" borderId="5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5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49" fontId="13" fillId="33" borderId="37" xfId="64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64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64" applyFont="1" applyFill="1" applyBorder="1" applyAlignment="1" applyProtection="1">
      <alignment horizontal="right" vertical="center"/>
      <protection hidden="1" locked="0"/>
    </xf>
    <xf numFmtId="0" fontId="14" fillId="33" borderId="16" xfId="64" applyFont="1" applyFill="1" applyBorder="1" applyAlignment="1">
      <alignment/>
      <protection/>
    </xf>
    <xf numFmtId="0" fontId="13" fillId="33" borderId="16" xfId="64" applyFont="1" applyFill="1" applyBorder="1" applyAlignment="1" applyProtection="1">
      <alignment horizontal="right" vertical="center"/>
      <protection hidden="1" locked="0"/>
    </xf>
    <xf numFmtId="0" fontId="13" fillId="33" borderId="39" xfId="64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56" xfId="58" applyFont="1" applyFill="1" applyBorder="1" applyAlignment="1" applyProtection="1">
      <alignment horizontal="right" vertical="center" wrapText="1"/>
      <protection hidden="1"/>
    </xf>
    <xf numFmtId="49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58" applyFont="1" applyFill="1" applyBorder="1" applyAlignment="1" applyProtection="1">
      <alignment horizontal="left" vertical="center"/>
      <protection hidden="1" locked="0"/>
    </xf>
    <xf numFmtId="0" fontId="13" fillId="33" borderId="16" xfId="58" applyFont="1" applyFill="1" applyBorder="1" applyAlignment="1" applyProtection="1">
      <alignment horizontal="left" vertical="center"/>
      <protection hidden="1" locked="0"/>
    </xf>
    <xf numFmtId="0" fontId="13" fillId="33" borderId="39" xfId="58" applyFont="1" applyFill="1" applyBorder="1" applyAlignment="1" applyProtection="1">
      <alignment horizontal="left" vertical="center"/>
      <protection hidden="1" locked="0"/>
    </xf>
    <xf numFmtId="49" fontId="13" fillId="33" borderId="37" xfId="64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4" applyNumberFormat="1" applyFont="1" applyFill="1" applyBorder="1" applyAlignment="1">
      <alignment/>
      <protection/>
    </xf>
    <xf numFmtId="49" fontId="14" fillId="33" borderId="39" xfId="64" applyNumberFormat="1" applyFont="1" applyFill="1" applyBorder="1" applyAlignment="1">
      <alignment/>
      <protection/>
    </xf>
    <xf numFmtId="49" fontId="13" fillId="0" borderId="37" xfId="64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39" xfId="64" applyNumberFormat="1" applyFont="1" applyFill="1" applyBorder="1" applyAlignment="1" applyProtection="1">
      <alignment horizontal="center" vertical="center"/>
      <protection hidden="1" locked="0"/>
    </xf>
    <xf numFmtId="0" fontId="14" fillId="33" borderId="39" xfId="64" applyFont="1" applyFill="1" applyBorder="1" applyAlignment="1">
      <alignment/>
      <protection/>
    </xf>
    <xf numFmtId="0" fontId="13" fillId="33" borderId="0" xfId="59" applyFont="1" applyFill="1" applyAlignment="1" applyProtection="1">
      <alignment horizontal="left"/>
      <protection hidden="1"/>
    </xf>
    <xf numFmtId="0" fontId="8" fillId="33" borderId="0" xfId="59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7" xfId="58" applyFont="1" applyFill="1" applyBorder="1" applyAlignment="1" applyProtection="1">
      <alignment horizontal="center" vertical="top"/>
      <protection hidden="1"/>
    </xf>
    <xf numFmtId="0" fontId="14" fillId="0" borderId="57" xfId="58" applyFont="1" applyFill="1" applyBorder="1" applyAlignment="1">
      <alignment horizontal="center"/>
      <protection/>
    </xf>
    <xf numFmtId="0" fontId="14" fillId="0" borderId="57" xfId="58" applyFont="1" applyFill="1" applyBorder="1" applyAlignment="1">
      <alignment/>
      <protection/>
    </xf>
    <xf numFmtId="0" fontId="14" fillId="33" borderId="41" xfId="58" applyFont="1" applyFill="1" applyBorder="1" applyAlignment="1" applyProtection="1">
      <alignment horizontal="center" vertical="top"/>
      <protection hidden="1"/>
    </xf>
    <xf numFmtId="0" fontId="3" fillId="33" borderId="0" xfId="64" applyFont="1" applyFill="1" applyAlignment="1" applyProtection="1">
      <alignment horizontal="right" vertical="center" wrapText="1"/>
      <protection hidden="1"/>
    </xf>
    <xf numFmtId="0" fontId="3" fillId="33" borderId="56" xfId="64" applyFont="1" applyFill="1" applyBorder="1" applyAlignment="1" applyProtection="1">
      <alignment horizontal="right" vertical="center" wrapText="1"/>
      <protection hidden="1"/>
    </xf>
    <xf numFmtId="49" fontId="4" fillId="32" borderId="37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39" xfId="53" applyNumberFormat="1" applyFill="1" applyBorder="1" applyAlignment="1" applyProtection="1">
      <alignment horizontal="left" vertical="center"/>
      <protection hidden="1" locked="0"/>
    </xf>
    <xf numFmtId="0" fontId="3" fillId="33" borderId="0" xfId="64" applyFont="1" applyFill="1" applyAlignment="1" applyProtection="1">
      <alignment horizontal="right" vertical="center"/>
      <protection hidden="1"/>
    </xf>
    <xf numFmtId="0" fontId="3" fillId="33" borderId="56" xfId="64" applyFont="1" applyFill="1" applyBorder="1" applyAlignment="1" applyProtection="1">
      <alignment horizontal="right"/>
      <protection hidden="1"/>
    </xf>
    <xf numFmtId="49" fontId="13" fillId="32" borderId="37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8" applyNumberFormat="1" applyFont="1" applyFill="1" applyBorder="1" applyAlignment="1" applyProtection="1">
      <alignment horizontal="left" vertical="center"/>
      <protection hidden="1" locked="0"/>
    </xf>
    <xf numFmtId="49" fontId="13" fillId="32" borderId="39" xfId="58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>
      <alignment horizontal="left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2" borderId="39" xfId="58" applyFont="1" applyFill="1" applyBorder="1" applyAlignment="1">
      <alignment horizontal="left" vertical="center"/>
      <protection/>
    </xf>
    <xf numFmtId="0" fontId="14" fillId="33" borderId="16" xfId="58" applyFont="1" applyFill="1" applyBorder="1" applyAlignment="1">
      <alignment horizontal="left"/>
      <protection/>
    </xf>
    <xf numFmtId="0" fontId="14" fillId="33" borderId="39" xfId="58" applyFont="1" applyFill="1" applyBorder="1" applyAlignment="1">
      <alignment horizontal="left"/>
      <protection/>
    </xf>
    <xf numFmtId="0" fontId="3" fillId="33" borderId="0" xfId="64" applyFont="1" applyFill="1" applyAlignment="1" applyProtection="1">
      <alignment horizontal="left" vertical="center"/>
      <protection hidden="1"/>
    </xf>
    <xf numFmtId="0" fontId="3" fillId="33" borderId="0" xfId="64" applyFont="1" applyFill="1" applyAlignment="1">
      <alignment horizontal="left" vertical="center"/>
      <protection/>
    </xf>
    <xf numFmtId="0" fontId="3" fillId="33" borderId="0" xfId="64" applyFont="1" applyFill="1" applyAlignment="1">
      <alignment horizontal="left"/>
      <protection/>
    </xf>
    <xf numFmtId="0" fontId="3" fillId="33" borderId="0" xfId="64" applyFont="1" applyFill="1" applyAlignment="1">
      <alignment horizontal="center" vertical="center"/>
      <protection/>
    </xf>
    <xf numFmtId="0" fontId="3" fillId="33" borderId="0" xfId="64" applyFont="1" applyFill="1" applyAlignment="1">
      <alignment vertical="center"/>
      <protection/>
    </xf>
    <xf numFmtId="0" fontId="14" fillId="33" borderId="0" xfId="58" applyFont="1" applyFill="1" applyAlignment="1">
      <alignment horizontal="center"/>
      <protection/>
    </xf>
    <xf numFmtId="0" fontId="14" fillId="33" borderId="0" xfId="58" applyFont="1" applyFill="1" applyAlignment="1" applyProtection="1">
      <alignment horizontal="right" vertical="center"/>
      <protection hidden="1"/>
    </xf>
    <xf numFmtId="0" fontId="14" fillId="33" borderId="56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3" fillId="32" borderId="37" xfId="58" applyFont="1" applyFill="1" applyBorder="1" applyAlignment="1" applyProtection="1">
      <alignment horizontal="left" vertical="center"/>
      <protection hidden="1" locked="0"/>
    </xf>
    <xf numFmtId="0" fontId="14" fillId="32" borderId="16" xfId="58" applyFont="1" applyFill="1" applyBorder="1" applyAlignment="1">
      <alignment horizontal="left" vertical="center"/>
      <protection/>
    </xf>
    <xf numFmtId="0" fontId="3" fillId="33" borderId="56" xfId="64" applyFont="1" applyFill="1" applyBorder="1" applyAlignment="1" applyProtection="1">
      <alignment horizontal="right" vertical="center"/>
      <protection hidden="1"/>
    </xf>
    <xf numFmtId="0" fontId="18" fillId="33" borderId="37" xfId="53" applyFont="1" applyFill="1" applyBorder="1" applyAlignment="1" applyProtection="1">
      <alignment/>
      <protection hidden="1" locked="0"/>
    </xf>
    <xf numFmtId="0" fontId="13" fillId="33" borderId="16" xfId="58" applyFont="1" applyFill="1" applyBorder="1" applyAlignment="1" applyProtection="1">
      <alignment/>
      <protection hidden="1" locked="0"/>
    </xf>
    <xf numFmtId="0" fontId="4" fillId="33" borderId="37" xfId="53" applyFill="1" applyBorder="1" applyAlignment="1" applyProtection="1">
      <alignment/>
      <protection hidden="1" locked="0"/>
    </xf>
    <xf numFmtId="0" fontId="14" fillId="33" borderId="42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49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49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16" xfId="58" applyFont="1" applyFill="1" applyBorder="1" applyAlignment="1">
      <alignment horizontal="left" vertical="center"/>
      <protection/>
    </xf>
    <xf numFmtId="0" fontId="14" fillId="33" borderId="39" xfId="58" applyFont="1" applyFill="1" applyBorder="1" applyAlignment="1">
      <alignment horizontal="left" vertical="center"/>
      <protection/>
    </xf>
    <xf numFmtId="0" fontId="17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" fillId="33" borderId="0" xfId="64" applyFont="1" applyFill="1" applyBorder="1" applyAlignment="1" applyProtection="1">
      <alignment horizontal="right" vertical="center" wrapText="1"/>
      <protection hidden="1"/>
    </xf>
    <xf numFmtId="0" fontId="1" fillId="33" borderId="0" xfId="64" applyFont="1" applyFill="1" applyBorder="1" applyAlignment="1" applyProtection="1">
      <alignment horizontal="right" wrapText="1"/>
      <protection hidden="1"/>
    </xf>
    <xf numFmtId="0" fontId="1" fillId="33" borderId="0" xfId="64" applyFont="1" applyFill="1" applyAlignment="1" applyProtection="1">
      <alignment horizontal="right" wrapText="1"/>
      <protection hidden="1"/>
    </xf>
    <xf numFmtId="0" fontId="13" fillId="0" borderId="37" xfId="58" applyFont="1" applyFill="1" applyBorder="1" applyAlignment="1" applyProtection="1">
      <alignment horizontal="left" vertical="center"/>
      <protection hidden="1" locked="0"/>
    </xf>
    <xf numFmtId="0" fontId="13" fillId="0" borderId="16" xfId="58" applyFont="1" applyFill="1" applyBorder="1" applyAlignment="1" applyProtection="1">
      <alignment horizontal="left" vertical="center"/>
      <protection hidden="1" locked="0"/>
    </xf>
    <xf numFmtId="0" fontId="13" fillId="0" borderId="39" xfId="58" applyFont="1" applyFill="1" applyBorder="1" applyAlignment="1" applyProtection="1">
      <alignment horizontal="left" vertical="center"/>
      <protection hidden="1" locked="0"/>
    </xf>
    <xf numFmtId="0" fontId="20" fillId="33" borderId="0" xfId="64" applyFont="1" applyFill="1" applyBorder="1" applyAlignment="1" applyProtection="1">
      <alignment horizontal="right" vertical="center" wrapText="1"/>
      <protection hidden="1"/>
    </xf>
    <xf numFmtId="0" fontId="20" fillId="33" borderId="56" xfId="64" applyFont="1" applyFill="1" applyBorder="1" applyAlignment="1" applyProtection="1">
      <alignment horizontal="right" wrapText="1"/>
      <protection hidden="1"/>
    </xf>
    <xf numFmtId="1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39" xfId="58" applyNumberFormat="1" applyFont="1" applyFill="1" applyBorder="1" applyAlignment="1" applyProtection="1">
      <alignment horizontal="center" vertical="center"/>
      <protection hidden="1" locked="0"/>
    </xf>
    <xf numFmtId="0" fontId="20" fillId="33" borderId="0" xfId="64" applyFont="1" applyFill="1" applyAlignment="1" applyProtection="1">
      <alignment horizontal="right" vertical="center"/>
      <protection hidden="1"/>
    </xf>
    <xf numFmtId="0" fontId="20" fillId="33" borderId="56" xfId="64" applyFont="1" applyFill="1" applyBorder="1" applyAlignment="1" applyProtection="1">
      <alignment horizontal="right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1" fillId="0" borderId="59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69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 applyProtection="1">
      <alignment horizontal="center" vertical="center"/>
      <protection hidden="1"/>
    </xf>
    <xf numFmtId="0" fontId="8" fillId="0" borderId="56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9" fillId="0" borderId="0" xfId="64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73" xfId="0" applyFont="1" applyBorder="1" applyAlignment="1">
      <alignment wrapText="1"/>
    </xf>
    <xf numFmtId="0" fontId="1" fillId="0" borderId="74" xfId="0" applyFont="1" applyBorder="1" applyAlignment="1">
      <alignment wrapText="1"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11" fillId="0" borderId="72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9.140625" style="20" customWidth="1"/>
    <col min="4" max="4" width="16.28125" style="20" customWidth="1"/>
    <col min="5" max="5" width="10.8515625" style="20" customWidth="1"/>
    <col min="6" max="6" width="9.140625" style="20" customWidth="1"/>
    <col min="7" max="7" width="17.7109375" style="20" customWidth="1"/>
    <col min="8" max="8" width="17.00390625" style="20" customWidth="1"/>
    <col min="9" max="9" width="16.00390625" style="20" customWidth="1"/>
    <col min="10" max="10" width="9.140625" style="20" hidden="1" customWidth="1"/>
    <col min="11" max="16384" width="9.140625" style="20" customWidth="1"/>
  </cols>
  <sheetData>
    <row r="1" spans="1:11" ht="15.75">
      <c r="A1" s="241" t="s">
        <v>27</v>
      </c>
      <c r="B1" s="242"/>
      <c r="C1" s="242"/>
      <c r="D1" s="187"/>
      <c r="E1" s="188"/>
      <c r="F1" s="188"/>
      <c r="G1" s="188"/>
      <c r="H1" s="188"/>
      <c r="I1" s="188"/>
      <c r="J1" s="85"/>
      <c r="K1" s="85"/>
    </row>
    <row r="2" spans="1:11" ht="12.75" customHeight="1">
      <c r="A2" s="265" t="s">
        <v>28</v>
      </c>
      <c r="B2" s="265"/>
      <c r="C2" s="265"/>
      <c r="D2" s="265"/>
      <c r="E2" s="189" t="s">
        <v>413</v>
      </c>
      <c r="F2" s="190"/>
      <c r="G2" s="191" t="s">
        <v>29</v>
      </c>
      <c r="H2" s="189" t="s">
        <v>414</v>
      </c>
      <c r="I2" s="192"/>
      <c r="J2" s="87"/>
      <c r="K2" s="85"/>
    </row>
    <row r="3" spans="1:11" ht="12.75">
      <c r="A3" s="193"/>
      <c r="B3" s="193"/>
      <c r="C3" s="193"/>
      <c r="D3" s="193"/>
      <c r="E3" s="194"/>
      <c r="F3" s="194"/>
      <c r="G3" s="193"/>
      <c r="H3" s="193"/>
      <c r="I3" s="195"/>
      <c r="J3" s="87"/>
      <c r="K3" s="85"/>
    </row>
    <row r="4" spans="1:11" ht="39.75" customHeight="1">
      <c r="A4" s="266" t="s">
        <v>373</v>
      </c>
      <c r="B4" s="266"/>
      <c r="C4" s="266"/>
      <c r="D4" s="266"/>
      <c r="E4" s="266"/>
      <c r="F4" s="266"/>
      <c r="G4" s="266"/>
      <c r="H4" s="266"/>
      <c r="I4" s="266"/>
      <c r="J4" s="87"/>
      <c r="K4" s="85"/>
    </row>
    <row r="5" spans="1:11" ht="12.75">
      <c r="A5" s="88"/>
      <c r="B5" s="89"/>
      <c r="C5" s="89"/>
      <c r="D5" s="89"/>
      <c r="E5" s="90"/>
      <c r="F5" s="91"/>
      <c r="G5" s="92"/>
      <c r="H5" s="93"/>
      <c r="I5" s="89"/>
      <c r="J5" s="87"/>
      <c r="K5" s="85"/>
    </row>
    <row r="6" spans="1:11" ht="12.75">
      <c r="A6" s="253" t="s">
        <v>30</v>
      </c>
      <c r="B6" s="254"/>
      <c r="C6" s="267" t="s">
        <v>15</v>
      </c>
      <c r="D6" s="268"/>
      <c r="E6" s="94"/>
      <c r="F6" s="94"/>
      <c r="G6" s="94"/>
      <c r="H6" s="94"/>
      <c r="I6" s="94"/>
      <c r="J6" s="87"/>
      <c r="K6" s="85"/>
    </row>
    <row r="7" spans="1:11" ht="12.75">
      <c r="A7" s="95"/>
      <c r="B7" s="95"/>
      <c r="C7" s="88"/>
      <c r="D7" s="88"/>
      <c r="E7" s="94"/>
      <c r="F7" s="94"/>
      <c r="G7" s="94"/>
      <c r="H7" s="94"/>
      <c r="I7" s="94"/>
      <c r="J7" s="87"/>
      <c r="K7" s="85"/>
    </row>
    <row r="8" spans="1:11" ht="21.75" customHeight="1">
      <c r="A8" s="279" t="s">
        <v>31</v>
      </c>
      <c r="B8" s="280"/>
      <c r="C8" s="267" t="s">
        <v>16</v>
      </c>
      <c r="D8" s="268"/>
      <c r="E8" s="94"/>
      <c r="F8" s="94"/>
      <c r="G8" s="94"/>
      <c r="H8" s="94"/>
      <c r="I8" s="88"/>
      <c r="J8" s="87"/>
      <c r="K8" s="85"/>
    </row>
    <row r="9" spans="1:11" ht="12.75">
      <c r="A9" s="96"/>
      <c r="B9" s="96"/>
      <c r="C9" s="97"/>
      <c r="D9" s="88"/>
      <c r="E9" s="88"/>
      <c r="F9" s="88"/>
      <c r="G9" s="88"/>
      <c r="H9" s="88"/>
      <c r="I9" s="88"/>
      <c r="J9" s="87"/>
      <c r="K9" s="85"/>
    </row>
    <row r="10" spans="1:11" ht="12.75" customHeight="1">
      <c r="A10" s="273" t="s">
        <v>32</v>
      </c>
      <c r="B10" s="274"/>
      <c r="C10" s="267" t="s">
        <v>17</v>
      </c>
      <c r="D10" s="268"/>
      <c r="E10" s="88"/>
      <c r="F10" s="88"/>
      <c r="G10" s="88"/>
      <c r="H10" s="88"/>
      <c r="I10" s="88"/>
      <c r="J10" s="87"/>
      <c r="K10" s="85"/>
    </row>
    <row r="11" spans="1:11" ht="12.75">
      <c r="A11" s="275"/>
      <c r="B11" s="275"/>
      <c r="C11" s="88"/>
      <c r="D11" s="88"/>
      <c r="E11" s="88"/>
      <c r="F11" s="88"/>
      <c r="G11" s="88"/>
      <c r="H11" s="88"/>
      <c r="I11" s="88"/>
      <c r="J11" s="87"/>
      <c r="K11" s="85"/>
    </row>
    <row r="12" spans="1:11" ht="12.75">
      <c r="A12" s="236" t="s">
        <v>33</v>
      </c>
      <c r="B12" s="237"/>
      <c r="C12" s="214" t="s">
        <v>18</v>
      </c>
      <c r="D12" s="269"/>
      <c r="E12" s="269"/>
      <c r="F12" s="269"/>
      <c r="G12" s="269"/>
      <c r="H12" s="269"/>
      <c r="I12" s="270"/>
      <c r="J12" s="87"/>
      <c r="K12" s="139"/>
    </row>
    <row r="13" spans="1:12" ht="15.75">
      <c r="A13" s="271"/>
      <c r="B13" s="272"/>
      <c r="C13" s="272"/>
      <c r="D13" s="98"/>
      <c r="E13" s="98"/>
      <c r="F13" s="98"/>
      <c r="G13" s="98"/>
      <c r="H13" s="98"/>
      <c r="I13" s="99"/>
      <c r="J13" s="87"/>
      <c r="K13" s="85"/>
      <c r="L13" s="43"/>
    </row>
    <row r="14" spans="1:11" ht="12.75">
      <c r="A14" s="100"/>
      <c r="B14" s="100"/>
      <c r="C14" s="101"/>
      <c r="D14" s="88"/>
      <c r="E14" s="88"/>
      <c r="F14" s="88"/>
      <c r="G14" s="88"/>
      <c r="H14" s="88"/>
      <c r="I14" s="88"/>
      <c r="J14" s="87"/>
      <c r="K14" s="85"/>
    </row>
    <row r="15" spans="1:11" ht="12.75">
      <c r="A15" s="236" t="s">
        <v>34</v>
      </c>
      <c r="B15" s="237"/>
      <c r="C15" s="281" t="s">
        <v>391</v>
      </c>
      <c r="D15" s="282"/>
      <c r="E15" s="88"/>
      <c r="F15" s="214" t="s">
        <v>19</v>
      </c>
      <c r="G15" s="269"/>
      <c r="H15" s="269"/>
      <c r="I15" s="270"/>
      <c r="J15" s="87"/>
      <c r="K15" s="139"/>
    </row>
    <row r="16" spans="1:11" ht="12.75">
      <c r="A16" s="100"/>
      <c r="B16" s="100"/>
      <c r="C16" s="88"/>
      <c r="D16" s="88"/>
      <c r="E16" s="88"/>
      <c r="F16" s="88"/>
      <c r="G16" s="88"/>
      <c r="H16" s="88"/>
      <c r="I16" s="88"/>
      <c r="J16" s="87"/>
      <c r="K16" s="85"/>
    </row>
    <row r="17" spans="1:11" ht="12.75">
      <c r="A17" s="236" t="s">
        <v>35</v>
      </c>
      <c r="B17" s="237"/>
      <c r="C17" s="257" t="s">
        <v>396</v>
      </c>
      <c r="D17" s="258"/>
      <c r="E17" s="258"/>
      <c r="F17" s="258"/>
      <c r="G17" s="258"/>
      <c r="H17" s="258"/>
      <c r="I17" s="244"/>
      <c r="J17" s="102"/>
      <c r="K17" s="139"/>
    </row>
    <row r="18" spans="1:11" ht="12.75">
      <c r="A18" s="100"/>
      <c r="B18" s="100"/>
      <c r="C18" s="88"/>
      <c r="D18" s="88"/>
      <c r="E18" s="88"/>
      <c r="F18" s="88"/>
      <c r="G18" s="88"/>
      <c r="H18" s="88"/>
      <c r="I18" s="88"/>
      <c r="J18" s="87"/>
      <c r="K18" s="85"/>
    </row>
    <row r="19" spans="1:11" ht="12.75">
      <c r="A19" s="236" t="s">
        <v>36</v>
      </c>
      <c r="B19" s="259"/>
      <c r="C19" s="260"/>
      <c r="D19" s="261"/>
      <c r="E19" s="261"/>
      <c r="F19" s="261"/>
      <c r="G19" s="261"/>
      <c r="H19" s="261"/>
      <c r="I19" s="261"/>
      <c r="J19" s="102"/>
      <c r="K19" s="139"/>
    </row>
    <row r="20" spans="1:11" ht="12.75">
      <c r="A20" s="95"/>
      <c r="B20" s="95"/>
      <c r="C20" s="101"/>
      <c r="D20" s="88"/>
      <c r="E20" s="88"/>
      <c r="F20" s="88"/>
      <c r="G20" s="88"/>
      <c r="H20" s="88"/>
      <c r="I20" s="88"/>
      <c r="J20" s="87"/>
      <c r="K20" s="85"/>
    </row>
    <row r="21" spans="1:11" ht="12.75">
      <c r="A21" s="236" t="s">
        <v>37</v>
      </c>
      <c r="B21" s="259"/>
      <c r="C21" s="262" t="s">
        <v>20</v>
      </c>
      <c r="D21" s="261"/>
      <c r="E21" s="261"/>
      <c r="F21" s="261"/>
      <c r="G21" s="261"/>
      <c r="H21" s="261"/>
      <c r="I21" s="261"/>
      <c r="J21" s="102"/>
      <c r="K21" s="139"/>
    </row>
    <row r="22" spans="1:11" ht="12.75">
      <c r="A22" s="100"/>
      <c r="B22" s="100"/>
      <c r="C22" s="101"/>
      <c r="D22" s="88"/>
      <c r="E22" s="88"/>
      <c r="F22" s="88"/>
      <c r="G22" s="88"/>
      <c r="H22" s="88"/>
      <c r="I22" s="88"/>
      <c r="J22" s="87"/>
      <c r="K22" s="85"/>
    </row>
    <row r="23" spans="1:11" ht="12.75">
      <c r="A23" s="283" t="s">
        <v>38</v>
      </c>
      <c r="B23" s="284"/>
      <c r="C23" s="103">
        <v>133</v>
      </c>
      <c r="D23" s="214" t="s">
        <v>19</v>
      </c>
      <c r="E23" s="245"/>
      <c r="F23" s="246"/>
      <c r="G23" s="263"/>
      <c r="H23" s="264"/>
      <c r="I23" s="104"/>
      <c r="J23" s="87"/>
      <c r="K23" s="85"/>
    </row>
    <row r="24" spans="1:11" ht="12.75">
      <c r="A24" s="95"/>
      <c r="B24" s="95"/>
      <c r="C24" s="88"/>
      <c r="D24" s="105"/>
      <c r="E24" s="105"/>
      <c r="F24" s="105"/>
      <c r="G24" s="105"/>
      <c r="H24" s="88"/>
      <c r="I24" s="88"/>
      <c r="J24" s="87"/>
      <c r="K24" s="85"/>
    </row>
    <row r="25" spans="1:11" ht="12.75">
      <c r="A25" s="236" t="s">
        <v>39</v>
      </c>
      <c r="B25" s="237"/>
      <c r="C25" s="103">
        <v>21</v>
      </c>
      <c r="D25" s="214" t="s">
        <v>21</v>
      </c>
      <c r="E25" s="245"/>
      <c r="F25" s="245"/>
      <c r="G25" s="246"/>
      <c r="H25" s="106" t="s">
        <v>43</v>
      </c>
      <c r="I25" s="143">
        <v>3406</v>
      </c>
      <c r="J25" s="102"/>
      <c r="K25" s="139"/>
    </row>
    <row r="26" spans="1:11" ht="12.75">
      <c r="A26" s="95"/>
      <c r="B26" s="95"/>
      <c r="C26" s="88"/>
      <c r="D26" s="105"/>
      <c r="E26" s="105"/>
      <c r="F26" s="105"/>
      <c r="G26" s="100"/>
      <c r="H26" s="107" t="s">
        <v>44</v>
      </c>
      <c r="I26" s="144"/>
      <c r="J26" s="87"/>
      <c r="K26" s="108"/>
    </row>
    <row r="27" spans="1:11" ht="12.75">
      <c r="A27" s="236" t="s">
        <v>40</v>
      </c>
      <c r="B27" s="237"/>
      <c r="C27" s="109" t="s">
        <v>57</v>
      </c>
      <c r="D27" s="110"/>
      <c r="E27" s="111"/>
      <c r="F27" s="112"/>
      <c r="G27" s="253" t="s">
        <v>45</v>
      </c>
      <c r="H27" s="254"/>
      <c r="I27" s="145" t="s">
        <v>390</v>
      </c>
      <c r="J27" s="87"/>
      <c r="K27" s="139"/>
    </row>
    <row r="28" spans="1:11" ht="12.75">
      <c r="A28" s="100"/>
      <c r="B28" s="100"/>
      <c r="C28" s="88"/>
      <c r="D28" s="112"/>
      <c r="E28" s="112"/>
      <c r="F28" s="112"/>
      <c r="G28" s="112"/>
      <c r="H28" s="88"/>
      <c r="I28" s="113"/>
      <c r="J28" s="87"/>
      <c r="K28" s="85"/>
    </row>
    <row r="29" spans="1:11" ht="12.75">
      <c r="A29" s="247" t="s">
        <v>41</v>
      </c>
      <c r="B29" s="248"/>
      <c r="C29" s="249"/>
      <c r="D29" s="249"/>
      <c r="E29" s="250" t="s">
        <v>42</v>
      </c>
      <c r="F29" s="251"/>
      <c r="G29" s="251"/>
      <c r="H29" s="252" t="s">
        <v>11</v>
      </c>
      <c r="I29" s="252"/>
      <c r="J29" s="87"/>
      <c r="K29" s="85"/>
    </row>
    <row r="30" spans="1:11" ht="12.75">
      <c r="A30" s="111"/>
      <c r="B30" s="111"/>
      <c r="C30" s="111"/>
      <c r="D30" s="88"/>
      <c r="E30" s="88"/>
      <c r="F30" s="88"/>
      <c r="G30" s="88"/>
      <c r="H30" s="86"/>
      <c r="I30" s="113"/>
      <c r="J30" s="87"/>
      <c r="K30" s="85"/>
    </row>
    <row r="31" spans="1:11" ht="12.75">
      <c r="A31" s="206" t="s">
        <v>404</v>
      </c>
      <c r="B31" s="208"/>
      <c r="C31" s="208"/>
      <c r="D31" s="209"/>
      <c r="E31" s="206" t="s">
        <v>19</v>
      </c>
      <c r="F31" s="208"/>
      <c r="G31" s="209"/>
      <c r="H31" s="204" t="s">
        <v>405</v>
      </c>
      <c r="I31" s="205"/>
      <c r="J31" s="87"/>
      <c r="K31" s="139"/>
    </row>
    <row r="32" spans="1:11" ht="12.75">
      <c r="A32" s="100"/>
      <c r="B32" s="100"/>
      <c r="C32" s="101"/>
      <c r="D32" s="255"/>
      <c r="E32" s="255"/>
      <c r="F32" s="255"/>
      <c r="G32" s="256"/>
      <c r="H32" s="88"/>
      <c r="I32" s="115"/>
      <c r="J32" s="87"/>
      <c r="K32" s="108"/>
    </row>
    <row r="33" spans="1:11" ht="12.75">
      <c r="A33" s="206" t="s">
        <v>406</v>
      </c>
      <c r="B33" s="208"/>
      <c r="C33" s="208"/>
      <c r="D33" s="209"/>
      <c r="E33" s="206" t="s">
        <v>19</v>
      </c>
      <c r="F33" s="208"/>
      <c r="G33" s="209"/>
      <c r="H33" s="204" t="s">
        <v>407</v>
      </c>
      <c r="I33" s="205"/>
      <c r="J33" s="87"/>
      <c r="K33" s="108"/>
    </row>
    <row r="34" spans="1:11" ht="12.75">
      <c r="A34" s="100"/>
      <c r="B34" s="100"/>
      <c r="C34" s="101"/>
      <c r="D34" s="114"/>
      <c r="E34" s="114"/>
      <c r="F34" s="114"/>
      <c r="G34" s="94"/>
      <c r="H34" s="88"/>
      <c r="I34" s="115"/>
      <c r="J34" s="87"/>
      <c r="K34" s="108"/>
    </row>
    <row r="35" spans="1:11" ht="12.75">
      <c r="A35" s="206" t="s">
        <v>408</v>
      </c>
      <c r="B35" s="208"/>
      <c r="C35" s="208"/>
      <c r="D35" s="209"/>
      <c r="E35" s="206" t="s">
        <v>19</v>
      </c>
      <c r="F35" s="208"/>
      <c r="G35" s="209"/>
      <c r="H35" s="204" t="s">
        <v>409</v>
      </c>
      <c r="I35" s="205"/>
      <c r="J35" s="87"/>
      <c r="K35" s="108"/>
    </row>
    <row r="36" spans="1:11" ht="12.75">
      <c r="A36" s="120"/>
      <c r="B36" s="120"/>
      <c r="C36" s="120"/>
      <c r="D36" s="120"/>
      <c r="E36" s="120"/>
      <c r="F36" s="120"/>
      <c r="G36" s="120"/>
      <c r="H36" s="122"/>
      <c r="I36" s="122"/>
      <c r="J36" s="87"/>
      <c r="K36" s="108"/>
    </row>
    <row r="37" spans="1:11" ht="12.75">
      <c r="A37" s="206" t="s">
        <v>410</v>
      </c>
      <c r="B37" s="208"/>
      <c r="C37" s="208"/>
      <c r="D37" s="209"/>
      <c r="E37" s="206" t="s">
        <v>19</v>
      </c>
      <c r="F37" s="208"/>
      <c r="G37" s="209"/>
      <c r="H37" s="204" t="s">
        <v>411</v>
      </c>
      <c r="I37" s="205"/>
      <c r="J37" s="87"/>
      <c r="K37" s="108"/>
    </row>
    <row r="38" spans="1:11" ht="12.75">
      <c r="A38" s="120"/>
      <c r="B38" s="120"/>
      <c r="C38" s="120"/>
      <c r="D38" s="120"/>
      <c r="E38" s="120"/>
      <c r="F38" s="120"/>
      <c r="G38" s="120"/>
      <c r="H38" s="122"/>
      <c r="I38" s="122"/>
      <c r="J38" s="87"/>
      <c r="K38" s="108"/>
    </row>
    <row r="39" spans="1:11" ht="12.75">
      <c r="A39" s="206" t="s">
        <v>419</v>
      </c>
      <c r="B39" s="208"/>
      <c r="C39" s="208"/>
      <c r="D39" s="209"/>
      <c r="E39" s="206" t="s">
        <v>19</v>
      </c>
      <c r="F39" s="208"/>
      <c r="G39" s="209"/>
      <c r="H39" s="204" t="s">
        <v>420</v>
      </c>
      <c r="I39" s="205"/>
      <c r="J39" s="87"/>
      <c r="K39" s="108"/>
    </row>
    <row r="40" spans="1:11" ht="12.75">
      <c r="A40" s="100"/>
      <c r="B40" s="100"/>
      <c r="C40" s="101"/>
      <c r="D40" s="114"/>
      <c r="E40" s="114"/>
      <c r="F40" s="114"/>
      <c r="G40" s="94"/>
      <c r="H40" s="88"/>
      <c r="I40" s="115"/>
      <c r="J40" s="87"/>
      <c r="K40" s="85"/>
    </row>
    <row r="41" spans="1:11" ht="12.75">
      <c r="A41" s="206" t="s">
        <v>22</v>
      </c>
      <c r="B41" s="208"/>
      <c r="C41" s="208"/>
      <c r="D41" s="209"/>
      <c r="E41" s="206" t="s">
        <v>403</v>
      </c>
      <c r="F41" s="208"/>
      <c r="G41" s="209"/>
      <c r="H41" s="204" t="s">
        <v>23</v>
      </c>
      <c r="I41" s="205"/>
      <c r="J41" s="87"/>
      <c r="K41" s="139"/>
    </row>
    <row r="42" spans="1:11" ht="12.75">
      <c r="A42" s="100"/>
      <c r="B42" s="100"/>
      <c r="C42" s="101"/>
      <c r="D42" s="114"/>
      <c r="E42" s="114"/>
      <c r="F42" s="114"/>
      <c r="G42" s="94"/>
      <c r="H42" s="88"/>
      <c r="I42" s="116"/>
      <c r="J42" s="87"/>
      <c r="K42" s="85"/>
    </row>
    <row r="43" spans="1:11" ht="12.75">
      <c r="A43" s="206" t="s">
        <v>378</v>
      </c>
      <c r="B43" s="207"/>
      <c r="C43" s="207"/>
      <c r="D43" s="222"/>
      <c r="E43" s="206" t="s">
        <v>379</v>
      </c>
      <c r="F43" s="207"/>
      <c r="G43" s="207"/>
      <c r="H43" s="204" t="s">
        <v>380</v>
      </c>
      <c r="I43" s="205"/>
      <c r="J43" s="87"/>
      <c r="K43" s="85"/>
    </row>
    <row r="44" spans="1:11" ht="12.75">
      <c r="A44" s="100"/>
      <c r="B44" s="100"/>
      <c r="C44" s="101"/>
      <c r="D44" s="114"/>
      <c r="E44" s="114"/>
      <c r="F44" s="114"/>
      <c r="G44" s="94"/>
      <c r="H44" s="88"/>
      <c r="I44" s="116"/>
      <c r="J44" s="87"/>
      <c r="K44" s="85"/>
    </row>
    <row r="45" spans="1:11" ht="12.75">
      <c r="A45" s="206" t="s">
        <v>381</v>
      </c>
      <c r="B45" s="207"/>
      <c r="C45" s="207"/>
      <c r="D45" s="222"/>
      <c r="E45" s="206" t="s">
        <v>382</v>
      </c>
      <c r="F45" s="207"/>
      <c r="G45" s="207"/>
      <c r="H45" s="204" t="s">
        <v>383</v>
      </c>
      <c r="I45" s="205"/>
      <c r="J45" s="102"/>
      <c r="K45" s="85"/>
    </row>
    <row r="46" spans="1:11" ht="12.75">
      <c r="A46" s="117"/>
      <c r="B46" s="117"/>
      <c r="C46" s="118"/>
      <c r="D46" s="119"/>
      <c r="E46" s="88"/>
      <c r="F46" s="118"/>
      <c r="G46" s="119"/>
      <c r="H46" s="88"/>
      <c r="I46" s="88"/>
      <c r="J46" s="87"/>
      <c r="K46" s="85"/>
    </row>
    <row r="47" spans="1:11" ht="12.75">
      <c r="A47" s="206" t="s">
        <v>384</v>
      </c>
      <c r="B47" s="207"/>
      <c r="C47" s="207"/>
      <c r="D47" s="222"/>
      <c r="E47" s="206" t="s">
        <v>382</v>
      </c>
      <c r="F47" s="207"/>
      <c r="G47" s="207"/>
      <c r="H47" s="204" t="s">
        <v>385</v>
      </c>
      <c r="I47" s="205"/>
      <c r="J47" s="87"/>
      <c r="K47" s="139"/>
    </row>
    <row r="48" spans="1:11" ht="12.75">
      <c r="A48" s="120"/>
      <c r="B48" s="121"/>
      <c r="C48" s="121"/>
      <c r="D48" s="121"/>
      <c r="E48" s="120"/>
      <c r="F48" s="121"/>
      <c r="G48" s="121"/>
      <c r="H48" s="122"/>
      <c r="I48" s="122"/>
      <c r="J48" s="87"/>
      <c r="K48" s="85"/>
    </row>
    <row r="49" spans="1:11" ht="12.75">
      <c r="A49" s="206" t="s">
        <v>386</v>
      </c>
      <c r="B49" s="207"/>
      <c r="C49" s="207"/>
      <c r="D49" s="222"/>
      <c r="E49" s="206" t="s">
        <v>19</v>
      </c>
      <c r="F49" s="207"/>
      <c r="G49" s="207"/>
      <c r="H49" s="204" t="s">
        <v>387</v>
      </c>
      <c r="I49" s="205"/>
      <c r="J49" s="87"/>
      <c r="K49" s="139"/>
    </row>
    <row r="50" spans="1:11" ht="12.75">
      <c r="A50" s="120"/>
      <c r="B50" s="120"/>
      <c r="C50" s="120"/>
      <c r="D50" s="120"/>
      <c r="E50" s="120"/>
      <c r="F50" s="120"/>
      <c r="G50" s="120"/>
      <c r="H50" s="122"/>
      <c r="I50" s="122"/>
      <c r="J50" s="87"/>
      <c r="K50" s="85"/>
    </row>
    <row r="51" spans="1:11" ht="12.75">
      <c r="A51" s="206" t="s">
        <v>388</v>
      </c>
      <c r="B51" s="207"/>
      <c r="C51" s="207"/>
      <c r="D51" s="222"/>
      <c r="E51" s="206" t="s">
        <v>19</v>
      </c>
      <c r="F51" s="207"/>
      <c r="G51" s="207"/>
      <c r="H51" s="204" t="s">
        <v>26</v>
      </c>
      <c r="I51" s="205"/>
      <c r="J51" s="87"/>
      <c r="K51" s="139"/>
    </row>
    <row r="52" spans="1:11" ht="12.75">
      <c r="A52" s="120"/>
      <c r="B52" s="121"/>
      <c r="C52" s="121"/>
      <c r="D52" s="121"/>
      <c r="E52" s="120"/>
      <c r="F52" s="121"/>
      <c r="G52" s="121"/>
      <c r="H52" s="122"/>
      <c r="I52" s="122"/>
      <c r="J52" s="87"/>
      <c r="K52" s="85"/>
    </row>
    <row r="53" spans="1:11" ht="12.75">
      <c r="A53" s="206" t="s">
        <v>389</v>
      </c>
      <c r="B53" s="208"/>
      <c r="C53" s="208"/>
      <c r="D53" s="209"/>
      <c r="E53" s="206" t="s">
        <v>19</v>
      </c>
      <c r="F53" s="207"/>
      <c r="G53" s="207"/>
      <c r="H53" s="204" t="s">
        <v>25</v>
      </c>
      <c r="I53" s="205"/>
      <c r="J53" s="87"/>
      <c r="K53" s="85"/>
    </row>
    <row r="54" spans="1:11" ht="12.75">
      <c r="A54" s="123"/>
      <c r="B54" s="123"/>
      <c r="C54" s="123"/>
      <c r="D54" s="97"/>
      <c r="E54" s="97"/>
      <c r="F54" s="123"/>
      <c r="G54" s="97"/>
      <c r="H54" s="97"/>
      <c r="I54" s="97"/>
      <c r="J54" s="87"/>
      <c r="K54" s="85"/>
    </row>
    <row r="55" spans="1:11" s="54" customFormat="1" ht="12.75">
      <c r="A55" s="206" t="s">
        <v>412</v>
      </c>
      <c r="B55" s="208"/>
      <c r="C55" s="208"/>
      <c r="D55" s="209"/>
      <c r="E55" s="206" t="s">
        <v>19</v>
      </c>
      <c r="F55" s="207"/>
      <c r="G55" s="207"/>
      <c r="H55" s="204" t="s">
        <v>24</v>
      </c>
      <c r="I55" s="205"/>
      <c r="J55" s="87"/>
      <c r="K55" s="84"/>
    </row>
    <row r="56" spans="1:11" ht="12.75">
      <c r="A56" s="123"/>
      <c r="B56" s="123"/>
      <c r="C56" s="123"/>
      <c r="D56" s="97"/>
      <c r="E56" s="97"/>
      <c r="F56" s="123"/>
      <c r="G56" s="97"/>
      <c r="H56" s="97"/>
      <c r="I56" s="97"/>
      <c r="J56" s="87"/>
      <c r="K56" s="85"/>
    </row>
    <row r="57" spans="1:11" s="54" customFormat="1" ht="12.75">
      <c r="A57" s="217" t="s">
        <v>397</v>
      </c>
      <c r="B57" s="218"/>
      <c r="C57" s="218"/>
      <c r="D57" s="219"/>
      <c r="E57" s="206" t="s">
        <v>398</v>
      </c>
      <c r="F57" s="207"/>
      <c r="G57" s="207"/>
      <c r="H57" s="220" t="s">
        <v>399</v>
      </c>
      <c r="I57" s="221"/>
      <c r="J57" s="87"/>
      <c r="K57" s="84"/>
    </row>
    <row r="58" spans="1:11" s="54" customFormat="1" ht="12.75">
      <c r="A58" s="120"/>
      <c r="B58" s="121"/>
      <c r="C58" s="121"/>
      <c r="D58" s="121"/>
      <c r="E58" s="120"/>
      <c r="F58" s="121"/>
      <c r="G58" s="121"/>
      <c r="H58" s="122"/>
      <c r="I58" s="122"/>
      <c r="J58" s="87"/>
      <c r="K58" s="84"/>
    </row>
    <row r="59" spans="1:11" ht="12.75" customHeight="1">
      <c r="A59" s="210" t="s">
        <v>46</v>
      </c>
      <c r="B59" s="211"/>
      <c r="C59" s="212"/>
      <c r="D59" s="213"/>
      <c r="E59" s="88"/>
      <c r="F59" s="214"/>
      <c r="G59" s="215"/>
      <c r="H59" s="215"/>
      <c r="I59" s="216"/>
      <c r="J59" s="102"/>
      <c r="K59" s="85"/>
    </row>
    <row r="60" spans="1:11" ht="12.75">
      <c r="A60" s="117"/>
      <c r="B60" s="117"/>
      <c r="C60" s="230"/>
      <c r="D60" s="230"/>
      <c r="E60" s="88"/>
      <c r="F60" s="230"/>
      <c r="G60" s="230"/>
      <c r="H60" s="124"/>
      <c r="I60" s="124"/>
      <c r="J60" s="87"/>
      <c r="K60" s="85"/>
    </row>
    <row r="61" spans="1:11" ht="12.75" customHeight="1">
      <c r="A61" s="231" t="s">
        <v>47</v>
      </c>
      <c r="B61" s="232"/>
      <c r="C61" s="276" t="s">
        <v>392</v>
      </c>
      <c r="D61" s="277"/>
      <c r="E61" s="277"/>
      <c r="F61" s="277"/>
      <c r="G61" s="277"/>
      <c r="H61" s="277"/>
      <c r="I61" s="278"/>
      <c r="J61" s="102"/>
      <c r="K61" s="85"/>
    </row>
    <row r="62" spans="1:11" ht="12.75">
      <c r="A62" s="125"/>
      <c r="B62" s="125"/>
      <c r="C62" s="101"/>
      <c r="D62" s="88"/>
      <c r="E62" s="88"/>
      <c r="F62" s="88"/>
      <c r="G62" s="88"/>
      <c r="H62" s="88"/>
      <c r="I62" s="88"/>
      <c r="J62" s="87"/>
      <c r="K62" s="85"/>
    </row>
    <row r="63" spans="1:11" ht="12.75" customHeight="1">
      <c r="A63" s="231" t="s">
        <v>48</v>
      </c>
      <c r="B63" s="232"/>
      <c r="C63" s="238" t="s">
        <v>393</v>
      </c>
      <c r="D63" s="239"/>
      <c r="E63" s="240"/>
      <c r="F63" s="88"/>
      <c r="G63" s="126" t="s">
        <v>13</v>
      </c>
      <c r="H63" s="238" t="s">
        <v>394</v>
      </c>
      <c r="I63" s="240"/>
      <c r="J63" s="87"/>
      <c r="K63" s="85"/>
    </row>
    <row r="64" spans="1:11" ht="12.75">
      <c r="A64" s="125"/>
      <c r="B64" s="125"/>
      <c r="C64" s="101"/>
      <c r="D64" s="88"/>
      <c r="E64" s="88"/>
      <c r="F64" s="88"/>
      <c r="G64" s="88"/>
      <c r="H64" s="88"/>
      <c r="I64" s="88"/>
      <c r="J64" s="87"/>
      <c r="K64" s="85"/>
    </row>
    <row r="65" spans="1:11" ht="12.75" customHeight="1">
      <c r="A65" s="231" t="s">
        <v>36</v>
      </c>
      <c r="B65" s="232"/>
      <c r="C65" s="233" t="s">
        <v>395</v>
      </c>
      <c r="D65" s="234"/>
      <c r="E65" s="234"/>
      <c r="F65" s="234"/>
      <c r="G65" s="234"/>
      <c r="H65" s="234"/>
      <c r="I65" s="235"/>
      <c r="J65" s="102"/>
      <c r="K65" s="85"/>
    </row>
    <row r="66" spans="1:11" ht="12.75">
      <c r="A66" s="125"/>
      <c r="B66" s="125"/>
      <c r="C66" s="88"/>
      <c r="D66" s="88"/>
      <c r="E66" s="88"/>
      <c r="F66" s="88"/>
      <c r="G66" s="88"/>
      <c r="H66" s="88"/>
      <c r="I66" s="88"/>
      <c r="J66" s="87"/>
      <c r="K66" s="85"/>
    </row>
    <row r="67" spans="1:11" ht="12.75">
      <c r="A67" s="236" t="s">
        <v>49</v>
      </c>
      <c r="B67" s="237"/>
      <c r="C67" s="238" t="s">
        <v>400</v>
      </c>
      <c r="D67" s="239"/>
      <c r="E67" s="239"/>
      <c r="F67" s="239"/>
      <c r="G67" s="239"/>
      <c r="H67" s="239"/>
      <c r="I67" s="244"/>
      <c r="J67" s="102"/>
      <c r="K67" s="85"/>
    </row>
    <row r="68" spans="1:11" ht="12.75">
      <c r="A68" s="97"/>
      <c r="B68" s="97"/>
      <c r="C68" s="243" t="s">
        <v>50</v>
      </c>
      <c r="D68" s="243"/>
      <c r="E68" s="243"/>
      <c r="F68" s="243"/>
      <c r="G68" s="243"/>
      <c r="H68" s="243"/>
      <c r="I68" s="127"/>
      <c r="J68" s="87"/>
      <c r="K68" s="85"/>
    </row>
    <row r="69" spans="1:11" ht="12.75">
      <c r="A69" s="97"/>
      <c r="B69" s="97"/>
      <c r="C69" s="127"/>
      <c r="D69" s="127"/>
      <c r="E69" s="127"/>
      <c r="F69" s="127"/>
      <c r="G69" s="127"/>
      <c r="H69" s="127"/>
      <c r="I69" s="127"/>
      <c r="J69" s="87"/>
      <c r="K69" s="85"/>
    </row>
    <row r="70" spans="1:11" ht="12.75">
      <c r="A70" s="97"/>
      <c r="B70" s="223" t="s">
        <v>51</v>
      </c>
      <c r="C70" s="224"/>
      <c r="D70" s="224"/>
      <c r="E70" s="224"/>
      <c r="F70" s="128"/>
      <c r="G70" s="128"/>
      <c r="H70" s="128"/>
      <c r="I70" s="128"/>
      <c r="J70" s="87"/>
      <c r="K70" s="85"/>
    </row>
    <row r="71" spans="1:11" ht="12.75">
      <c r="A71" s="97"/>
      <c r="B71" s="225" t="s">
        <v>52</v>
      </c>
      <c r="C71" s="226"/>
      <c r="D71" s="226"/>
      <c r="E71" s="226"/>
      <c r="F71" s="226"/>
      <c r="G71" s="226"/>
      <c r="H71" s="226"/>
      <c r="I71" s="226"/>
      <c r="J71" s="87"/>
      <c r="K71" s="85"/>
    </row>
    <row r="72" spans="1:11" ht="12.75">
      <c r="A72" s="97"/>
      <c r="B72" s="225" t="s">
        <v>53</v>
      </c>
      <c r="C72" s="226"/>
      <c r="D72" s="226"/>
      <c r="E72" s="226"/>
      <c r="F72" s="226"/>
      <c r="G72" s="226"/>
      <c r="H72" s="226"/>
      <c r="I72" s="129"/>
      <c r="J72" s="87"/>
      <c r="K72" s="85"/>
    </row>
    <row r="73" spans="1:11" ht="12.75">
      <c r="A73" s="97"/>
      <c r="B73" s="130" t="s">
        <v>54</v>
      </c>
      <c r="C73" s="131"/>
      <c r="D73" s="131"/>
      <c r="E73" s="131"/>
      <c r="F73" s="131"/>
      <c r="G73" s="131"/>
      <c r="H73" s="131"/>
      <c r="I73" s="131"/>
      <c r="J73" s="87"/>
      <c r="K73" s="85"/>
    </row>
    <row r="74" spans="1:11" ht="12.75">
      <c r="A74" s="97"/>
      <c r="B74" s="130" t="s">
        <v>55</v>
      </c>
      <c r="C74" s="131"/>
      <c r="D74" s="131"/>
      <c r="E74" s="131"/>
      <c r="F74" s="131"/>
      <c r="G74" s="131"/>
      <c r="H74" s="132"/>
      <c r="I74" s="132"/>
      <c r="J74" s="87"/>
      <c r="K74" s="85"/>
    </row>
    <row r="75" spans="1:11" ht="12.75">
      <c r="A75" s="97"/>
      <c r="B75" s="133"/>
      <c r="C75" s="133"/>
      <c r="D75" s="133"/>
      <c r="E75" s="133"/>
      <c r="F75" s="133"/>
      <c r="G75" s="132" t="s">
        <v>371</v>
      </c>
      <c r="H75" s="134"/>
      <c r="I75" s="138" t="s">
        <v>372</v>
      </c>
      <c r="J75" s="87"/>
      <c r="K75" s="85"/>
    </row>
    <row r="76" spans="1:11" ht="12.75">
      <c r="A76" s="135" t="s">
        <v>12</v>
      </c>
      <c r="B76" s="88"/>
      <c r="C76" s="88"/>
      <c r="D76" s="88"/>
      <c r="E76" s="88"/>
      <c r="F76" s="88"/>
      <c r="G76" s="136"/>
      <c r="H76" s="132"/>
      <c r="I76" s="136"/>
      <c r="J76" s="87"/>
      <c r="K76" s="85"/>
    </row>
    <row r="77" spans="1:11" ht="13.5" thickBot="1">
      <c r="A77" s="88"/>
      <c r="B77" s="88"/>
      <c r="C77" s="88"/>
      <c r="D77" s="88"/>
      <c r="E77" s="97" t="s">
        <v>56</v>
      </c>
      <c r="F77" s="111"/>
      <c r="G77" s="136" t="s">
        <v>401</v>
      </c>
      <c r="H77" s="137"/>
      <c r="I77" s="148" t="s">
        <v>402</v>
      </c>
      <c r="J77" s="87"/>
      <c r="K77" s="85"/>
    </row>
    <row r="78" spans="1:11" ht="12.75">
      <c r="A78" s="80"/>
      <c r="B78" s="80"/>
      <c r="C78" s="22"/>
      <c r="D78" s="22"/>
      <c r="E78" s="22"/>
      <c r="F78" s="22"/>
      <c r="G78" s="227"/>
      <c r="H78" s="228"/>
      <c r="I78" s="229"/>
      <c r="J78" s="81"/>
      <c r="K78" s="8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>
      <c r="I88" s="43"/>
    </row>
    <row r="89" ht="12.75">
      <c r="I89" s="43"/>
    </row>
    <row r="90" ht="12.75">
      <c r="I90" s="43"/>
    </row>
    <row r="91" ht="12.75">
      <c r="I91" s="43"/>
    </row>
    <row r="92" ht="12.75">
      <c r="I92" s="43"/>
    </row>
    <row r="93" ht="12.75">
      <c r="I93" s="43"/>
    </row>
    <row r="94" ht="12.75">
      <c r="I94" s="43"/>
    </row>
    <row r="95" ht="12.75">
      <c r="I95" s="43"/>
    </row>
    <row r="96" ht="12.75">
      <c r="I96" s="43"/>
    </row>
    <row r="97" ht="12.75">
      <c r="I97" s="43"/>
    </row>
    <row r="98" ht="12.75">
      <c r="I98" s="43"/>
    </row>
    <row r="99" ht="12.75">
      <c r="I99" s="43"/>
    </row>
    <row r="100" ht="12.75">
      <c r="I100" s="43"/>
    </row>
    <row r="101" ht="12.75">
      <c r="I101" s="43"/>
    </row>
    <row r="102" ht="12.75">
      <c r="I102" s="43"/>
    </row>
  </sheetData>
  <sheetProtection/>
  <mergeCells count="93">
    <mergeCell ref="A39:D39"/>
    <mergeCell ref="E39:G39"/>
    <mergeCell ref="H39:I39"/>
    <mergeCell ref="C61:I61"/>
    <mergeCell ref="A8:B8"/>
    <mergeCell ref="C8:D8"/>
    <mergeCell ref="C12:I12"/>
    <mergeCell ref="A15:B15"/>
    <mergeCell ref="C15:D15"/>
    <mergeCell ref="A23:B23"/>
    <mergeCell ref="A2:D2"/>
    <mergeCell ref="A4:I4"/>
    <mergeCell ref="A6:B6"/>
    <mergeCell ref="C6:D6"/>
    <mergeCell ref="A17:B17"/>
    <mergeCell ref="F15:I15"/>
    <mergeCell ref="A13:C13"/>
    <mergeCell ref="A10:B11"/>
    <mergeCell ref="C10:D10"/>
    <mergeCell ref="A12:B12"/>
    <mergeCell ref="D23:F23"/>
    <mergeCell ref="C17:I17"/>
    <mergeCell ref="A19:B19"/>
    <mergeCell ref="C19:I19"/>
    <mergeCell ref="A21:B21"/>
    <mergeCell ref="C21:I21"/>
    <mergeCell ref="G23:H23"/>
    <mergeCell ref="A25:B25"/>
    <mergeCell ref="D25:G25"/>
    <mergeCell ref="A29:D29"/>
    <mergeCell ref="E29:G29"/>
    <mergeCell ref="E41:G41"/>
    <mergeCell ref="H41:I41"/>
    <mergeCell ref="H29:I29"/>
    <mergeCell ref="A27:B27"/>
    <mergeCell ref="G27:H27"/>
    <mergeCell ref="D32:G32"/>
    <mergeCell ref="A43:D43"/>
    <mergeCell ref="E43:G43"/>
    <mergeCell ref="H43:I43"/>
    <mergeCell ref="A45:D45"/>
    <mergeCell ref="E45:G45"/>
    <mergeCell ref="H45:I45"/>
    <mergeCell ref="A63:B63"/>
    <mergeCell ref="C63:E63"/>
    <mergeCell ref="H63:I63"/>
    <mergeCell ref="A1:C1"/>
    <mergeCell ref="C68:H68"/>
    <mergeCell ref="A31:D31"/>
    <mergeCell ref="E31:G31"/>
    <mergeCell ref="H31:I31"/>
    <mergeCell ref="A41:D41"/>
    <mergeCell ref="C67:I67"/>
    <mergeCell ref="B70:E70"/>
    <mergeCell ref="B71:I71"/>
    <mergeCell ref="B72:H72"/>
    <mergeCell ref="G78:I78"/>
    <mergeCell ref="C60:D60"/>
    <mergeCell ref="F60:G60"/>
    <mergeCell ref="A65:B65"/>
    <mergeCell ref="C65:I65"/>
    <mergeCell ref="A67:B67"/>
    <mergeCell ref="A61:B61"/>
    <mergeCell ref="A57:D57"/>
    <mergeCell ref="E57:G57"/>
    <mergeCell ref="H57:I57"/>
    <mergeCell ref="A55:D55"/>
    <mergeCell ref="A51:D51"/>
    <mergeCell ref="A47:D47"/>
    <mergeCell ref="E47:G47"/>
    <mergeCell ref="H47:I47"/>
    <mergeCell ref="A49:D49"/>
    <mergeCell ref="E49:G49"/>
    <mergeCell ref="A33:D33"/>
    <mergeCell ref="E33:G33"/>
    <mergeCell ref="H33:I33"/>
    <mergeCell ref="A35:D35"/>
    <mergeCell ref="E35:G35"/>
    <mergeCell ref="A59:B59"/>
    <mergeCell ref="C59:D59"/>
    <mergeCell ref="F59:I59"/>
    <mergeCell ref="A53:D53"/>
    <mergeCell ref="H53:I53"/>
    <mergeCell ref="H35:I35"/>
    <mergeCell ref="E55:G55"/>
    <mergeCell ref="H55:I55"/>
    <mergeCell ref="A37:D37"/>
    <mergeCell ref="E37:G37"/>
    <mergeCell ref="H37:I37"/>
    <mergeCell ref="E53:G53"/>
    <mergeCell ref="H49:I49"/>
    <mergeCell ref="E51:G51"/>
    <mergeCell ref="H51:I51"/>
  </mergeCells>
  <conditionalFormatting sqref="H30">
    <cfRule type="cellIs" priority="1" dxfId="5" operator="equal" stopIfTrue="1">
      <formula>"DA"</formula>
    </cfRule>
  </conditionalFormatting>
  <dataValidations count="1">
    <dataValidation allowBlank="1" sqref="G79:I65536 A22:G30 B59:I70 C1:I20 A1:B18 B20 A19:A21 H27:H30 H22:H25 B75:F65536 A59:A65536 J59:IV65536 A54:I54 G76:G77 I76:I77 A56:IV56 I22:I30 H53 H55:IV55 J1:IV54 H41 H43:I43 H45:I45 H49:I49 H51:I51 H57:IV58 H31:I39"/>
  </dataValidations>
  <hyperlinks>
    <hyperlink ref="C21" r:id="rId1" display="www.crosig.hr"/>
    <hyperlink ref="C65" r:id="rId2" display="jelena.matijevic@crosig.hr"/>
  </hyperlinks>
  <printOptions/>
  <pageMargins left="0.75" right="0.75" top="1" bottom="1" header="0.5" footer="0.5"/>
  <pageSetup horizontalDpi="600" verticalDpi="600" orientation="portrait" paperSize="9" scale="67" r:id="rId3"/>
  <customProperties>
    <customPr name="EpmWorksheetKeyString_GUID" r:id="rId4"/>
  </customProperties>
  <ignoredErrors>
    <ignoredError sqref="I27 C9:D9 C7:D7 C6:D6 C8:D8 C10:D10 H40:I49 H50:I57 H31:I37 H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06">
      <selection activeCell="G130" sqref="G130:L132"/>
    </sheetView>
  </sheetViews>
  <sheetFormatPr defaultColWidth="9.140625" defaultRowHeight="12.75"/>
  <cols>
    <col min="1" max="4" width="9.140625" style="28" customWidth="1"/>
    <col min="5" max="5" width="20.8515625" style="28" customWidth="1"/>
    <col min="6" max="6" width="9.140625" style="28" customWidth="1"/>
    <col min="7" max="11" width="10.8515625" style="28" bestFit="1" customWidth="1"/>
    <col min="12" max="12" width="11.7109375" style="28" bestFit="1" customWidth="1"/>
    <col min="13" max="16384" width="9.140625" style="28" customWidth="1"/>
  </cols>
  <sheetData>
    <row r="1" spans="1:12" ht="24.75" customHeight="1">
      <c r="A1" s="302" t="s">
        <v>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27"/>
    </row>
    <row r="2" spans="1:12" ht="12.75" customHeight="1">
      <c r="A2" s="304" t="s">
        <v>415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27"/>
    </row>
    <row r="3" spans="1:12" ht="12.75">
      <c r="A3" s="45"/>
      <c r="B3" s="46"/>
      <c r="C3" s="46"/>
      <c r="D3" s="46"/>
      <c r="E3" s="46"/>
      <c r="F3" s="311"/>
      <c r="G3" s="311"/>
      <c r="H3" s="44"/>
      <c r="I3" s="46"/>
      <c r="J3" s="46"/>
      <c r="K3" s="309" t="s">
        <v>59</v>
      </c>
      <c r="L3" s="310"/>
    </row>
    <row r="4" spans="1:12" ht="12.75" customHeight="1">
      <c r="A4" s="291" t="s">
        <v>129</v>
      </c>
      <c r="B4" s="292"/>
      <c r="C4" s="292"/>
      <c r="D4" s="292"/>
      <c r="E4" s="293"/>
      <c r="F4" s="297" t="s">
        <v>130</v>
      </c>
      <c r="G4" s="299" t="s">
        <v>131</v>
      </c>
      <c r="H4" s="300"/>
      <c r="I4" s="301"/>
      <c r="J4" s="299" t="s">
        <v>132</v>
      </c>
      <c r="K4" s="300"/>
      <c r="L4" s="301"/>
    </row>
    <row r="5" spans="1:12" ht="12.75">
      <c r="A5" s="294"/>
      <c r="B5" s="295"/>
      <c r="C5" s="295"/>
      <c r="D5" s="295"/>
      <c r="E5" s="296"/>
      <c r="F5" s="298"/>
      <c r="G5" s="59" t="s">
        <v>133</v>
      </c>
      <c r="H5" s="60" t="s">
        <v>134</v>
      </c>
      <c r="I5" s="61" t="s">
        <v>135</v>
      </c>
      <c r="J5" s="59" t="s">
        <v>133</v>
      </c>
      <c r="K5" s="60" t="s">
        <v>134</v>
      </c>
      <c r="L5" s="61" t="s">
        <v>135</v>
      </c>
    </row>
    <row r="6" spans="1:12" ht="12.75">
      <c r="A6" s="306">
        <v>1</v>
      </c>
      <c r="B6" s="307"/>
      <c r="C6" s="307"/>
      <c r="D6" s="307"/>
      <c r="E6" s="308"/>
      <c r="F6" s="55">
        <v>2</v>
      </c>
      <c r="G6" s="56">
        <v>3</v>
      </c>
      <c r="H6" s="57">
        <v>4</v>
      </c>
      <c r="I6" s="58" t="s">
        <v>0</v>
      </c>
      <c r="J6" s="56">
        <v>6</v>
      </c>
      <c r="K6" s="57">
        <v>7</v>
      </c>
      <c r="L6" s="58" t="s">
        <v>1</v>
      </c>
    </row>
    <row r="7" spans="1:12" ht="12.75">
      <c r="A7" s="285" t="s">
        <v>128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7"/>
    </row>
    <row r="8" spans="1:19" ht="12.75" customHeight="1">
      <c r="A8" s="288" t="s">
        <v>60</v>
      </c>
      <c r="B8" s="289"/>
      <c r="C8" s="289"/>
      <c r="D8" s="289"/>
      <c r="E8" s="290"/>
      <c r="F8" s="7">
        <v>1</v>
      </c>
      <c r="G8" s="38">
        <v>0</v>
      </c>
      <c r="H8" s="39">
        <f>H9+H10</f>
        <v>0</v>
      </c>
      <c r="I8" s="40">
        <f>SUM(G8:H8)</f>
        <v>0</v>
      </c>
      <c r="J8" s="38">
        <f>+H8+I8</f>
        <v>0</v>
      </c>
      <c r="K8" s="39">
        <f>+K9+K10</f>
        <v>0</v>
      </c>
      <c r="L8" s="40">
        <v>0</v>
      </c>
      <c r="N8" s="147"/>
      <c r="O8" s="147"/>
      <c r="P8" s="147"/>
      <c r="Q8" s="147"/>
      <c r="R8" s="147"/>
      <c r="S8" s="147"/>
    </row>
    <row r="9" spans="1:19" ht="12.75" customHeight="1">
      <c r="A9" s="312" t="s">
        <v>61</v>
      </c>
      <c r="B9" s="313"/>
      <c r="C9" s="313"/>
      <c r="D9" s="313"/>
      <c r="E9" s="314"/>
      <c r="F9" s="8">
        <v>2</v>
      </c>
      <c r="G9" s="177">
        <v>0</v>
      </c>
      <c r="H9" s="178"/>
      <c r="I9" s="151">
        <f aca="true" t="shared" si="0" ref="I9:I72">SUM(G9:H9)</f>
        <v>0</v>
      </c>
      <c r="J9" s="177"/>
      <c r="K9" s="178"/>
      <c r="L9" s="152">
        <v>0</v>
      </c>
      <c r="N9" s="147"/>
      <c r="O9" s="147"/>
      <c r="P9" s="147"/>
      <c r="Q9" s="147"/>
      <c r="R9" s="147"/>
      <c r="S9" s="147"/>
    </row>
    <row r="10" spans="1:19" ht="12.75" customHeight="1">
      <c r="A10" s="312" t="s">
        <v>62</v>
      </c>
      <c r="B10" s="313"/>
      <c r="C10" s="313"/>
      <c r="D10" s="313"/>
      <c r="E10" s="314"/>
      <c r="F10" s="8">
        <v>3</v>
      </c>
      <c r="G10" s="177">
        <v>0</v>
      </c>
      <c r="H10" s="178"/>
      <c r="I10" s="151">
        <f t="shared" si="0"/>
        <v>0</v>
      </c>
      <c r="J10" s="177"/>
      <c r="K10" s="178"/>
      <c r="L10" s="152">
        <v>0</v>
      </c>
      <c r="N10" s="147"/>
      <c r="O10" s="147"/>
      <c r="P10" s="147"/>
      <c r="Q10" s="147"/>
      <c r="R10" s="147"/>
      <c r="S10" s="147"/>
    </row>
    <row r="11" spans="1:19" ht="12.75" customHeight="1">
      <c r="A11" s="318" t="s">
        <v>63</v>
      </c>
      <c r="B11" s="319"/>
      <c r="C11" s="319"/>
      <c r="D11" s="319"/>
      <c r="E11" s="320"/>
      <c r="F11" s="8">
        <v>4</v>
      </c>
      <c r="G11" s="41">
        <f>G12+G13</f>
        <v>400595.7191039999</v>
      </c>
      <c r="H11" s="42">
        <f>H12+H13</f>
        <v>36886101.54022015</v>
      </c>
      <c r="I11" s="151">
        <f t="shared" si="0"/>
        <v>37286697.25932415</v>
      </c>
      <c r="J11" s="41">
        <f>+J12+J13</f>
        <v>366678.79598399997</v>
      </c>
      <c r="K11" s="42">
        <f>+K12+K13</f>
        <v>35079765.80844849</v>
      </c>
      <c r="L11" s="152">
        <f>SUM(J11:K11)</f>
        <v>35446444.60443249</v>
      </c>
      <c r="N11" s="147"/>
      <c r="O11" s="147"/>
      <c r="P11" s="147"/>
      <c r="Q11" s="147"/>
      <c r="R11" s="147"/>
      <c r="S11" s="147"/>
    </row>
    <row r="12" spans="1:19" ht="12.75" customHeight="1">
      <c r="A12" s="312" t="s">
        <v>14</v>
      </c>
      <c r="B12" s="313"/>
      <c r="C12" s="313"/>
      <c r="D12" s="313"/>
      <c r="E12" s="314"/>
      <c r="F12" s="8">
        <v>5</v>
      </c>
      <c r="G12" s="177"/>
      <c r="H12" s="178"/>
      <c r="I12" s="151">
        <f t="shared" si="0"/>
        <v>0</v>
      </c>
      <c r="J12" s="177">
        <v>0</v>
      </c>
      <c r="K12" s="178">
        <v>-0.23000000417232513</v>
      </c>
      <c r="L12" s="152">
        <f aca="true" t="shared" si="1" ref="L12:L75">SUM(J12:K12)</f>
        <v>-0.23000000417232513</v>
      </c>
      <c r="N12" s="147"/>
      <c r="O12" s="147"/>
      <c r="P12" s="147"/>
      <c r="Q12" s="147"/>
      <c r="R12" s="147"/>
      <c r="S12" s="147"/>
    </row>
    <row r="13" spans="1:19" ht="12.75" customHeight="1">
      <c r="A13" s="312" t="s">
        <v>64</v>
      </c>
      <c r="B13" s="313"/>
      <c r="C13" s="313"/>
      <c r="D13" s="313"/>
      <c r="E13" s="314"/>
      <c r="F13" s="8">
        <v>6</v>
      </c>
      <c r="G13" s="177">
        <v>400595.7191039999</v>
      </c>
      <c r="H13" s="178">
        <v>36886101.54022015</v>
      </c>
      <c r="I13" s="151">
        <f t="shared" si="0"/>
        <v>37286697.25932415</v>
      </c>
      <c r="J13" s="177">
        <v>366678.79598399997</v>
      </c>
      <c r="K13" s="178">
        <v>35079766.0384485</v>
      </c>
      <c r="L13" s="152">
        <f t="shared" si="1"/>
        <v>35446444.8344325</v>
      </c>
      <c r="N13" s="147"/>
      <c r="O13" s="147"/>
      <c r="P13" s="147"/>
      <c r="Q13" s="147"/>
      <c r="R13" s="147"/>
      <c r="S13" s="147"/>
    </row>
    <row r="14" spans="1:19" ht="12.75" customHeight="1">
      <c r="A14" s="318" t="s">
        <v>65</v>
      </c>
      <c r="B14" s="319"/>
      <c r="C14" s="319"/>
      <c r="D14" s="319"/>
      <c r="E14" s="320"/>
      <c r="F14" s="8">
        <v>7</v>
      </c>
      <c r="G14" s="41">
        <f>G15+G16+G17</f>
        <v>17703984.32902905</v>
      </c>
      <c r="H14" s="42">
        <f>H15+H16+H17</f>
        <v>661977342.165604</v>
      </c>
      <c r="I14" s="151">
        <f t="shared" si="0"/>
        <v>679681326.4946331</v>
      </c>
      <c r="J14" s="41">
        <f>+J15+J16+J17</f>
        <v>17825941.7263068</v>
      </c>
      <c r="K14" s="42">
        <f>+K15+K16+K17</f>
        <v>668879154.0884541</v>
      </c>
      <c r="L14" s="152">
        <f t="shared" si="1"/>
        <v>686705095.8147609</v>
      </c>
      <c r="N14" s="147"/>
      <c r="O14" s="147"/>
      <c r="P14" s="147"/>
      <c r="Q14" s="147"/>
      <c r="R14" s="147"/>
      <c r="S14" s="147"/>
    </row>
    <row r="15" spans="1:19" ht="12.75" customHeight="1">
      <c r="A15" s="312" t="s">
        <v>66</v>
      </c>
      <c r="B15" s="313"/>
      <c r="C15" s="313"/>
      <c r="D15" s="313"/>
      <c r="E15" s="314"/>
      <c r="F15" s="8">
        <v>8</v>
      </c>
      <c r="G15" s="177">
        <v>16809621.29045201</v>
      </c>
      <c r="H15" s="178">
        <v>600401234.0892994</v>
      </c>
      <c r="I15" s="151">
        <f t="shared" si="0"/>
        <v>617210855.3797514</v>
      </c>
      <c r="J15" s="177">
        <v>16572313.716239301</v>
      </c>
      <c r="K15" s="178">
        <v>596365233.5992538</v>
      </c>
      <c r="L15" s="152">
        <f t="shared" si="1"/>
        <v>612937547.3154931</v>
      </c>
      <c r="N15" s="147"/>
      <c r="O15" s="147"/>
      <c r="P15" s="147"/>
      <c r="Q15" s="147"/>
      <c r="R15" s="147"/>
      <c r="S15" s="147"/>
    </row>
    <row r="16" spans="1:19" ht="12.75" customHeight="1">
      <c r="A16" s="312" t="s">
        <v>67</v>
      </c>
      <c r="B16" s="313"/>
      <c r="C16" s="313"/>
      <c r="D16" s="313"/>
      <c r="E16" s="314"/>
      <c r="F16" s="8">
        <v>9</v>
      </c>
      <c r="G16" s="177">
        <v>813251.5615350399</v>
      </c>
      <c r="H16" s="178">
        <v>46947820.65793147</v>
      </c>
      <c r="I16" s="151">
        <f t="shared" si="0"/>
        <v>47761072.21946651</v>
      </c>
      <c r="J16" s="177">
        <v>865932.6312895</v>
      </c>
      <c r="K16" s="178">
        <v>44945015.8831461</v>
      </c>
      <c r="L16" s="152">
        <f t="shared" si="1"/>
        <v>45810948.5144356</v>
      </c>
      <c r="N16" s="147"/>
      <c r="O16" s="147"/>
      <c r="P16" s="147"/>
      <c r="Q16" s="147"/>
      <c r="R16" s="147"/>
      <c r="S16" s="147"/>
    </row>
    <row r="17" spans="1:19" ht="12.75" customHeight="1">
      <c r="A17" s="312" t="s">
        <v>68</v>
      </c>
      <c r="B17" s="313"/>
      <c r="C17" s="313"/>
      <c r="D17" s="313"/>
      <c r="E17" s="314"/>
      <c r="F17" s="8">
        <v>10</v>
      </c>
      <c r="G17" s="177">
        <v>81111.47704200004</v>
      </c>
      <c r="H17" s="178">
        <v>14628287.418373061</v>
      </c>
      <c r="I17" s="151">
        <f t="shared" si="0"/>
        <v>14709398.895415062</v>
      </c>
      <c r="J17" s="177">
        <v>387695.3787780001</v>
      </c>
      <c r="K17" s="178">
        <v>27568904.606054313</v>
      </c>
      <c r="L17" s="152">
        <f t="shared" si="1"/>
        <v>27956599.984832313</v>
      </c>
      <c r="N17" s="147"/>
      <c r="O17" s="147"/>
      <c r="P17" s="147"/>
      <c r="Q17" s="147"/>
      <c r="R17" s="147"/>
      <c r="S17" s="147"/>
    </row>
    <row r="18" spans="1:19" ht="12.75" customHeight="1">
      <c r="A18" s="318" t="s">
        <v>69</v>
      </c>
      <c r="B18" s="319"/>
      <c r="C18" s="319"/>
      <c r="D18" s="319"/>
      <c r="E18" s="320"/>
      <c r="F18" s="8">
        <v>11</v>
      </c>
      <c r="G18" s="41">
        <f>G19+G20+G24+G43</f>
        <v>3056004508.31787</v>
      </c>
      <c r="H18" s="42">
        <f>H19+H20+H24+H43</f>
        <v>5319002465.052811</v>
      </c>
      <c r="I18" s="151">
        <f t="shared" si="0"/>
        <v>8375006973.370681</v>
      </c>
      <c r="J18" s="41">
        <f>+J19+J20+J24+J43</f>
        <v>3093794425.029318</v>
      </c>
      <c r="K18" s="42">
        <f>+K19+K20+K24+K43</f>
        <v>5292635332.452425</v>
      </c>
      <c r="L18" s="152">
        <f t="shared" si="1"/>
        <v>8386429757.481743</v>
      </c>
      <c r="N18" s="147"/>
      <c r="O18" s="147"/>
      <c r="P18" s="147"/>
      <c r="Q18" s="147"/>
      <c r="R18" s="147"/>
      <c r="S18" s="147"/>
    </row>
    <row r="19" spans="1:19" ht="25.5" customHeight="1">
      <c r="A19" s="315" t="s">
        <v>70</v>
      </c>
      <c r="B19" s="316"/>
      <c r="C19" s="316"/>
      <c r="D19" s="316"/>
      <c r="E19" s="317"/>
      <c r="F19" s="8">
        <v>12</v>
      </c>
      <c r="G19" s="177">
        <v>1607920.5796825401</v>
      </c>
      <c r="H19" s="178">
        <v>901778410.6508267</v>
      </c>
      <c r="I19" s="151">
        <f t="shared" si="0"/>
        <v>903386331.2305093</v>
      </c>
      <c r="J19" s="177">
        <v>1633559.64305445</v>
      </c>
      <c r="K19" s="178">
        <v>838576368.3818548</v>
      </c>
      <c r="L19" s="153">
        <f t="shared" si="1"/>
        <v>840209928.0249093</v>
      </c>
      <c r="N19" s="147"/>
      <c r="O19" s="147"/>
      <c r="P19" s="147"/>
      <c r="Q19" s="147"/>
      <c r="R19" s="147"/>
      <c r="S19" s="147"/>
    </row>
    <row r="20" spans="1:19" ht="25.5" customHeight="1">
      <c r="A20" s="315" t="s">
        <v>71</v>
      </c>
      <c r="B20" s="316"/>
      <c r="C20" s="316"/>
      <c r="D20" s="316"/>
      <c r="E20" s="317"/>
      <c r="F20" s="8">
        <v>13</v>
      </c>
      <c r="G20" s="41">
        <f>SUM(G21:G23)</f>
        <v>0</v>
      </c>
      <c r="H20" s="42">
        <f>SUM(H21:H23)</f>
        <v>79549281.24775998</v>
      </c>
      <c r="I20" s="151">
        <f t="shared" si="0"/>
        <v>79549281.24775998</v>
      </c>
      <c r="J20" s="41">
        <f>+J21+J22+J23</f>
        <v>3.725290298461914E-09</v>
      </c>
      <c r="K20" s="42">
        <f>+K21+K22+K23</f>
        <v>68078098.59667999</v>
      </c>
      <c r="L20" s="152">
        <f t="shared" si="1"/>
        <v>68078098.59667999</v>
      </c>
      <c r="N20" s="147"/>
      <c r="O20" s="147"/>
      <c r="P20" s="147"/>
      <c r="Q20" s="147"/>
      <c r="R20" s="147"/>
      <c r="S20" s="147"/>
    </row>
    <row r="21" spans="1:19" ht="12.75" customHeight="1">
      <c r="A21" s="312" t="s">
        <v>72</v>
      </c>
      <c r="B21" s="313"/>
      <c r="C21" s="313"/>
      <c r="D21" s="313"/>
      <c r="E21" s="314"/>
      <c r="F21" s="8">
        <v>14</v>
      </c>
      <c r="G21" s="177">
        <v>0</v>
      </c>
      <c r="H21" s="178">
        <v>0.019999980926513672</v>
      </c>
      <c r="I21" s="151">
        <f t="shared" si="0"/>
        <v>0.019999980926513672</v>
      </c>
      <c r="J21" s="177">
        <v>3.725290298461914E-09</v>
      </c>
      <c r="K21" s="178">
        <v>0.019999980926513672</v>
      </c>
      <c r="L21" s="152">
        <f t="shared" si="1"/>
        <v>0.01999998465180397</v>
      </c>
      <c r="N21" s="147"/>
      <c r="O21" s="147"/>
      <c r="P21" s="147"/>
      <c r="Q21" s="147"/>
      <c r="R21" s="147"/>
      <c r="S21" s="147"/>
    </row>
    <row r="22" spans="1:19" ht="12.75" customHeight="1">
      <c r="A22" s="312" t="s">
        <v>73</v>
      </c>
      <c r="B22" s="313"/>
      <c r="C22" s="313"/>
      <c r="D22" s="313"/>
      <c r="E22" s="314"/>
      <c r="F22" s="8">
        <v>15</v>
      </c>
      <c r="G22" s="177">
        <v>0</v>
      </c>
      <c r="H22" s="178">
        <v>8855401.26</v>
      </c>
      <c r="I22" s="151">
        <f t="shared" si="0"/>
        <v>8855401.26</v>
      </c>
      <c r="J22" s="177">
        <v>0</v>
      </c>
      <c r="K22" s="178">
        <v>8855401.26</v>
      </c>
      <c r="L22" s="152">
        <f t="shared" si="1"/>
        <v>8855401.26</v>
      </c>
      <c r="N22" s="147"/>
      <c r="O22" s="147"/>
      <c r="P22" s="147"/>
      <c r="Q22" s="147"/>
      <c r="R22" s="147"/>
      <c r="S22" s="147"/>
    </row>
    <row r="23" spans="1:19" ht="12.75" customHeight="1">
      <c r="A23" s="312" t="s">
        <v>74</v>
      </c>
      <c r="B23" s="313"/>
      <c r="C23" s="313"/>
      <c r="D23" s="313"/>
      <c r="E23" s="314"/>
      <c r="F23" s="8">
        <v>16</v>
      </c>
      <c r="G23" s="177">
        <v>0</v>
      </c>
      <c r="H23" s="178">
        <v>70693879.96776</v>
      </c>
      <c r="I23" s="151">
        <f t="shared" si="0"/>
        <v>70693879.96776</v>
      </c>
      <c r="J23" s="177">
        <v>0</v>
      </c>
      <c r="K23" s="178">
        <v>59222697.31668</v>
      </c>
      <c r="L23" s="152">
        <f t="shared" si="1"/>
        <v>59222697.31668</v>
      </c>
      <c r="N23" s="147"/>
      <c r="O23" s="147"/>
      <c r="P23" s="147"/>
      <c r="Q23" s="147"/>
      <c r="R23" s="147"/>
      <c r="S23" s="147"/>
    </row>
    <row r="24" spans="1:19" ht="12.75" customHeight="1">
      <c r="A24" s="315" t="s">
        <v>75</v>
      </c>
      <c r="B24" s="316"/>
      <c r="C24" s="316"/>
      <c r="D24" s="316"/>
      <c r="E24" s="317"/>
      <c r="F24" s="8">
        <v>17</v>
      </c>
      <c r="G24" s="41">
        <f>G25+G28+G33+G39</f>
        <v>3054396587.738188</v>
      </c>
      <c r="H24" s="42">
        <f>H25+H28+H33+H39</f>
        <v>4337674773.154224</v>
      </c>
      <c r="I24" s="151">
        <f t="shared" si="0"/>
        <v>7392071360.892412</v>
      </c>
      <c r="J24" s="41">
        <f>+J25+J28+J33+J39</f>
        <v>3092160865.3862634</v>
      </c>
      <c r="K24" s="42">
        <f>+K25+K28+K33+K39</f>
        <v>4385980865.47389</v>
      </c>
      <c r="L24" s="152">
        <f t="shared" si="1"/>
        <v>7478141730.860153</v>
      </c>
      <c r="N24" s="147"/>
      <c r="O24" s="147"/>
      <c r="P24" s="147"/>
      <c r="Q24" s="147"/>
      <c r="R24" s="147"/>
      <c r="S24" s="147"/>
    </row>
    <row r="25" spans="1:19" ht="12.75" customHeight="1">
      <c r="A25" s="312" t="s">
        <v>76</v>
      </c>
      <c r="B25" s="313"/>
      <c r="C25" s="313"/>
      <c r="D25" s="313"/>
      <c r="E25" s="314"/>
      <c r="F25" s="8">
        <v>18</v>
      </c>
      <c r="G25" s="41">
        <f>G26+G27</f>
        <v>1306471120.364951</v>
      </c>
      <c r="H25" s="42">
        <f>H26+H27</f>
        <v>899622734.1764419</v>
      </c>
      <c r="I25" s="151">
        <f t="shared" si="0"/>
        <v>2206093854.541393</v>
      </c>
      <c r="J25" s="41">
        <f>+SUM(J26:J27)</f>
        <v>1277651730.3498397</v>
      </c>
      <c r="K25" s="42">
        <f>+SUM(K26:K27)</f>
        <v>918503646.0896115</v>
      </c>
      <c r="L25" s="152">
        <f t="shared" si="1"/>
        <v>2196155376.439451</v>
      </c>
      <c r="N25" s="147"/>
      <c r="O25" s="147"/>
      <c r="P25" s="147"/>
      <c r="Q25" s="147"/>
      <c r="R25" s="147"/>
      <c r="S25" s="147"/>
    </row>
    <row r="26" spans="1:19" ht="15" customHeight="1">
      <c r="A26" s="312" t="s">
        <v>77</v>
      </c>
      <c r="B26" s="313"/>
      <c r="C26" s="313"/>
      <c r="D26" s="313"/>
      <c r="E26" s="314"/>
      <c r="F26" s="8">
        <v>19</v>
      </c>
      <c r="G26" s="177">
        <v>1306471120.364951</v>
      </c>
      <c r="H26" s="178">
        <v>899622734.1764419</v>
      </c>
      <c r="I26" s="151">
        <f t="shared" si="0"/>
        <v>2206093854.541393</v>
      </c>
      <c r="J26" s="177">
        <v>1277651730.3498397</v>
      </c>
      <c r="K26" s="178">
        <v>918503646.0896115</v>
      </c>
      <c r="L26" s="152">
        <f t="shared" si="1"/>
        <v>2196155376.439451</v>
      </c>
      <c r="N26" s="147"/>
      <c r="O26" s="147"/>
      <c r="P26" s="147"/>
      <c r="Q26" s="147"/>
      <c r="R26" s="147"/>
      <c r="S26" s="147"/>
    </row>
    <row r="27" spans="1:19" ht="12.75" customHeight="1">
      <c r="A27" s="312" t="s">
        <v>78</v>
      </c>
      <c r="B27" s="313"/>
      <c r="C27" s="313"/>
      <c r="D27" s="313"/>
      <c r="E27" s="314"/>
      <c r="F27" s="8">
        <v>20</v>
      </c>
      <c r="G27" s="177">
        <v>0</v>
      </c>
      <c r="H27" s="178">
        <v>0</v>
      </c>
      <c r="I27" s="151">
        <f t="shared" si="0"/>
        <v>0</v>
      </c>
      <c r="J27" s="177">
        <v>0</v>
      </c>
      <c r="K27" s="178">
        <v>0</v>
      </c>
      <c r="L27" s="152">
        <f t="shared" si="1"/>
        <v>0</v>
      </c>
      <c r="N27" s="147"/>
      <c r="O27" s="147"/>
      <c r="P27" s="147"/>
      <c r="Q27" s="147"/>
      <c r="R27" s="147"/>
      <c r="S27" s="147"/>
    </row>
    <row r="28" spans="1:19" ht="12.75" customHeight="1">
      <c r="A28" s="312" t="s">
        <v>79</v>
      </c>
      <c r="B28" s="313"/>
      <c r="C28" s="313"/>
      <c r="D28" s="313"/>
      <c r="E28" s="314"/>
      <c r="F28" s="8">
        <v>21</v>
      </c>
      <c r="G28" s="41">
        <f>SUM(G29:G32)</f>
        <v>1341974318.6093762</v>
      </c>
      <c r="H28" s="42">
        <f>SUM(H29:H32)</f>
        <v>2368842038.1219077</v>
      </c>
      <c r="I28" s="151">
        <f t="shared" si="0"/>
        <v>3710816356.731284</v>
      </c>
      <c r="J28" s="41">
        <f>+J29+J30+J31+J32</f>
        <v>1368554169.098968</v>
      </c>
      <c r="K28" s="42">
        <f>+K29+K30+K31+K32</f>
        <v>2334165389.1416974</v>
      </c>
      <c r="L28" s="152">
        <f t="shared" si="1"/>
        <v>3702719558.2406654</v>
      </c>
      <c r="N28" s="147"/>
      <c r="O28" s="147"/>
      <c r="P28" s="147"/>
      <c r="Q28" s="147"/>
      <c r="R28" s="147"/>
      <c r="S28" s="147"/>
    </row>
    <row r="29" spans="1:19" ht="12.75" customHeight="1">
      <c r="A29" s="312" t="s">
        <v>80</v>
      </c>
      <c r="B29" s="313"/>
      <c r="C29" s="313"/>
      <c r="D29" s="313"/>
      <c r="E29" s="314"/>
      <c r="F29" s="8">
        <v>22</v>
      </c>
      <c r="G29" s="177">
        <v>16398198.770000001</v>
      </c>
      <c r="H29" s="178">
        <v>419779338.53396505</v>
      </c>
      <c r="I29" s="151">
        <f t="shared" si="0"/>
        <v>436177537.30396503</v>
      </c>
      <c r="J29" s="177">
        <v>12237219.92</v>
      </c>
      <c r="K29" s="178">
        <v>434652975.386418</v>
      </c>
      <c r="L29" s="152">
        <f t="shared" si="1"/>
        <v>446890195.306418</v>
      </c>
      <c r="N29" s="147"/>
      <c r="O29" s="147"/>
      <c r="P29" s="147"/>
      <c r="Q29" s="147"/>
      <c r="R29" s="147"/>
      <c r="S29" s="147"/>
    </row>
    <row r="30" spans="1:19" ht="15.75" customHeight="1">
      <c r="A30" s="312" t="s">
        <v>81</v>
      </c>
      <c r="B30" s="313"/>
      <c r="C30" s="313"/>
      <c r="D30" s="313"/>
      <c r="E30" s="314"/>
      <c r="F30" s="8">
        <v>23</v>
      </c>
      <c r="G30" s="177">
        <v>1325576119.8393762</v>
      </c>
      <c r="H30" s="178">
        <v>1911628633.0179427</v>
      </c>
      <c r="I30" s="151">
        <f t="shared" si="0"/>
        <v>3237204752.857319</v>
      </c>
      <c r="J30" s="177">
        <v>1356316949.178968</v>
      </c>
      <c r="K30" s="178">
        <v>1857327098.4252796</v>
      </c>
      <c r="L30" s="152">
        <f t="shared" si="1"/>
        <v>3213644047.6042476</v>
      </c>
      <c r="N30" s="147"/>
      <c r="O30" s="147"/>
      <c r="P30" s="147"/>
      <c r="Q30" s="147"/>
      <c r="R30" s="147"/>
      <c r="S30" s="147"/>
    </row>
    <row r="31" spans="1:19" ht="12.75" customHeight="1">
      <c r="A31" s="312" t="s">
        <v>82</v>
      </c>
      <c r="B31" s="313"/>
      <c r="C31" s="313"/>
      <c r="D31" s="313"/>
      <c r="E31" s="314"/>
      <c r="F31" s="8">
        <v>24</v>
      </c>
      <c r="G31" s="177">
        <v>0</v>
      </c>
      <c r="H31" s="178">
        <v>37434066.57000001</v>
      </c>
      <c r="I31" s="151">
        <f t="shared" si="0"/>
        <v>37434066.57000001</v>
      </c>
      <c r="J31" s="177">
        <v>0</v>
      </c>
      <c r="K31" s="178">
        <v>42185315.330000006</v>
      </c>
      <c r="L31" s="152">
        <f t="shared" si="1"/>
        <v>42185315.330000006</v>
      </c>
      <c r="N31" s="147"/>
      <c r="O31" s="147"/>
      <c r="P31" s="147"/>
      <c r="Q31" s="147"/>
      <c r="R31" s="147"/>
      <c r="S31" s="147"/>
    </row>
    <row r="32" spans="1:19" ht="12.75" customHeight="1">
      <c r="A32" s="312" t="s">
        <v>83</v>
      </c>
      <c r="B32" s="313"/>
      <c r="C32" s="313"/>
      <c r="D32" s="313"/>
      <c r="E32" s="314"/>
      <c r="F32" s="8">
        <v>25</v>
      </c>
      <c r="G32" s="177">
        <v>0</v>
      </c>
      <c r="H32" s="178">
        <v>0</v>
      </c>
      <c r="I32" s="151">
        <f t="shared" si="0"/>
        <v>0</v>
      </c>
      <c r="J32" s="177">
        <v>0</v>
      </c>
      <c r="K32" s="178">
        <v>0</v>
      </c>
      <c r="L32" s="152">
        <f t="shared" si="1"/>
        <v>0</v>
      </c>
      <c r="N32" s="147"/>
      <c r="O32" s="147"/>
      <c r="P32" s="147"/>
      <c r="Q32" s="147"/>
      <c r="R32" s="147"/>
      <c r="S32" s="147"/>
    </row>
    <row r="33" spans="1:19" ht="12.75" customHeight="1">
      <c r="A33" s="312" t="s">
        <v>84</v>
      </c>
      <c r="B33" s="313"/>
      <c r="C33" s="313"/>
      <c r="D33" s="313"/>
      <c r="E33" s="314"/>
      <c r="F33" s="8">
        <v>26</v>
      </c>
      <c r="G33" s="41">
        <f>SUM(G34:G38)</f>
        <v>3646076.2129120003</v>
      </c>
      <c r="H33" s="42">
        <f>SUM(H34:H38)</f>
        <v>125731981.60585344</v>
      </c>
      <c r="I33" s="151">
        <f t="shared" si="0"/>
        <v>129378057.81876543</v>
      </c>
      <c r="J33" s="41">
        <f>+J34+J35+J36+J37+J38</f>
        <v>19644463.476272</v>
      </c>
      <c r="K33" s="42">
        <f>+K34+K35+K36+K37+K38</f>
        <v>86555827.1030455</v>
      </c>
      <c r="L33" s="152">
        <f t="shared" si="1"/>
        <v>106200290.5793175</v>
      </c>
      <c r="N33" s="147"/>
      <c r="O33" s="147"/>
      <c r="P33" s="147"/>
      <c r="Q33" s="147"/>
      <c r="R33" s="147"/>
      <c r="S33" s="147"/>
    </row>
    <row r="34" spans="1:19" ht="12.75" customHeight="1">
      <c r="A34" s="312" t="s">
        <v>85</v>
      </c>
      <c r="B34" s="313"/>
      <c r="C34" s="313"/>
      <c r="D34" s="313"/>
      <c r="E34" s="314"/>
      <c r="F34" s="8">
        <v>27</v>
      </c>
      <c r="G34" s="177">
        <v>0</v>
      </c>
      <c r="H34" s="178">
        <v>14385081.7</v>
      </c>
      <c r="I34" s="151">
        <f t="shared" si="0"/>
        <v>14385081.7</v>
      </c>
      <c r="J34" s="177">
        <v>0</v>
      </c>
      <c r="K34" s="178">
        <v>15415853.42</v>
      </c>
      <c r="L34" s="152">
        <f t="shared" si="1"/>
        <v>15415853.42</v>
      </c>
      <c r="N34" s="147"/>
      <c r="O34" s="147"/>
      <c r="P34" s="147"/>
      <c r="Q34" s="147"/>
      <c r="R34" s="147"/>
      <c r="S34" s="147"/>
    </row>
    <row r="35" spans="1:19" ht="17.25" customHeight="1">
      <c r="A35" s="312" t="s">
        <v>86</v>
      </c>
      <c r="B35" s="313"/>
      <c r="C35" s="313"/>
      <c r="D35" s="313"/>
      <c r="E35" s="314"/>
      <c r="F35" s="8">
        <v>28</v>
      </c>
      <c r="G35" s="177">
        <v>0</v>
      </c>
      <c r="H35" s="178">
        <v>34199688.154724084</v>
      </c>
      <c r="I35" s="151">
        <f>SUM(G35:H35)</f>
        <v>34199688.154724084</v>
      </c>
      <c r="J35" s="177">
        <v>0</v>
      </c>
      <c r="K35" s="178">
        <v>33771580.25143254</v>
      </c>
      <c r="L35" s="152">
        <f t="shared" si="1"/>
        <v>33771580.25143254</v>
      </c>
      <c r="N35" s="147"/>
      <c r="O35" s="147"/>
      <c r="P35" s="147"/>
      <c r="Q35" s="147"/>
      <c r="R35" s="147"/>
      <c r="S35" s="147"/>
    </row>
    <row r="36" spans="1:19" ht="12.75" customHeight="1">
      <c r="A36" s="312" t="s">
        <v>87</v>
      </c>
      <c r="B36" s="313"/>
      <c r="C36" s="313"/>
      <c r="D36" s="313"/>
      <c r="E36" s="314"/>
      <c r="F36" s="8">
        <v>29</v>
      </c>
      <c r="G36" s="177">
        <v>0</v>
      </c>
      <c r="H36" s="178">
        <v>1692204.5</v>
      </c>
      <c r="I36" s="151">
        <f t="shared" si="0"/>
        <v>1692204.5</v>
      </c>
      <c r="J36" s="177">
        <v>897913.8</v>
      </c>
      <c r="K36" s="178">
        <v>9054236.6</v>
      </c>
      <c r="L36" s="152">
        <f t="shared" si="1"/>
        <v>9952150.4</v>
      </c>
      <c r="N36" s="147"/>
      <c r="O36" s="147"/>
      <c r="P36" s="147"/>
      <c r="Q36" s="147"/>
      <c r="R36" s="147"/>
      <c r="S36" s="147"/>
    </row>
    <row r="37" spans="1:19" ht="12.75" customHeight="1">
      <c r="A37" s="312" t="s">
        <v>88</v>
      </c>
      <c r="B37" s="313"/>
      <c r="C37" s="313"/>
      <c r="D37" s="313"/>
      <c r="E37" s="314"/>
      <c r="F37" s="8">
        <v>30</v>
      </c>
      <c r="G37" s="177">
        <v>3646076.2129120003</v>
      </c>
      <c r="H37" s="178">
        <v>75455007.25112936</v>
      </c>
      <c r="I37" s="151">
        <f t="shared" si="0"/>
        <v>79101083.46404135</v>
      </c>
      <c r="J37" s="177">
        <v>18746549.676272</v>
      </c>
      <c r="K37" s="178">
        <v>28314156.831612952</v>
      </c>
      <c r="L37" s="152">
        <f t="shared" si="1"/>
        <v>47060706.50788495</v>
      </c>
      <c r="N37" s="147"/>
      <c r="O37" s="147"/>
      <c r="P37" s="147"/>
      <c r="Q37" s="147"/>
      <c r="R37" s="147"/>
      <c r="S37" s="147"/>
    </row>
    <row r="38" spans="1:19" ht="12.75" customHeight="1">
      <c r="A38" s="312" t="s">
        <v>89</v>
      </c>
      <c r="B38" s="313"/>
      <c r="C38" s="313"/>
      <c r="D38" s="313"/>
      <c r="E38" s="314"/>
      <c r="F38" s="8">
        <v>31</v>
      </c>
      <c r="G38" s="177">
        <v>0</v>
      </c>
      <c r="H38" s="178">
        <v>0</v>
      </c>
      <c r="I38" s="151">
        <f t="shared" si="0"/>
        <v>0</v>
      </c>
      <c r="J38" s="177">
        <v>0</v>
      </c>
      <c r="K38" s="178">
        <v>0</v>
      </c>
      <c r="L38" s="152">
        <f t="shared" si="1"/>
        <v>0</v>
      </c>
      <c r="N38" s="147"/>
      <c r="O38" s="147"/>
      <c r="P38" s="147"/>
      <c r="Q38" s="147"/>
      <c r="R38" s="147"/>
      <c r="S38" s="147"/>
    </row>
    <row r="39" spans="1:19" ht="12.75" customHeight="1">
      <c r="A39" s="321" t="s">
        <v>90</v>
      </c>
      <c r="B39" s="322"/>
      <c r="C39" s="322"/>
      <c r="D39" s="322"/>
      <c r="E39" s="323"/>
      <c r="F39" s="8">
        <v>32</v>
      </c>
      <c r="G39" s="41">
        <f>SUM(G40:G42)</f>
        <v>402305072.5509488</v>
      </c>
      <c r="H39" s="42">
        <f>SUM(H40:H42)</f>
        <v>943478019.2500215</v>
      </c>
      <c r="I39" s="151">
        <f t="shared" si="0"/>
        <v>1345783091.8009703</v>
      </c>
      <c r="J39" s="41">
        <f>+J40+J41+J42</f>
        <v>426310502.4611837</v>
      </c>
      <c r="K39" s="42">
        <f>+K40+K41+K42</f>
        <v>1046756003.1395355</v>
      </c>
      <c r="L39" s="152">
        <f t="shared" si="1"/>
        <v>1473066505.6007192</v>
      </c>
      <c r="N39" s="147"/>
      <c r="O39" s="147"/>
      <c r="P39" s="147"/>
      <c r="Q39" s="147"/>
      <c r="R39" s="147"/>
      <c r="S39" s="147"/>
    </row>
    <row r="40" spans="1:19" ht="12.75" customHeight="1">
      <c r="A40" s="312" t="s">
        <v>91</v>
      </c>
      <c r="B40" s="313"/>
      <c r="C40" s="313"/>
      <c r="D40" s="313"/>
      <c r="E40" s="314"/>
      <c r="F40" s="8">
        <v>33</v>
      </c>
      <c r="G40" s="177">
        <v>368989955.18766093</v>
      </c>
      <c r="H40" s="178">
        <v>773397629.1964854</v>
      </c>
      <c r="I40" s="151">
        <f t="shared" si="0"/>
        <v>1142387584.3841462</v>
      </c>
      <c r="J40" s="177">
        <v>354328514.05223465</v>
      </c>
      <c r="K40" s="178">
        <v>871247252.1490556</v>
      </c>
      <c r="L40" s="152">
        <f t="shared" si="1"/>
        <v>1225575766.2012901</v>
      </c>
      <c r="N40" s="147"/>
      <c r="O40" s="147"/>
      <c r="P40" s="147"/>
      <c r="Q40" s="147"/>
      <c r="R40" s="147"/>
      <c r="S40" s="147"/>
    </row>
    <row r="41" spans="1:19" ht="12.75" customHeight="1">
      <c r="A41" s="321" t="s">
        <v>92</v>
      </c>
      <c r="B41" s="322"/>
      <c r="C41" s="322"/>
      <c r="D41" s="322"/>
      <c r="E41" s="323"/>
      <c r="F41" s="8">
        <v>34</v>
      </c>
      <c r="G41" s="177">
        <v>33315117.363287862</v>
      </c>
      <c r="H41" s="178">
        <v>170080390.053536</v>
      </c>
      <c r="I41" s="151">
        <f t="shared" si="0"/>
        <v>203395507.41682386</v>
      </c>
      <c r="J41" s="177">
        <v>71981988.40894909</v>
      </c>
      <c r="K41" s="178">
        <v>175508750.99047995</v>
      </c>
      <c r="L41" s="152">
        <f t="shared" si="1"/>
        <v>247490739.39942902</v>
      </c>
      <c r="N41" s="147"/>
      <c r="O41" s="147"/>
      <c r="P41" s="147"/>
      <c r="Q41" s="147"/>
      <c r="R41" s="147"/>
      <c r="S41" s="147"/>
    </row>
    <row r="42" spans="1:19" ht="12.75" customHeight="1">
      <c r="A42" s="321" t="s">
        <v>93</v>
      </c>
      <c r="B42" s="322"/>
      <c r="C42" s="322"/>
      <c r="D42" s="322"/>
      <c r="E42" s="323"/>
      <c r="F42" s="8">
        <v>35</v>
      </c>
      <c r="G42" s="177">
        <v>0</v>
      </c>
      <c r="H42" s="178">
        <v>0</v>
      </c>
      <c r="I42" s="151">
        <f t="shared" si="0"/>
        <v>0</v>
      </c>
      <c r="J42" s="177">
        <v>0</v>
      </c>
      <c r="K42" s="178">
        <v>0</v>
      </c>
      <c r="L42" s="152">
        <f t="shared" si="1"/>
        <v>0</v>
      </c>
      <c r="N42" s="147"/>
      <c r="O42" s="147"/>
      <c r="P42" s="147"/>
      <c r="Q42" s="147"/>
      <c r="R42" s="147"/>
      <c r="S42" s="147"/>
    </row>
    <row r="43" spans="1:19" ht="24" customHeight="1">
      <c r="A43" s="318" t="s">
        <v>94</v>
      </c>
      <c r="B43" s="319"/>
      <c r="C43" s="319"/>
      <c r="D43" s="319"/>
      <c r="E43" s="320"/>
      <c r="F43" s="8">
        <v>36</v>
      </c>
      <c r="G43" s="177">
        <v>0</v>
      </c>
      <c r="H43" s="178">
        <v>0</v>
      </c>
      <c r="I43" s="151">
        <f t="shared" si="0"/>
        <v>0</v>
      </c>
      <c r="J43" s="177">
        <v>0</v>
      </c>
      <c r="K43" s="178">
        <v>0</v>
      </c>
      <c r="L43" s="152">
        <f t="shared" si="1"/>
        <v>0</v>
      </c>
      <c r="N43" s="147"/>
      <c r="O43" s="147"/>
      <c r="P43" s="147"/>
      <c r="Q43" s="147"/>
      <c r="R43" s="147"/>
      <c r="S43" s="147"/>
    </row>
    <row r="44" spans="1:19" ht="24" customHeight="1">
      <c r="A44" s="318" t="s">
        <v>95</v>
      </c>
      <c r="B44" s="319"/>
      <c r="C44" s="319"/>
      <c r="D44" s="319"/>
      <c r="E44" s="320"/>
      <c r="F44" s="8">
        <v>37</v>
      </c>
      <c r="G44" s="177">
        <v>336900961.405024</v>
      </c>
      <c r="H44" s="178">
        <v>0</v>
      </c>
      <c r="I44" s="151">
        <f t="shared" si="0"/>
        <v>336900961.405024</v>
      </c>
      <c r="J44" s="177">
        <v>426089338.78309596</v>
      </c>
      <c r="K44" s="178">
        <v>0</v>
      </c>
      <c r="L44" s="152">
        <f t="shared" si="1"/>
        <v>426089338.78309596</v>
      </c>
      <c r="N44" s="147"/>
      <c r="O44" s="147"/>
      <c r="P44" s="147"/>
      <c r="Q44" s="147"/>
      <c r="R44" s="147"/>
      <c r="S44" s="147"/>
    </row>
    <row r="45" spans="1:19" ht="12.75" customHeight="1">
      <c r="A45" s="318" t="s">
        <v>374</v>
      </c>
      <c r="B45" s="319"/>
      <c r="C45" s="319"/>
      <c r="D45" s="319"/>
      <c r="E45" s="320"/>
      <c r="F45" s="8">
        <v>38</v>
      </c>
      <c r="G45" s="41">
        <f>G46+G47+G48+G49+G50++G51+G52</f>
        <v>34381.378064000004</v>
      </c>
      <c r="H45" s="42">
        <f>H46+H47+H48+H49+H50++H51+H52</f>
        <v>229266390.32604846</v>
      </c>
      <c r="I45" s="151">
        <f t="shared" si="0"/>
        <v>229300771.70411247</v>
      </c>
      <c r="J45" s="41">
        <f>J46+J47+J48+J49+J50++J51+J52</f>
        <v>39953.968848000004</v>
      </c>
      <c r="K45" s="42">
        <f>K46+K47+K48+K49+K50++K51+K52</f>
        <v>292557730.6021619</v>
      </c>
      <c r="L45" s="152">
        <f>L46+L47+L48+L49+L50++L51+L52</f>
        <v>292597684.5710099</v>
      </c>
      <c r="N45" s="147"/>
      <c r="O45" s="147"/>
      <c r="P45" s="147"/>
      <c r="Q45" s="147"/>
      <c r="R45" s="147"/>
      <c r="S45" s="147"/>
    </row>
    <row r="46" spans="1:19" ht="12.75" customHeight="1">
      <c r="A46" s="312" t="s">
        <v>96</v>
      </c>
      <c r="B46" s="313"/>
      <c r="C46" s="313"/>
      <c r="D46" s="313"/>
      <c r="E46" s="314"/>
      <c r="F46" s="8">
        <v>39</v>
      </c>
      <c r="G46" s="177">
        <v>34381.378064</v>
      </c>
      <c r="H46" s="178">
        <v>38857700.09811531</v>
      </c>
      <c r="I46" s="151">
        <f t="shared" si="0"/>
        <v>38892081.47617931</v>
      </c>
      <c r="J46" s="177">
        <v>39953.968848000004</v>
      </c>
      <c r="K46" s="178">
        <v>96355729.96100432</v>
      </c>
      <c r="L46" s="152">
        <f t="shared" si="1"/>
        <v>96395683.92985232</v>
      </c>
      <c r="N46" s="147"/>
      <c r="O46" s="147"/>
      <c r="P46" s="147"/>
      <c r="Q46" s="147"/>
      <c r="R46" s="147"/>
      <c r="S46" s="147"/>
    </row>
    <row r="47" spans="1:19" ht="12.75" customHeight="1">
      <c r="A47" s="312" t="s">
        <v>97</v>
      </c>
      <c r="B47" s="313"/>
      <c r="C47" s="313"/>
      <c r="D47" s="313"/>
      <c r="E47" s="314"/>
      <c r="F47" s="8">
        <v>40</v>
      </c>
      <c r="G47" s="177">
        <v>3.637978807091713E-12</v>
      </c>
      <c r="H47" s="178">
        <v>120977.93</v>
      </c>
      <c r="I47" s="151">
        <f t="shared" si="0"/>
        <v>120977.93</v>
      </c>
      <c r="J47" s="177">
        <v>3.637978807091713E-12</v>
      </c>
      <c r="K47" s="178">
        <v>0</v>
      </c>
      <c r="L47" s="152">
        <f t="shared" si="1"/>
        <v>3.637978807091713E-12</v>
      </c>
      <c r="N47" s="147"/>
      <c r="O47" s="147"/>
      <c r="P47" s="147"/>
      <c r="Q47" s="147"/>
      <c r="R47" s="147"/>
      <c r="S47" s="147"/>
    </row>
    <row r="48" spans="1:19" ht="12.75" customHeight="1">
      <c r="A48" s="312" t="s">
        <v>98</v>
      </c>
      <c r="B48" s="313"/>
      <c r="C48" s="313"/>
      <c r="D48" s="313"/>
      <c r="E48" s="314"/>
      <c r="F48" s="8">
        <v>41</v>
      </c>
      <c r="G48" s="177">
        <v>0</v>
      </c>
      <c r="H48" s="178">
        <v>190287712.29793316</v>
      </c>
      <c r="I48" s="151">
        <f t="shared" si="0"/>
        <v>190287712.29793316</v>
      </c>
      <c r="J48" s="177">
        <v>0</v>
      </c>
      <c r="K48" s="178">
        <v>196202000.64115757</v>
      </c>
      <c r="L48" s="152">
        <f t="shared" si="1"/>
        <v>196202000.64115757</v>
      </c>
      <c r="N48" s="147"/>
      <c r="O48" s="147"/>
      <c r="P48" s="147"/>
      <c r="Q48" s="147"/>
      <c r="R48" s="147"/>
      <c r="S48" s="147"/>
    </row>
    <row r="49" spans="1:19" ht="24.75" customHeight="1">
      <c r="A49" s="312" t="s">
        <v>99</v>
      </c>
      <c r="B49" s="313"/>
      <c r="C49" s="313"/>
      <c r="D49" s="313"/>
      <c r="E49" s="314"/>
      <c r="F49" s="8">
        <v>42</v>
      </c>
      <c r="G49" s="177">
        <v>0</v>
      </c>
      <c r="H49" s="178">
        <v>0</v>
      </c>
      <c r="I49" s="151">
        <f t="shared" si="0"/>
        <v>0</v>
      </c>
      <c r="J49" s="177">
        <v>0</v>
      </c>
      <c r="K49" s="178">
        <v>0</v>
      </c>
      <c r="L49" s="152">
        <f t="shared" si="1"/>
        <v>0</v>
      </c>
      <c r="N49" s="147"/>
      <c r="O49" s="147"/>
      <c r="P49" s="147"/>
      <c r="Q49" s="147"/>
      <c r="R49" s="147"/>
      <c r="S49" s="147"/>
    </row>
    <row r="50" spans="1:19" ht="12.75" customHeight="1">
      <c r="A50" s="312" t="s">
        <v>100</v>
      </c>
      <c r="B50" s="313"/>
      <c r="C50" s="313"/>
      <c r="D50" s="313"/>
      <c r="E50" s="314"/>
      <c r="F50" s="8">
        <v>43</v>
      </c>
      <c r="G50" s="177">
        <v>0</v>
      </c>
      <c r="H50" s="178">
        <v>0</v>
      </c>
      <c r="I50" s="151">
        <f t="shared" si="0"/>
        <v>0</v>
      </c>
      <c r="J50" s="177">
        <v>0</v>
      </c>
      <c r="K50" s="178">
        <v>0</v>
      </c>
      <c r="L50" s="152">
        <f t="shared" si="1"/>
        <v>0</v>
      </c>
      <c r="N50" s="147"/>
      <c r="O50" s="147"/>
      <c r="P50" s="147"/>
      <c r="Q50" s="147"/>
      <c r="R50" s="147"/>
      <c r="S50" s="147"/>
    </row>
    <row r="51" spans="1:19" ht="15" customHeight="1">
      <c r="A51" s="324" t="s">
        <v>101</v>
      </c>
      <c r="B51" s="325"/>
      <c r="C51" s="325"/>
      <c r="D51" s="325"/>
      <c r="E51" s="326"/>
      <c r="F51" s="8">
        <v>44</v>
      </c>
      <c r="G51" s="177">
        <v>0</v>
      </c>
      <c r="H51" s="178">
        <v>0</v>
      </c>
      <c r="I51" s="151">
        <f t="shared" si="0"/>
        <v>0</v>
      </c>
      <c r="J51" s="177">
        <v>0</v>
      </c>
      <c r="K51" s="178">
        <v>0</v>
      </c>
      <c r="L51" s="152">
        <f t="shared" si="1"/>
        <v>0</v>
      </c>
      <c r="N51" s="147"/>
      <c r="O51" s="147"/>
      <c r="P51" s="147"/>
      <c r="Q51" s="147"/>
      <c r="R51" s="147"/>
      <c r="S51" s="147"/>
    </row>
    <row r="52" spans="1:19" ht="35.25" customHeight="1">
      <c r="A52" s="327" t="s">
        <v>102</v>
      </c>
      <c r="B52" s="328"/>
      <c r="C52" s="328"/>
      <c r="D52" s="328"/>
      <c r="E52" s="329"/>
      <c r="F52" s="8">
        <v>45</v>
      </c>
      <c r="G52" s="177">
        <v>0</v>
      </c>
      <c r="H52" s="178">
        <v>0</v>
      </c>
      <c r="I52" s="151">
        <f t="shared" si="0"/>
        <v>0</v>
      </c>
      <c r="J52" s="177">
        <v>0</v>
      </c>
      <c r="K52" s="178">
        <v>0</v>
      </c>
      <c r="L52" s="152">
        <f t="shared" si="1"/>
        <v>0</v>
      </c>
      <c r="N52" s="147"/>
      <c r="O52" s="147"/>
      <c r="P52" s="147"/>
      <c r="Q52" s="147"/>
      <c r="R52" s="147"/>
      <c r="S52" s="147"/>
    </row>
    <row r="53" spans="1:19" ht="12.75" customHeight="1">
      <c r="A53" s="315" t="s">
        <v>103</v>
      </c>
      <c r="B53" s="316"/>
      <c r="C53" s="316"/>
      <c r="D53" s="316"/>
      <c r="E53" s="317"/>
      <c r="F53" s="8">
        <v>46</v>
      </c>
      <c r="G53" s="41">
        <f>G54+G55</f>
        <v>511319.44</v>
      </c>
      <c r="H53" s="42">
        <f>H54+H55</f>
        <v>101229237.84495784</v>
      </c>
      <c r="I53" s="151">
        <f t="shared" si="0"/>
        <v>101740557.28495784</v>
      </c>
      <c r="J53" s="41">
        <f>+J54+J55</f>
        <v>511319.44</v>
      </c>
      <c r="K53" s="42">
        <f>+K54+K55</f>
        <v>101645709.18899632</v>
      </c>
      <c r="L53" s="152">
        <f t="shared" si="1"/>
        <v>102157028.62899631</v>
      </c>
      <c r="N53" s="147"/>
      <c r="O53" s="147"/>
      <c r="P53" s="147"/>
      <c r="Q53" s="147"/>
      <c r="R53" s="147"/>
      <c r="S53" s="147"/>
    </row>
    <row r="54" spans="1:19" ht="12.75" customHeight="1">
      <c r="A54" s="312" t="s">
        <v>104</v>
      </c>
      <c r="B54" s="313"/>
      <c r="C54" s="313"/>
      <c r="D54" s="313"/>
      <c r="E54" s="314"/>
      <c r="F54" s="8">
        <v>47</v>
      </c>
      <c r="G54" s="177">
        <v>511319.44</v>
      </c>
      <c r="H54" s="178">
        <v>95727771.66567785</v>
      </c>
      <c r="I54" s="151">
        <f t="shared" si="0"/>
        <v>96239091.10567784</v>
      </c>
      <c r="J54" s="177">
        <v>511319.44</v>
      </c>
      <c r="K54" s="178">
        <v>95671783.09899631</v>
      </c>
      <c r="L54" s="152">
        <f t="shared" si="1"/>
        <v>96183102.53899631</v>
      </c>
      <c r="N54" s="147"/>
      <c r="O54" s="147"/>
      <c r="P54" s="147"/>
      <c r="Q54" s="147"/>
      <c r="R54" s="147"/>
      <c r="S54" s="147"/>
    </row>
    <row r="55" spans="1:19" ht="12.75" customHeight="1">
      <c r="A55" s="312" t="s">
        <v>105</v>
      </c>
      <c r="B55" s="313"/>
      <c r="C55" s="313"/>
      <c r="D55" s="313"/>
      <c r="E55" s="314"/>
      <c r="F55" s="8">
        <v>48</v>
      </c>
      <c r="G55" s="177">
        <v>0</v>
      </c>
      <c r="H55" s="178">
        <v>5501466.179280001</v>
      </c>
      <c r="I55" s="151">
        <f t="shared" si="0"/>
        <v>5501466.179280001</v>
      </c>
      <c r="J55" s="177">
        <v>0</v>
      </c>
      <c r="K55" s="178">
        <v>5973926.09</v>
      </c>
      <c r="L55" s="152">
        <f t="shared" si="1"/>
        <v>5973926.09</v>
      </c>
      <c r="N55" s="147"/>
      <c r="O55" s="147"/>
      <c r="P55" s="147"/>
      <c r="Q55" s="147"/>
      <c r="R55" s="147"/>
      <c r="S55" s="147"/>
    </row>
    <row r="56" spans="1:19" ht="12.75" customHeight="1">
      <c r="A56" s="315" t="s">
        <v>106</v>
      </c>
      <c r="B56" s="316"/>
      <c r="C56" s="316"/>
      <c r="D56" s="316"/>
      <c r="E56" s="317"/>
      <c r="F56" s="8">
        <v>49</v>
      </c>
      <c r="G56" s="41">
        <f>G57+G60+G61</f>
        <v>23050898.7017849</v>
      </c>
      <c r="H56" s="42">
        <f>H57+H60+H61</f>
        <v>931281612.2127223</v>
      </c>
      <c r="I56" s="151">
        <f t="shared" si="0"/>
        <v>954332510.9145072</v>
      </c>
      <c r="J56" s="41">
        <f>+J57+J60+J61</f>
        <v>21736128.637895852</v>
      </c>
      <c r="K56" s="42">
        <f>+K57+K60+K61</f>
        <v>1218337849.070528</v>
      </c>
      <c r="L56" s="152">
        <f t="shared" si="1"/>
        <v>1240073977.7084239</v>
      </c>
      <c r="N56" s="147"/>
      <c r="O56" s="147"/>
      <c r="P56" s="147"/>
      <c r="Q56" s="147"/>
      <c r="R56" s="147"/>
      <c r="S56" s="147"/>
    </row>
    <row r="57" spans="1:19" ht="12.75" customHeight="1">
      <c r="A57" s="315" t="s">
        <v>107</v>
      </c>
      <c r="B57" s="316"/>
      <c r="C57" s="316"/>
      <c r="D57" s="316"/>
      <c r="E57" s="317"/>
      <c r="F57" s="8">
        <v>50</v>
      </c>
      <c r="G57" s="41">
        <f>G58+G59</f>
        <v>466248.23625644995</v>
      </c>
      <c r="H57" s="42">
        <f>H58+H59</f>
        <v>526655707.9471614</v>
      </c>
      <c r="I57" s="151">
        <f t="shared" si="0"/>
        <v>527121956.1834178</v>
      </c>
      <c r="J57" s="41">
        <f>J59+J58</f>
        <v>242215.76874225</v>
      </c>
      <c r="K57" s="42">
        <f>K59+K58</f>
        <v>710687550.6876836</v>
      </c>
      <c r="L57" s="152">
        <f t="shared" si="1"/>
        <v>710929766.4564258</v>
      </c>
      <c r="N57" s="147"/>
      <c r="O57" s="147"/>
      <c r="P57" s="147"/>
      <c r="Q57" s="147"/>
      <c r="R57" s="147"/>
      <c r="S57" s="147"/>
    </row>
    <row r="58" spans="1:19" ht="12.75" customHeight="1">
      <c r="A58" s="312" t="s">
        <v>108</v>
      </c>
      <c r="B58" s="313"/>
      <c r="C58" s="313"/>
      <c r="D58" s="313"/>
      <c r="E58" s="314"/>
      <c r="F58" s="8">
        <v>51</v>
      </c>
      <c r="G58" s="177">
        <v>74.33625645000001</v>
      </c>
      <c r="H58" s="178">
        <v>521370716.1671614</v>
      </c>
      <c r="I58" s="151">
        <f t="shared" si="0"/>
        <v>521370790.50341785</v>
      </c>
      <c r="J58" s="177">
        <v>73.52874225000001</v>
      </c>
      <c r="K58" s="178">
        <v>705064592.8576835</v>
      </c>
      <c r="L58" s="152">
        <f t="shared" si="1"/>
        <v>705064666.3864257</v>
      </c>
      <c r="N58" s="147"/>
      <c r="O58" s="147"/>
      <c r="P58" s="147"/>
      <c r="Q58" s="147"/>
      <c r="R58" s="147"/>
      <c r="S58" s="147"/>
    </row>
    <row r="59" spans="1:19" ht="12.75" customHeight="1">
      <c r="A59" s="312" t="s">
        <v>109</v>
      </c>
      <c r="B59" s="313"/>
      <c r="C59" s="313"/>
      <c r="D59" s="313"/>
      <c r="E59" s="314"/>
      <c r="F59" s="8">
        <v>52</v>
      </c>
      <c r="G59" s="177">
        <v>466173.89999999997</v>
      </c>
      <c r="H59" s="178">
        <v>5284991.779999999</v>
      </c>
      <c r="I59" s="151">
        <f t="shared" si="0"/>
        <v>5751165.68</v>
      </c>
      <c r="J59" s="177">
        <v>242142.24</v>
      </c>
      <c r="K59" s="178">
        <v>5622957.83</v>
      </c>
      <c r="L59" s="152">
        <f t="shared" si="1"/>
        <v>5865100.07</v>
      </c>
      <c r="N59" s="147"/>
      <c r="O59" s="147"/>
      <c r="P59" s="147"/>
      <c r="Q59" s="147"/>
      <c r="R59" s="147"/>
      <c r="S59" s="147"/>
    </row>
    <row r="60" spans="1:19" ht="12.75" customHeight="1">
      <c r="A60" s="315" t="s">
        <v>110</v>
      </c>
      <c r="B60" s="316"/>
      <c r="C60" s="316"/>
      <c r="D60" s="316"/>
      <c r="E60" s="317"/>
      <c r="F60" s="8">
        <v>53</v>
      </c>
      <c r="G60" s="177">
        <v>0</v>
      </c>
      <c r="H60" s="178">
        <v>30767009.441601433</v>
      </c>
      <c r="I60" s="151">
        <f t="shared" si="0"/>
        <v>30767009.441601433</v>
      </c>
      <c r="J60" s="177">
        <v>1759.16</v>
      </c>
      <c r="K60" s="178">
        <v>30623211.578412704</v>
      </c>
      <c r="L60" s="152">
        <f t="shared" si="1"/>
        <v>30624970.738412704</v>
      </c>
      <c r="N60" s="147"/>
      <c r="O60" s="147"/>
      <c r="P60" s="147"/>
      <c r="Q60" s="147"/>
      <c r="R60" s="147"/>
      <c r="S60" s="147"/>
    </row>
    <row r="61" spans="1:19" ht="12.75" customHeight="1">
      <c r="A61" s="315" t="s">
        <v>111</v>
      </c>
      <c r="B61" s="316"/>
      <c r="C61" s="316"/>
      <c r="D61" s="316"/>
      <c r="E61" s="317"/>
      <c r="F61" s="8">
        <v>54</v>
      </c>
      <c r="G61" s="41">
        <f>SUM(G62:G64)</f>
        <v>22584650.46552845</v>
      </c>
      <c r="H61" s="42">
        <f>SUM(H62:H64)</f>
        <v>373858894.82395947</v>
      </c>
      <c r="I61" s="151">
        <f t="shared" si="0"/>
        <v>396443545.2894879</v>
      </c>
      <c r="J61" s="41">
        <f>+J62+J63+J64</f>
        <v>21492153.709153604</v>
      </c>
      <c r="K61" s="42">
        <f>+K62+K63+K64</f>
        <v>477027086.8044318</v>
      </c>
      <c r="L61" s="152">
        <f t="shared" si="1"/>
        <v>498519240.5135854</v>
      </c>
      <c r="N61" s="147"/>
      <c r="O61" s="147"/>
      <c r="P61" s="147"/>
      <c r="Q61" s="147"/>
      <c r="R61" s="147"/>
      <c r="S61" s="147"/>
    </row>
    <row r="62" spans="1:19" ht="12.75" customHeight="1">
      <c r="A62" s="312" t="s">
        <v>112</v>
      </c>
      <c r="B62" s="313"/>
      <c r="C62" s="313"/>
      <c r="D62" s="313"/>
      <c r="E62" s="314"/>
      <c r="F62" s="8">
        <v>55</v>
      </c>
      <c r="G62" s="177">
        <v>0</v>
      </c>
      <c r="H62" s="178">
        <v>253489636.51175097</v>
      </c>
      <c r="I62" s="151">
        <f t="shared" si="0"/>
        <v>253489636.51175097</v>
      </c>
      <c r="J62" s="177">
        <v>0</v>
      </c>
      <c r="K62" s="178">
        <v>249222214.6725934</v>
      </c>
      <c r="L62" s="152">
        <f t="shared" si="1"/>
        <v>249222214.6725934</v>
      </c>
      <c r="N62" s="147"/>
      <c r="O62" s="147"/>
      <c r="P62" s="147"/>
      <c r="Q62" s="147"/>
      <c r="R62" s="147"/>
      <c r="S62" s="147"/>
    </row>
    <row r="63" spans="1:19" ht="12.75" customHeight="1">
      <c r="A63" s="312" t="s">
        <v>113</v>
      </c>
      <c r="B63" s="313"/>
      <c r="C63" s="313"/>
      <c r="D63" s="313"/>
      <c r="E63" s="314"/>
      <c r="F63" s="8">
        <v>56</v>
      </c>
      <c r="G63" s="177">
        <v>1463724.88148213</v>
      </c>
      <c r="H63" s="178">
        <v>2904145.3384737605</v>
      </c>
      <c r="I63" s="151">
        <f t="shared" si="0"/>
        <v>4367870.21995589</v>
      </c>
      <c r="J63" s="177">
        <v>870035.2817555</v>
      </c>
      <c r="K63" s="178">
        <v>3783638.3855551616</v>
      </c>
      <c r="L63" s="152">
        <f t="shared" si="1"/>
        <v>4653673.667310662</v>
      </c>
      <c r="N63" s="147"/>
      <c r="O63" s="147"/>
      <c r="P63" s="147"/>
      <c r="Q63" s="147"/>
      <c r="R63" s="147"/>
      <c r="S63" s="147"/>
    </row>
    <row r="64" spans="1:19" ht="12.75" customHeight="1">
      <c r="A64" s="312" t="s">
        <v>114</v>
      </c>
      <c r="B64" s="313"/>
      <c r="C64" s="313"/>
      <c r="D64" s="313"/>
      <c r="E64" s="314"/>
      <c r="F64" s="8">
        <v>57</v>
      </c>
      <c r="G64" s="177">
        <v>21120925.584046323</v>
      </c>
      <c r="H64" s="178">
        <v>117465112.97373474</v>
      </c>
      <c r="I64" s="151">
        <f t="shared" si="0"/>
        <v>138586038.55778107</v>
      </c>
      <c r="J64" s="177">
        <v>20622118.427398104</v>
      </c>
      <c r="K64" s="178">
        <v>224021233.74628326</v>
      </c>
      <c r="L64" s="152">
        <f t="shared" si="1"/>
        <v>244643352.17368138</v>
      </c>
      <c r="N64" s="147"/>
      <c r="O64" s="147"/>
      <c r="P64" s="147"/>
      <c r="Q64" s="147"/>
      <c r="R64" s="147"/>
      <c r="S64" s="147"/>
    </row>
    <row r="65" spans="1:19" ht="12.75" customHeight="1">
      <c r="A65" s="315" t="s">
        <v>115</v>
      </c>
      <c r="B65" s="316"/>
      <c r="C65" s="316"/>
      <c r="D65" s="316"/>
      <c r="E65" s="317"/>
      <c r="F65" s="8">
        <v>58</v>
      </c>
      <c r="G65" s="41">
        <f>G66+G70+G71</f>
        <v>13257566.882580062</v>
      </c>
      <c r="H65" s="42">
        <f>H66+H70+H71</f>
        <v>144020791.5866489</v>
      </c>
      <c r="I65" s="151">
        <f t="shared" si="0"/>
        <v>157278358.46922898</v>
      </c>
      <c r="J65" s="41">
        <f>+J66+J70+J71</f>
        <v>13521559.303048603</v>
      </c>
      <c r="K65" s="42">
        <f>+K66+K70+K71</f>
        <v>175544508.67549726</v>
      </c>
      <c r="L65" s="152">
        <f t="shared" si="1"/>
        <v>189066067.97854587</v>
      </c>
      <c r="N65" s="147"/>
      <c r="O65" s="147"/>
      <c r="P65" s="147"/>
      <c r="Q65" s="147"/>
      <c r="R65" s="147"/>
      <c r="S65" s="147"/>
    </row>
    <row r="66" spans="1:19" ht="12.75" customHeight="1">
      <c r="A66" s="315" t="s">
        <v>116</v>
      </c>
      <c r="B66" s="316"/>
      <c r="C66" s="316"/>
      <c r="D66" s="316"/>
      <c r="E66" s="317"/>
      <c r="F66" s="8">
        <v>59</v>
      </c>
      <c r="G66" s="41">
        <f>SUM(G67:G69)</f>
        <v>13257566.882580062</v>
      </c>
      <c r="H66" s="42">
        <f>SUM(H67:H69)</f>
        <v>135871712.78097492</v>
      </c>
      <c r="I66" s="151">
        <f t="shared" si="0"/>
        <v>149129279.663555</v>
      </c>
      <c r="J66" s="41">
        <f>+J67+J68+J69</f>
        <v>13521559.303048603</v>
      </c>
      <c r="K66" s="42">
        <f>+K67+K68+K69</f>
        <v>166044922.7387562</v>
      </c>
      <c r="L66" s="152">
        <f t="shared" si="1"/>
        <v>179566482.04180482</v>
      </c>
      <c r="N66" s="147"/>
      <c r="O66" s="147"/>
      <c r="P66" s="147"/>
      <c r="Q66" s="147"/>
      <c r="R66" s="147"/>
      <c r="S66" s="147"/>
    </row>
    <row r="67" spans="1:19" ht="12.75" customHeight="1">
      <c r="A67" s="312" t="s">
        <v>117</v>
      </c>
      <c r="B67" s="313"/>
      <c r="C67" s="313"/>
      <c r="D67" s="313"/>
      <c r="E67" s="314"/>
      <c r="F67" s="8">
        <v>60</v>
      </c>
      <c r="G67" s="177">
        <v>3864440.10328406</v>
      </c>
      <c r="H67" s="178">
        <v>129146288.19041224</v>
      </c>
      <c r="I67" s="151">
        <f t="shared" si="0"/>
        <v>133010728.2936963</v>
      </c>
      <c r="J67" s="177">
        <v>3392269.8805846004</v>
      </c>
      <c r="K67" s="178">
        <v>159598560.374314</v>
      </c>
      <c r="L67" s="152">
        <f t="shared" si="1"/>
        <v>162990830.2548986</v>
      </c>
      <c r="N67" s="147"/>
      <c r="O67" s="147"/>
      <c r="P67" s="147"/>
      <c r="Q67" s="147"/>
      <c r="R67" s="147"/>
      <c r="S67" s="147"/>
    </row>
    <row r="68" spans="1:19" ht="12.75" customHeight="1">
      <c r="A68" s="312" t="s">
        <v>118</v>
      </c>
      <c r="B68" s="313"/>
      <c r="C68" s="313"/>
      <c r="D68" s="313"/>
      <c r="E68" s="314"/>
      <c r="F68" s="8">
        <v>61</v>
      </c>
      <c r="G68" s="177">
        <v>9390276.28432</v>
      </c>
      <c r="H68" s="178">
        <v>6197566.32</v>
      </c>
      <c r="I68" s="151">
        <f t="shared" si="0"/>
        <v>15587842.60432</v>
      </c>
      <c r="J68" s="177">
        <v>10127891.118544001</v>
      </c>
      <c r="K68" s="178">
        <v>5538771.44</v>
      </c>
      <c r="L68" s="152">
        <f t="shared" si="1"/>
        <v>15666662.558544002</v>
      </c>
      <c r="N68" s="147"/>
      <c r="O68" s="147"/>
      <c r="P68" s="147"/>
      <c r="Q68" s="147"/>
      <c r="R68" s="147"/>
      <c r="S68" s="147"/>
    </row>
    <row r="69" spans="1:19" ht="12.75" customHeight="1">
      <c r="A69" s="312" t="s">
        <v>119</v>
      </c>
      <c r="B69" s="313"/>
      <c r="C69" s="313"/>
      <c r="D69" s="313"/>
      <c r="E69" s="314"/>
      <c r="F69" s="8">
        <v>62</v>
      </c>
      <c r="G69" s="177">
        <v>2850.494976</v>
      </c>
      <c r="H69" s="178">
        <v>527858.27056269</v>
      </c>
      <c r="I69" s="151">
        <f t="shared" si="0"/>
        <v>530708.76553869</v>
      </c>
      <c r="J69" s="177">
        <v>1398.30392</v>
      </c>
      <c r="K69" s="178">
        <v>907590.92444221</v>
      </c>
      <c r="L69" s="152">
        <f t="shared" si="1"/>
        <v>908989.22836221</v>
      </c>
      <c r="N69" s="147"/>
      <c r="O69" s="147"/>
      <c r="P69" s="147"/>
      <c r="Q69" s="147"/>
      <c r="R69" s="147"/>
      <c r="S69" s="147"/>
    </row>
    <row r="70" spans="1:19" ht="12.75" customHeight="1">
      <c r="A70" s="315" t="s">
        <v>120</v>
      </c>
      <c r="B70" s="316"/>
      <c r="C70" s="316"/>
      <c r="D70" s="316"/>
      <c r="E70" s="317"/>
      <c r="F70" s="8">
        <v>63</v>
      </c>
      <c r="G70" s="177">
        <v>0</v>
      </c>
      <c r="H70" s="178">
        <v>346556.6699999951</v>
      </c>
      <c r="I70" s="151">
        <f t="shared" si="0"/>
        <v>346556.6699999951</v>
      </c>
      <c r="J70" s="177">
        <v>0</v>
      </c>
      <c r="K70" s="178">
        <v>2210528.020000004</v>
      </c>
      <c r="L70" s="152">
        <f t="shared" si="1"/>
        <v>2210528.020000004</v>
      </c>
      <c r="N70" s="147"/>
      <c r="O70" s="147"/>
      <c r="P70" s="147"/>
      <c r="Q70" s="147"/>
      <c r="R70" s="147"/>
      <c r="S70" s="147"/>
    </row>
    <row r="71" spans="1:19" ht="12.75" customHeight="1">
      <c r="A71" s="315" t="s">
        <v>121</v>
      </c>
      <c r="B71" s="316"/>
      <c r="C71" s="316"/>
      <c r="D71" s="316"/>
      <c r="E71" s="317"/>
      <c r="F71" s="8">
        <v>64</v>
      </c>
      <c r="G71" s="177">
        <v>0</v>
      </c>
      <c r="H71" s="178">
        <v>7802522.135674001</v>
      </c>
      <c r="I71" s="151">
        <f t="shared" si="0"/>
        <v>7802522.135674001</v>
      </c>
      <c r="J71" s="177">
        <v>0</v>
      </c>
      <c r="K71" s="178">
        <v>7289057.916741041</v>
      </c>
      <c r="L71" s="152">
        <f t="shared" si="1"/>
        <v>7289057.916741041</v>
      </c>
      <c r="N71" s="147"/>
      <c r="O71" s="147"/>
      <c r="P71" s="147"/>
      <c r="Q71" s="147"/>
      <c r="R71" s="147"/>
      <c r="S71" s="147"/>
    </row>
    <row r="72" spans="1:19" ht="24.75" customHeight="1">
      <c r="A72" s="315" t="s">
        <v>122</v>
      </c>
      <c r="B72" s="316"/>
      <c r="C72" s="316"/>
      <c r="D72" s="316"/>
      <c r="E72" s="317"/>
      <c r="F72" s="8">
        <v>65</v>
      </c>
      <c r="G72" s="41">
        <f>SUM(G73:G75)</f>
        <v>955914.503408</v>
      </c>
      <c r="H72" s="42">
        <f>SUM(H73:H75)</f>
        <v>217458014.63776895</v>
      </c>
      <c r="I72" s="151">
        <f t="shared" si="0"/>
        <v>218413929.14117697</v>
      </c>
      <c r="J72" s="41">
        <f>SUM(J73:J75)</f>
        <v>2288400.262648</v>
      </c>
      <c r="K72" s="42">
        <f>SUM(K73:K75)</f>
        <v>259328864.91464588</v>
      </c>
      <c r="L72" s="152">
        <f t="shared" si="1"/>
        <v>261617265.17729387</v>
      </c>
      <c r="N72" s="147"/>
      <c r="O72" s="147"/>
      <c r="P72" s="147"/>
      <c r="Q72" s="147"/>
      <c r="R72" s="147"/>
      <c r="S72" s="147"/>
    </row>
    <row r="73" spans="1:19" ht="12.75" customHeight="1">
      <c r="A73" s="312" t="s">
        <v>123</v>
      </c>
      <c r="B73" s="313"/>
      <c r="C73" s="313"/>
      <c r="D73" s="313"/>
      <c r="E73" s="314"/>
      <c r="F73" s="8">
        <v>66</v>
      </c>
      <c r="G73" s="177">
        <v>0</v>
      </c>
      <c r="H73" s="178">
        <v>2771962.2812394802</v>
      </c>
      <c r="I73" s="151">
        <f>SUM(G73:H73)</f>
        <v>2771962.2812394802</v>
      </c>
      <c r="J73" s="177">
        <v>0</v>
      </c>
      <c r="K73" s="178">
        <v>2649035.2908721203</v>
      </c>
      <c r="L73" s="152">
        <f t="shared" si="1"/>
        <v>2649035.2908721203</v>
      </c>
      <c r="N73" s="147"/>
      <c r="O73" s="147"/>
      <c r="P73" s="147"/>
      <c r="Q73" s="147"/>
      <c r="R73" s="147"/>
      <c r="S73" s="147"/>
    </row>
    <row r="74" spans="1:19" ht="12.75" customHeight="1">
      <c r="A74" s="312" t="s">
        <v>124</v>
      </c>
      <c r="B74" s="313"/>
      <c r="C74" s="313"/>
      <c r="D74" s="313"/>
      <c r="E74" s="314"/>
      <c r="F74" s="8">
        <v>67</v>
      </c>
      <c r="G74" s="177">
        <v>0</v>
      </c>
      <c r="H74" s="178">
        <v>203131529.71194798</v>
      </c>
      <c r="I74" s="151">
        <f>SUM(G74:H74)</f>
        <v>203131529.71194798</v>
      </c>
      <c r="J74" s="177">
        <v>0</v>
      </c>
      <c r="K74" s="178">
        <v>239733383.3323091</v>
      </c>
      <c r="L74" s="152">
        <f t="shared" si="1"/>
        <v>239733383.3323091</v>
      </c>
      <c r="N74" s="147"/>
      <c r="O74" s="147"/>
      <c r="P74" s="147"/>
      <c r="Q74" s="147"/>
      <c r="R74" s="147"/>
      <c r="S74" s="147"/>
    </row>
    <row r="75" spans="1:19" ht="12.75" customHeight="1">
      <c r="A75" s="312" t="s">
        <v>125</v>
      </c>
      <c r="B75" s="313"/>
      <c r="C75" s="313"/>
      <c r="D75" s="313"/>
      <c r="E75" s="314"/>
      <c r="F75" s="8">
        <v>68</v>
      </c>
      <c r="G75" s="177">
        <f>955914.003408+0.5</f>
        <v>955914.503408</v>
      </c>
      <c r="H75" s="178">
        <f>11554522.9445815-0.3</f>
        <v>11554522.644581499</v>
      </c>
      <c r="I75" s="151">
        <f>SUM(G75:H75)</f>
        <v>12510437.147989498</v>
      </c>
      <c r="J75" s="177">
        <v>2288400.262648</v>
      </c>
      <c r="K75" s="178">
        <v>16946446.291464653</v>
      </c>
      <c r="L75" s="152">
        <f t="shared" si="1"/>
        <v>19234846.554112654</v>
      </c>
      <c r="N75" s="147"/>
      <c r="O75" s="147"/>
      <c r="P75" s="147"/>
      <c r="Q75" s="147"/>
      <c r="R75" s="147"/>
      <c r="S75" s="147"/>
    </row>
    <row r="76" spans="1:19" ht="12.75" customHeight="1">
      <c r="A76" s="315" t="s">
        <v>126</v>
      </c>
      <c r="B76" s="316"/>
      <c r="C76" s="316"/>
      <c r="D76" s="316"/>
      <c r="E76" s="317"/>
      <c r="F76" s="8">
        <v>69</v>
      </c>
      <c r="G76" s="41">
        <f>G8+G11+G14+G18+G44+G45+G53+G56+G65+G72</f>
        <v>3448820130.6768646</v>
      </c>
      <c r="H76" s="42">
        <f>H8+H11+H14+H18+H44+H45+H53+H56+H65+H72</f>
        <v>7641121955.366782</v>
      </c>
      <c r="I76" s="151">
        <f>SUM(G76:H76)</f>
        <v>11089942086.043648</v>
      </c>
      <c r="J76" s="41">
        <f>+J8+J11+J14+J18+J44+J45+J53+J56+J65+J72</f>
        <v>3576173745.9471455</v>
      </c>
      <c r="K76" s="42">
        <f>+K8+K11+K14+K18+K44+K45+K53+K56+K65+K72</f>
        <v>8044008914.801156</v>
      </c>
      <c r="L76" s="152">
        <f aca="true" t="shared" si="2" ref="L76:L127">SUM(J76:K76)</f>
        <v>11620182660.748302</v>
      </c>
      <c r="N76" s="147"/>
      <c r="O76" s="147"/>
      <c r="P76" s="147"/>
      <c r="Q76" s="147"/>
      <c r="R76" s="147"/>
      <c r="S76" s="147"/>
    </row>
    <row r="77" spans="1:19" ht="12.75" customHeight="1">
      <c r="A77" s="330" t="s">
        <v>127</v>
      </c>
      <c r="B77" s="331"/>
      <c r="C77" s="331"/>
      <c r="D77" s="331"/>
      <c r="E77" s="332"/>
      <c r="F77" s="9">
        <v>70</v>
      </c>
      <c r="G77" s="179">
        <v>93520031.52477081</v>
      </c>
      <c r="H77" s="180">
        <v>2071521840.897704</v>
      </c>
      <c r="I77" s="155">
        <f>SUM(G77:H77)</f>
        <v>2165041872.422475</v>
      </c>
      <c r="J77" s="179">
        <v>112808905.35519011</v>
      </c>
      <c r="K77" s="180">
        <v>2181486385.5866356</v>
      </c>
      <c r="L77" s="155">
        <f t="shared" si="2"/>
        <v>2294295290.941826</v>
      </c>
      <c r="N77" s="147"/>
      <c r="O77" s="147"/>
      <c r="P77" s="147"/>
      <c r="Q77" s="147"/>
      <c r="R77" s="147"/>
      <c r="S77" s="147"/>
    </row>
    <row r="78" spans="1:19" ht="12.75" customHeight="1">
      <c r="A78" s="175" t="s">
        <v>190</v>
      </c>
      <c r="B78" s="176"/>
      <c r="C78" s="176"/>
      <c r="D78" s="176"/>
      <c r="E78" s="176"/>
      <c r="F78" s="176"/>
      <c r="G78" s="181"/>
      <c r="H78" s="182"/>
      <c r="I78" s="181"/>
      <c r="J78" s="181"/>
      <c r="K78" s="182"/>
      <c r="L78" s="183"/>
      <c r="N78" s="147"/>
      <c r="O78" s="147"/>
      <c r="P78" s="147"/>
      <c r="Q78" s="147"/>
      <c r="R78" s="147"/>
      <c r="S78" s="147"/>
    </row>
    <row r="79" spans="1:19" ht="12.75" customHeight="1">
      <c r="A79" s="333" t="s">
        <v>136</v>
      </c>
      <c r="B79" s="334"/>
      <c r="C79" s="334"/>
      <c r="D79" s="334"/>
      <c r="E79" s="335"/>
      <c r="F79" s="7">
        <v>71</v>
      </c>
      <c r="G79" s="38">
        <f>G80+G84+G85+G89+G93+G96</f>
        <v>332991509.0971165</v>
      </c>
      <c r="H79" s="39">
        <f>H80+H84+H85+H89+H93+H96</f>
        <v>2590108407.8494644</v>
      </c>
      <c r="I79" s="156">
        <f>SUM(G79:H79)</f>
        <v>2923099916.946581</v>
      </c>
      <c r="J79" s="38">
        <f>+J80+J84+J85+J89+J93+J96</f>
        <v>337506738.2716155</v>
      </c>
      <c r="K79" s="39">
        <f>+K80+K84+K85+K89+K93+K96</f>
        <v>2711857722.635752</v>
      </c>
      <c r="L79" s="149">
        <f t="shared" si="2"/>
        <v>3049364460.9073677</v>
      </c>
      <c r="N79" s="147"/>
      <c r="O79" s="147"/>
      <c r="P79" s="147"/>
      <c r="Q79" s="147"/>
      <c r="R79" s="147"/>
      <c r="S79" s="147"/>
    </row>
    <row r="80" spans="1:19" ht="12.75" customHeight="1">
      <c r="A80" s="315" t="s">
        <v>137</v>
      </c>
      <c r="B80" s="316"/>
      <c r="C80" s="316"/>
      <c r="D80" s="316"/>
      <c r="E80" s="317"/>
      <c r="F80" s="8">
        <v>72</v>
      </c>
      <c r="G80" s="41">
        <f>G81+G82+G83</f>
        <v>44288719.517445534</v>
      </c>
      <c r="H80" s="42">
        <f>H81+H82+H83</f>
        <v>557287079.9594145</v>
      </c>
      <c r="I80" s="151">
        <f aca="true" t="shared" si="3" ref="I80:I128">SUM(G80:H80)</f>
        <v>601575799.47686</v>
      </c>
      <c r="J80" s="41">
        <f>J81+J82+J83</f>
        <v>44288720.477373265</v>
      </c>
      <c r="K80" s="42">
        <f>K81+K82+K83</f>
        <v>557287079.8815033</v>
      </c>
      <c r="L80" s="152">
        <f t="shared" si="2"/>
        <v>601575800.3588766</v>
      </c>
      <c r="N80" s="147"/>
      <c r="O80" s="147"/>
      <c r="P80" s="147"/>
      <c r="Q80" s="147"/>
      <c r="R80" s="147"/>
      <c r="S80" s="147"/>
    </row>
    <row r="81" spans="1:19" ht="12.75" customHeight="1">
      <c r="A81" s="312" t="s">
        <v>138</v>
      </c>
      <c r="B81" s="313"/>
      <c r="C81" s="313"/>
      <c r="D81" s="313"/>
      <c r="E81" s="314"/>
      <c r="F81" s="8">
        <v>73</v>
      </c>
      <c r="G81" s="177">
        <v>44288719.517445534</v>
      </c>
      <c r="H81" s="178">
        <v>545037079.9594145</v>
      </c>
      <c r="I81" s="151">
        <f t="shared" si="3"/>
        <v>589325799.47686</v>
      </c>
      <c r="J81" s="177">
        <v>44288720.477373265</v>
      </c>
      <c r="K81" s="178">
        <v>545037079.8815033</v>
      </c>
      <c r="L81" s="152">
        <f t="shared" si="2"/>
        <v>589325800.3588766</v>
      </c>
      <c r="N81" s="147"/>
      <c r="O81" s="147"/>
      <c r="P81" s="147"/>
      <c r="Q81" s="147"/>
      <c r="R81" s="147"/>
      <c r="S81" s="147"/>
    </row>
    <row r="82" spans="1:19" ht="12.75" customHeight="1">
      <c r="A82" s="312" t="s">
        <v>139</v>
      </c>
      <c r="B82" s="313"/>
      <c r="C82" s="313"/>
      <c r="D82" s="313"/>
      <c r="E82" s="314"/>
      <c r="F82" s="8">
        <v>74</v>
      </c>
      <c r="G82" s="177"/>
      <c r="H82" s="178">
        <v>12250000</v>
      </c>
      <c r="I82" s="151">
        <f t="shared" si="3"/>
        <v>12250000</v>
      </c>
      <c r="J82" s="177">
        <v>0</v>
      </c>
      <c r="K82" s="178">
        <v>12250000</v>
      </c>
      <c r="L82" s="152">
        <f t="shared" si="2"/>
        <v>12250000</v>
      </c>
      <c r="N82" s="147"/>
      <c r="O82" s="147"/>
      <c r="P82" s="147"/>
      <c r="Q82" s="147"/>
      <c r="R82" s="147"/>
      <c r="S82" s="147"/>
    </row>
    <row r="83" spans="1:19" ht="12.75" customHeight="1">
      <c r="A83" s="312" t="s">
        <v>140</v>
      </c>
      <c r="B83" s="313"/>
      <c r="C83" s="313"/>
      <c r="D83" s="313"/>
      <c r="E83" s="314"/>
      <c r="F83" s="8">
        <v>75</v>
      </c>
      <c r="G83" s="177">
        <v>0</v>
      </c>
      <c r="H83" s="178"/>
      <c r="I83" s="151">
        <f t="shared" si="3"/>
        <v>0</v>
      </c>
      <c r="J83" s="177">
        <v>0</v>
      </c>
      <c r="K83" s="178">
        <v>0</v>
      </c>
      <c r="L83" s="152">
        <f t="shared" si="2"/>
        <v>0</v>
      </c>
      <c r="N83" s="147"/>
      <c r="O83" s="147"/>
      <c r="P83" s="147"/>
      <c r="Q83" s="147"/>
      <c r="R83" s="147"/>
      <c r="S83" s="147"/>
    </row>
    <row r="84" spans="1:19" ht="12.75" customHeight="1">
      <c r="A84" s="315" t="s">
        <v>141</v>
      </c>
      <c r="B84" s="316"/>
      <c r="C84" s="316"/>
      <c r="D84" s="316"/>
      <c r="E84" s="317"/>
      <c r="F84" s="8">
        <v>76</v>
      </c>
      <c r="G84" s="177">
        <v>0</v>
      </c>
      <c r="H84" s="178">
        <v>681482525.25</v>
      </c>
      <c r="I84" s="151">
        <f t="shared" si="3"/>
        <v>681482525.25</v>
      </c>
      <c r="J84" s="177">
        <v>0</v>
      </c>
      <c r="K84" s="178">
        <v>681482525.25</v>
      </c>
      <c r="L84" s="152">
        <f t="shared" si="2"/>
        <v>681482525.25</v>
      </c>
      <c r="N84" s="147"/>
      <c r="O84" s="147"/>
      <c r="P84" s="147"/>
      <c r="Q84" s="147"/>
      <c r="R84" s="147"/>
      <c r="S84" s="147"/>
    </row>
    <row r="85" spans="1:19" ht="12.75" customHeight="1">
      <c r="A85" s="315" t="s">
        <v>142</v>
      </c>
      <c r="B85" s="316"/>
      <c r="C85" s="316"/>
      <c r="D85" s="316"/>
      <c r="E85" s="317"/>
      <c r="F85" s="8">
        <v>77</v>
      </c>
      <c r="G85" s="41">
        <f>SUM(G86:G88)</f>
        <v>82717797.25181526</v>
      </c>
      <c r="H85" s="42">
        <f>SUM(H86:H88)</f>
        <v>297318151.7358199</v>
      </c>
      <c r="I85" s="151">
        <f t="shared" si="3"/>
        <v>380035948.98763514</v>
      </c>
      <c r="J85" s="41">
        <f>+J86+J87+J88</f>
        <v>77119662.37350357</v>
      </c>
      <c r="K85" s="42">
        <f>+K86+K87+K88</f>
        <v>327905000.32404935</v>
      </c>
      <c r="L85" s="152">
        <f t="shared" si="2"/>
        <v>405024662.6975529</v>
      </c>
      <c r="N85" s="147"/>
      <c r="O85" s="147"/>
      <c r="P85" s="147"/>
      <c r="Q85" s="147"/>
      <c r="R85" s="147"/>
      <c r="S85" s="147"/>
    </row>
    <row r="86" spans="1:19" ht="12.75" customHeight="1">
      <c r="A86" s="312" t="s">
        <v>143</v>
      </c>
      <c r="B86" s="313"/>
      <c r="C86" s="313"/>
      <c r="D86" s="313"/>
      <c r="E86" s="314"/>
      <c r="F86" s="8">
        <v>78</v>
      </c>
      <c r="G86" s="177">
        <v>0</v>
      </c>
      <c r="H86" s="178">
        <v>104416691.6515143</v>
      </c>
      <c r="I86" s="151">
        <f t="shared" si="3"/>
        <v>104416691.6515143</v>
      </c>
      <c r="J86" s="177">
        <v>0</v>
      </c>
      <c r="K86" s="178">
        <v>105046459.947288</v>
      </c>
      <c r="L86" s="152">
        <f t="shared" si="2"/>
        <v>105046459.947288</v>
      </c>
      <c r="N86" s="147"/>
      <c r="O86" s="147"/>
      <c r="P86" s="147"/>
      <c r="Q86" s="147"/>
      <c r="R86" s="147"/>
      <c r="S86" s="147"/>
    </row>
    <row r="87" spans="1:19" ht="12.75" customHeight="1">
      <c r="A87" s="312" t="s">
        <v>144</v>
      </c>
      <c r="B87" s="313"/>
      <c r="C87" s="313"/>
      <c r="D87" s="313"/>
      <c r="E87" s="314"/>
      <c r="F87" s="8">
        <v>79</v>
      </c>
      <c r="G87" s="177">
        <v>82717797.25181526</v>
      </c>
      <c r="H87" s="178">
        <v>192724848.74284196</v>
      </c>
      <c r="I87" s="151">
        <f t="shared" si="3"/>
        <v>275442645.9946572</v>
      </c>
      <c r="J87" s="177">
        <v>77119662.37350357</v>
      </c>
      <c r="K87" s="178">
        <v>222681457.6923586</v>
      </c>
      <c r="L87" s="152">
        <f t="shared" si="2"/>
        <v>299801120.0658622</v>
      </c>
      <c r="N87" s="147"/>
      <c r="O87" s="147"/>
      <c r="P87" s="147"/>
      <c r="Q87" s="147"/>
      <c r="R87" s="147"/>
      <c r="S87" s="147"/>
    </row>
    <row r="88" spans="1:19" ht="12.75" customHeight="1">
      <c r="A88" s="312" t="s">
        <v>145</v>
      </c>
      <c r="B88" s="313"/>
      <c r="C88" s="313"/>
      <c r="D88" s="313"/>
      <c r="E88" s="314"/>
      <c r="F88" s="8">
        <v>80</v>
      </c>
      <c r="G88" s="177">
        <v>0</v>
      </c>
      <c r="H88" s="178">
        <v>176611.34146364365</v>
      </c>
      <c r="I88" s="151">
        <f t="shared" si="3"/>
        <v>176611.34146364365</v>
      </c>
      <c r="J88" s="177">
        <v>0</v>
      </c>
      <c r="K88" s="178">
        <v>177082.68440269906</v>
      </c>
      <c r="L88" s="152">
        <f t="shared" si="2"/>
        <v>177082.68440269906</v>
      </c>
      <c r="N88" s="147"/>
      <c r="O88" s="147"/>
      <c r="P88" s="147"/>
      <c r="Q88" s="147"/>
      <c r="R88" s="147"/>
      <c r="S88" s="147"/>
    </row>
    <row r="89" spans="1:19" ht="12.75" customHeight="1">
      <c r="A89" s="315" t="s">
        <v>146</v>
      </c>
      <c r="B89" s="316"/>
      <c r="C89" s="316"/>
      <c r="D89" s="316"/>
      <c r="E89" s="317"/>
      <c r="F89" s="8">
        <v>81</v>
      </c>
      <c r="G89" s="41">
        <f>G90+G91+G92</f>
        <v>84708411.58</v>
      </c>
      <c r="H89" s="42">
        <f>H90+H91+H92</f>
        <v>315741825.76</v>
      </c>
      <c r="I89" s="151">
        <f t="shared" si="3"/>
        <v>400450237.34</v>
      </c>
      <c r="J89" s="41">
        <f>J90+J91+J92</f>
        <v>84708411.58</v>
      </c>
      <c r="K89" s="42">
        <f>K90+K91+K92</f>
        <v>315741825.76</v>
      </c>
      <c r="L89" s="152">
        <f t="shared" si="2"/>
        <v>400450237.34</v>
      </c>
      <c r="N89" s="147"/>
      <c r="O89" s="147"/>
      <c r="P89" s="147"/>
      <c r="Q89" s="147"/>
      <c r="R89" s="147"/>
      <c r="S89" s="147"/>
    </row>
    <row r="90" spans="1:19" ht="12.75" customHeight="1">
      <c r="A90" s="312" t="s">
        <v>147</v>
      </c>
      <c r="B90" s="313"/>
      <c r="C90" s="313"/>
      <c r="D90" s="313"/>
      <c r="E90" s="314"/>
      <c r="F90" s="8">
        <v>82</v>
      </c>
      <c r="G90" s="177">
        <v>1626910.3900000006</v>
      </c>
      <c r="H90" s="178">
        <v>26863541.01</v>
      </c>
      <c r="I90" s="151">
        <f t="shared" si="3"/>
        <v>28490451.400000002</v>
      </c>
      <c r="J90" s="177">
        <v>1626910.3900000006</v>
      </c>
      <c r="K90" s="178">
        <v>26863541.01</v>
      </c>
      <c r="L90" s="152">
        <f t="shared" si="2"/>
        <v>28490451.400000002</v>
      </c>
      <c r="N90" s="147"/>
      <c r="O90" s="147"/>
      <c r="P90" s="147"/>
      <c r="Q90" s="147"/>
      <c r="R90" s="147"/>
      <c r="S90" s="147"/>
    </row>
    <row r="91" spans="1:19" ht="12.75" customHeight="1">
      <c r="A91" s="312" t="s">
        <v>148</v>
      </c>
      <c r="B91" s="313"/>
      <c r="C91" s="313"/>
      <c r="D91" s="313"/>
      <c r="E91" s="314"/>
      <c r="F91" s="8">
        <v>83</v>
      </c>
      <c r="G91" s="177">
        <v>7581501.190000001</v>
      </c>
      <c r="H91" s="178">
        <v>139638995.3</v>
      </c>
      <c r="I91" s="151">
        <f t="shared" si="3"/>
        <v>147220496.49</v>
      </c>
      <c r="J91" s="177">
        <v>7581501.190000001</v>
      </c>
      <c r="K91" s="178">
        <v>139638995.3</v>
      </c>
      <c r="L91" s="152">
        <f t="shared" si="2"/>
        <v>147220496.49</v>
      </c>
      <c r="N91" s="147"/>
      <c r="O91" s="147"/>
      <c r="P91" s="147"/>
      <c r="Q91" s="147"/>
      <c r="R91" s="147"/>
      <c r="S91" s="147"/>
    </row>
    <row r="92" spans="1:19" ht="12.75" customHeight="1">
      <c r="A92" s="312" t="s">
        <v>149</v>
      </c>
      <c r="B92" s="313"/>
      <c r="C92" s="313"/>
      <c r="D92" s="313"/>
      <c r="E92" s="314"/>
      <c r="F92" s="8">
        <v>84</v>
      </c>
      <c r="G92" s="177">
        <v>75500000</v>
      </c>
      <c r="H92" s="178">
        <v>149239289.45</v>
      </c>
      <c r="I92" s="151">
        <f t="shared" si="3"/>
        <v>224739289.45</v>
      </c>
      <c r="J92" s="177">
        <v>75500000</v>
      </c>
      <c r="K92" s="178">
        <v>149239289.45</v>
      </c>
      <c r="L92" s="152">
        <f t="shared" si="2"/>
        <v>224739289.45</v>
      </c>
      <c r="N92" s="147"/>
      <c r="O92" s="147"/>
      <c r="P92" s="147"/>
      <c r="Q92" s="147"/>
      <c r="R92" s="147"/>
      <c r="S92" s="147"/>
    </row>
    <row r="93" spans="1:19" ht="12.75" customHeight="1">
      <c r="A93" s="315" t="s">
        <v>150</v>
      </c>
      <c r="B93" s="316"/>
      <c r="C93" s="316"/>
      <c r="D93" s="316"/>
      <c r="E93" s="317"/>
      <c r="F93" s="8">
        <v>85</v>
      </c>
      <c r="G93" s="41">
        <f>SUM(G94:G95)</f>
        <v>59649211.17961255</v>
      </c>
      <c r="H93" s="42">
        <f>SUM(H94:H95)</f>
        <v>546803515.7605276</v>
      </c>
      <c r="I93" s="151">
        <f t="shared" si="3"/>
        <v>606452726.9401401</v>
      </c>
      <c r="J93" s="41">
        <f>+J94+J95</f>
        <v>121247425.04775235</v>
      </c>
      <c r="K93" s="42">
        <f>+K94+K95</f>
        <v>738037216.2108517</v>
      </c>
      <c r="L93" s="152">
        <f t="shared" si="2"/>
        <v>859284641.258604</v>
      </c>
      <c r="N93" s="147"/>
      <c r="O93" s="147"/>
      <c r="P93" s="147"/>
      <c r="Q93" s="147"/>
      <c r="R93" s="147"/>
      <c r="S93" s="147"/>
    </row>
    <row r="94" spans="1:19" ht="12.75" customHeight="1">
      <c r="A94" s="312" t="s">
        <v>151</v>
      </c>
      <c r="B94" s="313"/>
      <c r="C94" s="313"/>
      <c r="D94" s="313"/>
      <c r="E94" s="314"/>
      <c r="F94" s="8">
        <v>86</v>
      </c>
      <c r="G94" s="177">
        <v>59649211.17961255</v>
      </c>
      <c r="H94" s="178">
        <v>546803515.7605276</v>
      </c>
      <c r="I94" s="151">
        <f t="shared" si="3"/>
        <v>606452726.9401401</v>
      </c>
      <c r="J94" s="177">
        <v>121247425.04775235</v>
      </c>
      <c r="K94" s="178">
        <v>738037216.2108517</v>
      </c>
      <c r="L94" s="152">
        <f t="shared" si="2"/>
        <v>859284641.258604</v>
      </c>
      <c r="N94" s="147"/>
      <c r="O94" s="147"/>
      <c r="P94" s="147"/>
      <c r="Q94" s="147"/>
      <c r="R94" s="147"/>
      <c r="S94" s="147"/>
    </row>
    <row r="95" spans="1:19" ht="12.75" customHeight="1">
      <c r="A95" s="312" t="s">
        <v>152</v>
      </c>
      <c r="B95" s="313"/>
      <c r="C95" s="313"/>
      <c r="D95" s="313"/>
      <c r="E95" s="314"/>
      <c r="F95" s="8">
        <v>87</v>
      </c>
      <c r="G95" s="177">
        <v>0</v>
      </c>
      <c r="H95" s="178">
        <v>0</v>
      </c>
      <c r="I95" s="151">
        <f t="shared" si="3"/>
        <v>0</v>
      </c>
      <c r="J95" s="177">
        <v>0</v>
      </c>
      <c r="K95" s="178">
        <v>0</v>
      </c>
      <c r="L95" s="152">
        <f t="shared" si="2"/>
        <v>0</v>
      </c>
      <c r="N95" s="147"/>
      <c r="O95" s="147"/>
      <c r="P95" s="147"/>
      <c r="Q95" s="147"/>
      <c r="R95" s="147"/>
      <c r="S95" s="147"/>
    </row>
    <row r="96" spans="1:19" ht="12.75" customHeight="1">
      <c r="A96" s="315" t="s">
        <v>153</v>
      </c>
      <c r="B96" s="316"/>
      <c r="C96" s="316"/>
      <c r="D96" s="316"/>
      <c r="E96" s="317"/>
      <c r="F96" s="8">
        <v>88</v>
      </c>
      <c r="G96" s="41">
        <f>SUM(G97:G98)</f>
        <v>61627369.56824312</v>
      </c>
      <c r="H96" s="42">
        <f>SUM(H97:H98)</f>
        <v>191475309.38370243</v>
      </c>
      <c r="I96" s="151">
        <f t="shared" si="3"/>
        <v>253102678.95194554</v>
      </c>
      <c r="J96" s="41">
        <f>+J97+J98</f>
        <v>10142518.7929863</v>
      </c>
      <c r="K96" s="42">
        <f>+K97+K98</f>
        <v>91404075.2093484</v>
      </c>
      <c r="L96" s="152">
        <f t="shared" si="2"/>
        <v>101546594.0023347</v>
      </c>
      <c r="N96" s="147"/>
      <c r="O96" s="147"/>
      <c r="P96" s="147"/>
      <c r="Q96" s="147"/>
      <c r="R96" s="147"/>
      <c r="S96" s="147"/>
    </row>
    <row r="97" spans="1:19" ht="12.75" customHeight="1">
      <c r="A97" s="312" t="s">
        <v>154</v>
      </c>
      <c r="B97" s="313"/>
      <c r="C97" s="313"/>
      <c r="D97" s="313"/>
      <c r="E97" s="314"/>
      <c r="F97" s="8">
        <v>89</v>
      </c>
      <c r="G97" s="177">
        <v>61627369.56824312</v>
      </c>
      <c r="H97" s="178">
        <v>191475309.38370243</v>
      </c>
      <c r="I97" s="151">
        <f t="shared" si="3"/>
        <v>253102678.95194554</v>
      </c>
      <c r="J97" s="177">
        <f>10142518.7929863</f>
        <v>10142518.7929863</v>
      </c>
      <c r="K97" s="178">
        <v>91404075.2093484</v>
      </c>
      <c r="L97" s="152">
        <f t="shared" si="2"/>
        <v>101546594.0023347</v>
      </c>
      <c r="N97" s="147"/>
      <c r="O97" s="147"/>
      <c r="P97" s="147"/>
      <c r="Q97" s="147"/>
      <c r="R97" s="147"/>
      <c r="S97" s="147"/>
    </row>
    <row r="98" spans="1:19" ht="12.75" customHeight="1">
      <c r="A98" s="312" t="s">
        <v>155</v>
      </c>
      <c r="B98" s="313"/>
      <c r="C98" s="313"/>
      <c r="D98" s="313"/>
      <c r="E98" s="314"/>
      <c r="F98" s="8">
        <v>90</v>
      </c>
      <c r="G98" s="177">
        <v>0</v>
      </c>
      <c r="H98" s="178">
        <v>0</v>
      </c>
      <c r="I98" s="151">
        <f t="shared" si="3"/>
        <v>0</v>
      </c>
      <c r="J98" s="177">
        <v>0</v>
      </c>
      <c r="K98" s="178">
        <v>0</v>
      </c>
      <c r="L98" s="152">
        <f t="shared" si="2"/>
        <v>0</v>
      </c>
      <c r="N98" s="147"/>
      <c r="O98" s="147"/>
      <c r="P98" s="147"/>
      <c r="Q98" s="147"/>
      <c r="R98" s="147"/>
      <c r="S98" s="147"/>
    </row>
    <row r="99" spans="1:19" ht="12.75" customHeight="1">
      <c r="A99" s="315" t="s">
        <v>156</v>
      </c>
      <c r="B99" s="316"/>
      <c r="C99" s="316"/>
      <c r="D99" s="316"/>
      <c r="E99" s="317"/>
      <c r="F99" s="8">
        <v>91</v>
      </c>
      <c r="G99" s="177">
        <f>1508493.43610106+0.5</f>
        <v>1508493.93610106</v>
      </c>
      <c r="H99" s="178">
        <v>10984293.216590213</v>
      </c>
      <c r="I99" s="151">
        <f t="shared" si="3"/>
        <v>12492787.152691273</v>
      </c>
      <c r="J99" s="177">
        <v>1400092.2912752095</v>
      </c>
      <c r="K99" s="178">
        <v>10711615.666918585</v>
      </c>
      <c r="L99" s="152">
        <f t="shared" si="2"/>
        <v>12111707.958193794</v>
      </c>
      <c r="N99" s="147"/>
      <c r="O99" s="147"/>
      <c r="P99" s="147"/>
      <c r="Q99" s="147"/>
      <c r="R99" s="147"/>
      <c r="S99" s="147"/>
    </row>
    <row r="100" spans="1:19" ht="12.75" customHeight="1">
      <c r="A100" s="315" t="s">
        <v>157</v>
      </c>
      <c r="B100" s="316"/>
      <c r="C100" s="316"/>
      <c r="D100" s="313"/>
      <c r="E100" s="314"/>
      <c r="F100" s="8">
        <v>92</v>
      </c>
      <c r="G100" s="41">
        <f>SUM(G101:G106)</f>
        <v>2686306998.332525</v>
      </c>
      <c r="H100" s="42">
        <f>SUM(H101:H106)</f>
        <v>4185738573.5798306</v>
      </c>
      <c r="I100" s="151">
        <f t="shared" si="3"/>
        <v>6872045571.912355</v>
      </c>
      <c r="J100" s="41">
        <f>+J101+J102+J103+J104+J105+J106</f>
        <v>2717530608.1562204</v>
      </c>
      <c r="K100" s="42">
        <f>+K101+K102+K103+K104+K105+K106</f>
        <v>4377521727.224077</v>
      </c>
      <c r="L100" s="152">
        <f t="shared" si="2"/>
        <v>7095052335.380298</v>
      </c>
      <c r="N100" s="147"/>
      <c r="O100" s="147"/>
      <c r="P100" s="147"/>
      <c r="Q100" s="147"/>
      <c r="R100" s="147"/>
      <c r="S100" s="147"/>
    </row>
    <row r="101" spans="1:19" ht="12.75" customHeight="1">
      <c r="A101" s="312" t="s">
        <v>158</v>
      </c>
      <c r="B101" s="313"/>
      <c r="C101" s="313"/>
      <c r="D101" s="313"/>
      <c r="E101" s="314"/>
      <c r="F101" s="8">
        <v>93</v>
      </c>
      <c r="G101" s="177">
        <v>5493774.9795106305</v>
      </c>
      <c r="H101" s="178">
        <v>1303066470.715008</v>
      </c>
      <c r="I101" s="151">
        <f t="shared" si="3"/>
        <v>1308560245.6945186</v>
      </c>
      <c r="J101" s="177">
        <v>5425953.969389049</v>
      </c>
      <c r="K101" s="178">
        <v>1546035292.9471536</v>
      </c>
      <c r="L101" s="152">
        <f t="shared" si="2"/>
        <v>1551461246.9165425</v>
      </c>
      <c r="N101" s="147"/>
      <c r="O101" s="147"/>
      <c r="P101" s="147"/>
      <c r="Q101" s="147"/>
      <c r="R101" s="147"/>
      <c r="S101" s="147"/>
    </row>
    <row r="102" spans="1:19" ht="12.75" customHeight="1">
      <c r="A102" s="312" t="s">
        <v>159</v>
      </c>
      <c r="B102" s="313"/>
      <c r="C102" s="313"/>
      <c r="D102" s="313"/>
      <c r="E102" s="314"/>
      <c r="F102" s="8">
        <v>94</v>
      </c>
      <c r="G102" s="177">
        <v>2638338812.7184873</v>
      </c>
      <c r="H102" s="178">
        <v>49462137.44</v>
      </c>
      <c r="I102" s="151">
        <f t="shared" si="3"/>
        <v>2687800950.1584873</v>
      </c>
      <c r="J102" s="177">
        <v>2657821442.3306317</v>
      </c>
      <c r="K102" s="178">
        <v>44241486.65</v>
      </c>
      <c r="L102" s="152">
        <f t="shared" si="2"/>
        <v>2702062928.980632</v>
      </c>
      <c r="N102" s="147"/>
      <c r="O102" s="147"/>
      <c r="P102" s="147"/>
      <c r="Q102" s="147"/>
      <c r="R102" s="147"/>
      <c r="S102" s="147"/>
    </row>
    <row r="103" spans="1:19" ht="12.75" customHeight="1">
      <c r="A103" s="312" t="s">
        <v>160</v>
      </c>
      <c r="B103" s="313"/>
      <c r="C103" s="313"/>
      <c r="D103" s="313"/>
      <c r="E103" s="314"/>
      <c r="F103" s="8">
        <v>95</v>
      </c>
      <c r="G103" s="177">
        <v>41782240.88452667</v>
      </c>
      <c r="H103" s="178">
        <v>2776480301.805382</v>
      </c>
      <c r="I103" s="151">
        <f t="shared" si="3"/>
        <v>2818262542.6899085</v>
      </c>
      <c r="J103" s="177">
        <v>54283211.856199555</v>
      </c>
      <c r="K103" s="178">
        <v>2731304194.5098267</v>
      </c>
      <c r="L103" s="152">
        <f t="shared" si="2"/>
        <v>2785587406.3660264</v>
      </c>
      <c r="N103" s="147"/>
      <c r="O103" s="147"/>
      <c r="P103" s="147"/>
      <c r="Q103" s="147"/>
      <c r="R103" s="147"/>
      <c r="S103" s="147"/>
    </row>
    <row r="104" spans="1:19" ht="23.25" customHeight="1">
      <c r="A104" s="312" t="s">
        <v>161</v>
      </c>
      <c r="B104" s="313"/>
      <c r="C104" s="313"/>
      <c r="D104" s="313"/>
      <c r="E104" s="314"/>
      <c r="F104" s="8">
        <v>96</v>
      </c>
      <c r="G104" s="177">
        <v>0</v>
      </c>
      <c r="H104" s="178">
        <v>5774430.264868</v>
      </c>
      <c r="I104" s="151">
        <f t="shared" si="3"/>
        <v>5774430.264868</v>
      </c>
      <c r="J104" s="177">
        <v>0</v>
      </c>
      <c r="K104" s="178">
        <v>6515435.020837</v>
      </c>
      <c r="L104" s="152">
        <f t="shared" si="2"/>
        <v>6515435.020837</v>
      </c>
      <c r="N104" s="147"/>
      <c r="O104" s="147"/>
      <c r="P104" s="147"/>
      <c r="Q104" s="147"/>
      <c r="R104" s="147"/>
      <c r="S104" s="147"/>
    </row>
    <row r="105" spans="1:19" ht="12.75" customHeight="1">
      <c r="A105" s="312" t="s">
        <v>162</v>
      </c>
      <c r="B105" s="313"/>
      <c r="C105" s="313"/>
      <c r="D105" s="313"/>
      <c r="E105" s="314"/>
      <c r="F105" s="8">
        <v>97</v>
      </c>
      <c r="G105" s="177">
        <v>0</v>
      </c>
      <c r="H105" s="178">
        <v>7055533</v>
      </c>
      <c r="I105" s="151">
        <f t="shared" si="3"/>
        <v>7055533</v>
      </c>
      <c r="J105" s="177">
        <v>0</v>
      </c>
      <c r="K105" s="178">
        <v>7055533</v>
      </c>
      <c r="L105" s="152">
        <f t="shared" si="2"/>
        <v>7055533</v>
      </c>
      <c r="N105" s="147"/>
      <c r="O105" s="147"/>
      <c r="P105" s="147"/>
      <c r="Q105" s="147"/>
      <c r="R105" s="147"/>
      <c r="S105" s="147"/>
    </row>
    <row r="106" spans="1:19" ht="12.75" customHeight="1">
      <c r="A106" s="312" t="s">
        <v>163</v>
      </c>
      <c r="B106" s="313"/>
      <c r="C106" s="313"/>
      <c r="D106" s="313"/>
      <c r="E106" s="314"/>
      <c r="F106" s="8">
        <v>98</v>
      </c>
      <c r="G106" s="177">
        <v>692169.75</v>
      </c>
      <c r="H106" s="178">
        <v>43899700.354573004</v>
      </c>
      <c r="I106" s="151">
        <f t="shared" si="3"/>
        <v>44591870.104573004</v>
      </c>
      <c r="J106" s="177">
        <v>0</v>
      </c>
      <c r="K106" s="178">
        <v>42369785.09626</v>
      </c>
      <c r="L106" s="152">
        <f t="shared" si="2"/>
        <v>42369785.09626</v>
      </c>
      <c r="N106" s="147"/>
      <c r="O106" s="147"/>
      <c r="P106" s="147"/>
      <c r="Q106" s="147"/>
      <c r="R106" s="147"/>
      <c r="S106" s="147"/>
    </row>
    <row r="107" spans="1:19" ht="37.5" customHeight="1">
      <c r="A107" s="315" t="s">
        <v>164</v>
      </c>
      <c r="B107" s="316"/>
      <c r="C107" s="316"/>
      <c r="D107" s="316"/>
      <c r="E107" s="317"/>
      <c r="F107" s="8">
        <v>99</v>
      </c>
      <c r="G107" s="177">
        <v>336900961.405024</v>
      </c>
      <c r="H107" s="178">
        <v>0</v>
      </c>
      <c r="I107" s="151">
        <f t="shared" si="3"/>
        <v>336900961.405024</v>
      </c>
      <c r="J107" s="177">
        <v>426089338.78309596</v>
      </c>
      <c r="K107" s="178"/>
      <c r="L107" s="152">
        <f t="shared" si="2"/>
        <v>426089338.78309596</v>
      </c>
      <c r="N107" s="147"/>
      <c r="O107" s="147"/>
      <c r="P107" s="147"/>
      <c r="Q107" s="147"/>
      <c r="R107" s="147"/>
      <c r="S107" s="147"/>
    </row>
    <row r="108" spans="1:19" ht="12.75" customHeight="1">
      <c r="A108" s="315" t="s">
        <v>165</v>
      </c>
      <c r="B108" s="316"/>
      <c r="C108" s="316"/>
      <c r="D108" s="313"/>
      <c r="E108" s="314"/>
      <c r="F108" s="8">
        <v>100</v>
      </c>
      <c r="G108" s="41">
        <f>G109+G110</f>
        <v>5378443.857600001</v>
      </c>
      <c r="H108" s="42">
        <f>H109+H110</f>
        <v>113119340.62179582</v>
      </c>
      <c r="I108" s="151">
        <f t="shared" si="3"/>
        <v>118497784.47939582</v>
      </c>
      <c r="J108" s="41">
        <f>+J109+J110</f>
        <v>5908754.601800001</v>
      </c>
      <c r="K108" s="42">
        <f>+K109+K110</f>
        <v>110283304.21939042</v>
      </c>
      <c r="L108" s="152">
        <f t="shared" si="2"/>
        <v>116192058.82119042</v>
      </c>
      <c r="N108" s="147"/>
      <c r="O108" s="147"/>
      <c r="P108" s="147"/>
      <c r="Q108" s="147"/>
      <c r="R108" s="147"/>
      <c r="S108" s="147"/>
    </row>
    <row r="109" spans="1:19" ht="12.75" customHeight="1">
      <c r="A109" s="312" t="s">
        <v>166</v>
      </c>
      <c r="B109" s="313"/>
      <c r="C109" s="313"/>
      <c r="D109" s="313"/>
      <c r="E109" s="314"/>
      <c r="F109" s="8">
        <v>101</v>
      </c>
      <c r="G109" s="177">
        <v>5378443.857600001</v>
      </c>
      <c r="H109" s="178">
        <v>108603591.88179582</v>
      </c>
      <c r="I109" s="151">
        <f t="shared" si="3"/>
        <v>113982035.73939583</v>
      </c>
      <c r="J109" s="177">
        <v>5213982.281800001</v>
      </c>
      <c r="K109" s="178">
        <v>105767555.47939043</v>
      </c>
      <c r="L109" s="152">
        <f t="shared" si="2"/>
        <v>110981537.76119043</v>
      </c>
      <c r="N109" s="147"/>
      <c r="O109" s="147"/>
      <c r="P109" s="147"/>
      <c r="Q109" s="147"/>
      <c r="R109" s="147"/>
      <c r="S109" s="147"/>
    </row>
    <row r="110" spans="1:19" ht="12.75" customHeight="1">
      <c r="A110" s="321" t="s">
        <v>167</v>
      </c>
      <c r="B110" s="322"/>
      <c r="C110" s="322"/>
      <c r="D110" s="322"/>
      <c r="E110" s="323"/>
      <c r="F110" s="8">
        <v>102</v>
      </c>
      <c r="G110" s="177">
        <v>0</v>
      </c>
      <c r="H110" s="178">
        <v>4515748.74</v>
      </c>
      <c r="I110" s="151">
        <f t="shared" si="3"/>
        <v>4515748.74</v>
      </c>
      <c r="J110" s="177">
        <v>694772.32</v>
      </c>
      <c r="K110" s="178">
        <v>4515748.74</v>
      </c>
      <c r="L110" s="152">
        <f t="shared" si="2"/>
        <v>5210521.0600000005</v>
      </c>
      <c r="N110" s="147"/>
      <c r="O110" s="147"/>
      <c r="P110" s="147"/>
      <c r="Q110" s="147"/>
      <c r="R110" s="147"/>
      <c r="S110" s="147"/>
    </row>
    <row r="111" spans="1:19" ht="12.75" customHeight="1">
      <c r="A111" s="318" t="s">
        <v>168</v>
      </c>
      <c r="B111" s="319"/>
      <c r="C111" s="319"/>
      <c r="D111" s="322"/>
      <c r="E111" s="323"/>
      <c r="F111" s="8">
        <v>103</v>
      </c>
      <c r="G111" s="41">
        <f>G112+G113</f>
        <v>19155610.523924</v>
      </c>
      <c r="H111" s="42">
        <f>H112+H113</f>
        <v>100291870.72724801</v>
      </c>
      <c r="I111" s="151">
        <f t="shared" si="3"/>
        <v>119447481.251172</v>
      </c>
      <c r="J111" s="41">
        <f>+J112+J113</f>
        <v>19551033.508244008</v>
      </c>
      <c r="K111" s="42">
        <f>+K112+K113</f>
        <v>122554656.29771435</v>
      </c>
      <c r="L111" s="152">
        <f t="shared" si="2"/>
        <v>142105689.80595836</v>
      </c>
      <c r="N111" s="147"/>
      <c r="O111" s="147"/>
      <c r="P111" s="147"/>
      <c r="Q111" s="147"/>
      <c r="R111" s="147"/>
      <c r="S111" s="147"/>
    </row>
    <row r="112" spans="1:19" ht="12.75" customHeight="1">
      <c r="A112" s="321" t="s">
        <v>169</v>
      </c>
      <c r="B112" s="322"/>
      <c r="C112" s="322"/>
      <c r="D112" s="322"/>
      <c r="E112" s="323"/>
      <c r="F112" s="8">
        <v>104</v>
      </c>
      <c r="G112" s="177">
        <v>18364262.881920002</v>
      </c>
      <c r="H112" s="178">
        <v>79680047.95768604</v>
      </c>
      <c r="I112" s="151">
        <f t="shared" si="3"/>
        <v>98044310.83960605</v>
      </c>
      <c r="J112" s="177">
        <v>17247518.818744</v>
      </c>
      <c r="K112" s="178">
        <v>84763728.17252763</v>
      </c>
      <c r="L112" s="152">
        <f t="shared" si="2"/>
        <v>102011246.99127163</v>
      </c>
      <c r="N112" s="147"/>
      <c r="O112" s="147"/>
      <c r="P112" s="147"/>
      <c r="Q112" s="147"/>
      <c r="R112" s="147"/>
      <c r="S112" s="147"/>
    </row>
    <row r="113" spans="1:19" ht="12.75" customHeight="1">
      <c r="A113" s="321" t="s">
        <v>170</v>
      </c>
      <c r="B113" s="322"/>
      <c r="C113" s="322"/>
      <c r="D113" s="322"/>
      <c r="E113" s="323"/>
      <c r="F113" s="8">
        <v>105</v>
      </c>
      <c r="G113" s="177">
        <v>791347.642004</v>
      </c>
      <c r="H113" s="178">
        <v>20611822.769561976</v>
      </c>
      <c r="I113" s="151">
        <f t="shared" si="3"/>
        <v>21403170.411565974</v>
      </c>
      <c r="J113" s="177">
        <v>2303514.689500009</v>
      </c>
      <c r="K113" s="178">
        <v>37790928.12518673</v>
      </c>
      <c r="L113" s="152">
        <f t="shared" si="2"/>
        <v>40094442.81468674</v>
      </c>
      <c r="N113" s="147"/>
      <c r="O113" s="147"/>
      <c r="P113" s="147"/>
      <c r="Q113" s="147"/>
      <c r="R113" s="147"/>
      <c r="S113" s="147"/>
    </row>
    <row r="114" spans="1:19" ht="12.75" customHeight="1">
      <c r="A114" s="318" t="s">
        <v>171</v>
      </c>
      <c r="B114" s="319"/>
      <c r="C114" s="319"/>
      <c r="D114" s="319"/>
      <c r="E114" s="320"/>
      <c r="F114" s="8">
        <v>106</v>
      </c>
      <c r="G114" s="177"/>
      <c r="H114" s="178"/>
      <c r="I114" s="151">
        <f t="shared" si="3"/>
        <v>0</v>
      </c>
      <c r="J114" s="177"/>
      <c r="K114" s="178"/>
      <c r="L114" s="152">
        <f t="shared" si="2"/>
        <v>0</v>
      </c>
      <c r="N114" s="147"/>
      <c r="O114" s="147"/>
      <c r="P114" s="147"/>
      <c r="Q114" s="147"/>
      <c r="R114" s="147"/>
      <c r="S114" s="147"/>
    </row>
    <row r="115" spans="1:19" ht="12.75" customHeight="1">
      <c r="A115" s="318" t="s">
        <v>172</v>
      </c>
      <c r="B115" s="319"/>
      <c r="C115" s="319"/>
      <c r="D115" s="322"/>
      <c r="E115" s="323"/>
      <c r="F115" s="8">
        <v>107</v>
      </c>
      <c r="G115" s="41">
        <f>G116+G117+G118</f>
        <v>522507.03804799996</v>
      </c>
      <c r="H115" s="42">
        <f>H116+H117+H118</f>
        <v>4840156.589004457</v>
      </c>
      <c r="I115" s="151">
        <f t="shared" si="3"/>
        <v>5362663.627052457</v>
      </c>
      <c r="J115" s="41">
        <f>+J116+J117+J118</f>
        <v>873594.314088</v>
      </c>
      <c r="K115" s="42">
        <f>+K116+K117+K118</f>
        <v>11196606.629193366</v>
      </c>
      <c r="L115" s="152">
        <f t="shared" si="2"/>
        <v>12070200.943281366</v>
      </c>
      <c r="N115" s="147"/>
      <c r="O115" s="147"/>
      <c r="P115" s="147"/>
      <c r="Q115" s="147"/>
      <c r="R115" s="147"/>
      <c r="S115" s="147"/>
    </row>
    <row r="116" spans="1:19" ht="12.75" customHeight="1">
      <c r="A116" s="312" t="s">
        <v>173</v>
      </c>
      <c r="B116" s="313"/>
      <c r="C116" s="313"/>
      <c r="D116" s="313"/>
      <c r="E116" s="314"/>
      <c r="F116" s="8">
        <v>108</v>
      </c>
      <c r="G116" s="177">
        <v>223745.038048</v>
      </c>
      <c r="H116" s="178">
        <v>3139810.589004457</v>
      </c>
      <c r="I116" s="151">
        <f t="shared" si="3"/>
        <v>3363555.627052457</v>
      </c>
      <c r="J116" s="177">
        <v>206352.314088</v>
      </c>
      <c r="K116" s="178">
        <v>2931180.1291933656</v>
      </c>
      <c r="L116" s="152">
        <f t="shared" si="2"/>
        <v>3137532.4432813656</v>
      </c>
      <c r="N116" s="147"/>
      <c r="O116" s="147"/>
      <c r="P116" s="147"/>
      <c r="Q116" s="147"/>
      <c r="R116" s="147"/>
      <c r="S116" s="147"/>
    </row>
    <row r="117" spans="1:19" ht="12.75" customHeight="1">
      <c r="A117" s="312" t="s">
        <v>174</v>
      </c>
      <c r="B117" s="313"/>
      <c r="C117" s="313"/>
      <c r="D117" s="313"/>
      <c r="E117" s="314"/>
      <c r="F117" s="8">
        <v>109</v>
      </c>
      <c r="G117" s="177">
        <v>0</v>
      </c>
      <c r="H117" s="178">
        <v>0</v>
      </c>
      <c r="I117" s="151">
        <f t="shared" si="3"/>
        <v>0</v>
      </c>
      <c r="J117" s="177">
        <v>0</v>
      </c>
      <c r="K117" s="178">
        <v>0</v>
      </c>
      <c r="L117" s="152">
        <f t="shared" si="2"/>
        <v>0</v>
      </c>
      <c r="N117" s="147"/>
      <c r="O117" s="147"/>
      <c r="P117" s="147"/>
      <c r="Q117" s="147"/>
      <c r="R117" s="147"/>
      <c r="S117" s="147"/>
    </row>
    <row r="118" spans="1:19" ht="12.75" customHeight="1">
      <c r="A118" s="312" t="s">
        <v>175</v>
      </c>
      <c r="B118" s="313"/>
      <c r="C118" s="313"/>
      <c r="D118" s="313"/>
      <c r="E118" s="314"/>
      <c r="F118" s="8">
        <v>110</v>
      </c>
      <c r="G118" s="177">
        <v>298762</v>
      </c>
      <c r="H118" s="178">
        <v>1700346</v>
      </c>
      <c r="I118" s="151">
        <f t="shared" si="3"/>
        <v>1999108</v>
      </c>
      <c r="J118" s="177">
        <v>667242</v>
      </c>
      <c r="K118" s="178">
        <v>8265426.5</v>
      </c>
      <c r="L118" s="152">
        <f t="shared" si="2"/>
        <v>8932668.5</v>
      </c>
      <c r="N118" s="147"/>
      <c r="O118" s="147"/>
      <c r="P118" s="147"/>
      <c r="Q118" s="147"/>
      <c r="R118" s="147"/>
      <c r="S118" s="147"/>
    </row>
    <row r="119" spans="1:19" ht="12.75" customHeight="1">
      <c r="A119" s="318" t="s">
        <v>176</v>
      </c>
      <c r="B119" s="319"/>
      <c r="C119" s="319"/>
      <c r="D119" s="322"/>
      <c r="E119" s="323"/>
      <c r="F119" s="8">
        <v>111</v>
      </c>
      <c r="G119" s="41">
        <f>G120+G121+G122+G123</f>
        <v>57794052.44257193</v>
      </c>
      <c r="H119" s="42">
        <f>H120+H121+H122+H123</f>
        <v>273238826.18268824</v>
      </c>
      <c r="I119" s="151">
        <f t="shared" si="3"/>
        <v>331032878.6252602</v>
      </c>
      <c r="J119" s="41">
        <f>+J120+J121+J122+J123</f>
        <v>53536751.84516188</v>
      </c>
      <c r="K119" s="42">
        <f>+K120+K121+K122+K123</f>
        <v>316901192.8187622</v>
      </c>
      <c r="L119" s="152">
        <f>SUM(J119:K119)</f>
        <v>370437944.66392404</v>
      </c>
      <c r="N119" s="147"/>
      <c r="O119" s="147"/>
      <c r="P119" s="147"/>
      <c r="Q119" s="147"/>
      <c r="R119" s="147"/>
      <c r="S119" s="147"/>
    </row>
    <row r="120" spans="1:19" ht="12.75" customHeight="1">
      <c r="A120" s="312" t="s">
        <v>177</v>
      </c>
      <c r="B120" s="313"/>
      <c r="C120" s="313"/>
      <c r="D120" s="313"/>
      <c r="E120" s="314"/>
      <c r="F120" s="8">
        <v>112</v>
      </c>
      <c r="G120" s="177">
        <v>8013275.486886249</v>
      </c>
      <c r="H120" s="178">
        <v>93024209.93619771</v>
      </c>
      <c r="I120" s="151">
        <f t="shared" si="3"/>
        <v>101037485.42308396</v>
      </c>
      <c r="J120" s="177">
        <v>6249317.5488899</v>
      </c>
      <c r="K120" s="178">
        <v>86395907.92316057</v>
      </c>
      <c r="L120" s="152">
        <f t="shared" si="2"/>
        <v>92645225.47205047</v>
      </c>
      <c r="N120" s="147"/>
      <c r="O120" s="147"/>
      <c r="P120" s="147"/>
      <c r="Q120" s="147"/>
      <c r="R120" s="147"/>
      <c r="S120" s="147"/>
    </row>
    <row r="121" spans="1:19" ht="12.75" customHeight="1">
      <c r="A121" s="312" t="s">
        <v>178</v>
      </c>
      <c r="B121" s="313"/>
      <c r="C121" s="313"/>
      <c r="D121" s="313"/>
      <c r="E121" s="314"/>
      <c r="F121" s="8">
        <v>113</v>
      </c>
      <c r="G121" s="177">
        <v>0</v>
      </c>
      <c r="H121" s="178">
        <v>55081955.30831854</v>
      </c>
      <c r="I121" s="151">
        <f t="shared" si="3"/>
        <v>55081955.30831854</v>
      </c>
      <c r="J121" s="177">
        <v>43978.28</v>
      </c>
      <c r="K121" s="178">
        <v>86763471.51693596</v>
      </c>
      <c r="L121" s="152">
        <f t="shared" si="2"/>
        <v>86807449.79693596</v>
      </c>
      <c r="N121" s="147"/>
      <c r="O121" s="147"/>
      <c r="P121" s="147"/>
      <c r="Q121" s="147"/>
      <c r="R121" s="147"/>
      <c r="S121" s="147"/>
    </row>
    <row r="122" spans="1:19" ht="12.75" customHeight="1">
      <c r="A122" s="312" t="s">
        <v>179</v>
      </c>
      <c r="B122" s="313"/>
      <c r="C122" s="313"/>
      <c r="D122" s="313"/>
      <c r="E122" s="314"/>
      <c r="F122" s="8">
        <v>114</v>
      </c>
      <c r="G122" s="177">
        <v>0</v>
      </c>
      <c r="H122" s="178">
        <v>42645.88</v>
      </c>
      <c r="I122" s="151">
        <f t="shared" si="3"/>
        <v>42645.88</v>
      </c>
      <c r="J122" s="177">
        <v>0</v>
      </c>
      <c r="K122" s="178">
        <v>66185.06999999999</v>
      </c>
      <c r="L122" s="152">
        <f t="shared" si="2"/>
        <v>66185.06999999999</v>
      </c>
      <c r="N122" s="147"/>
      <c r="O122" s="147"/>
      <c r="P122" s="147"/>
      <c r="Q122" s="147"/>
      <c r="R122" s="147"/>
      <c r="S122" s="147"/>
    </row>
    <row r="123" spans="1:19" ht="12.75" customHeight="1">
      <c r="A123" s="312" t="s">
        <v>180</v>
      </c>
      <c r="B123" s="313"/>
      <c r="C123" s="313"/>
      <c r="D123" s="313"/>
      <c r="E123" s="314"/>
      <c r="F123" s="8">
        <v>115</v>
      </c>
      <c r="G123" s="177">
        <v>49780776.95568568</v>
      </c>
      <c r="H123" s="178">
        <v>125090015.058172</v>
      </c>
      <c r="I123" s="151">
        <f t="shared" si="3"/>
        <v>174870792.0138577</v>
      </c>
      <c r="J123" s="177">
        <v>47243456.01627198</v>
      </c>
      <c r="K123" s="178">
        <v>143675628.30866566</v>
      </c>
      <c r="L123" s="152">
        <f t="shared" si="2"/>
        <v>190919084.32493764</v>
      </c>
      <c r="N123" s="147"/>
      <c r="O123" s="147"/>
      <c r="P123" s="147"/>
      <c r="Q123" s="147"/>
      <c r="R123" s="147"/>
      <c r="S123" s="147"/>
    </row>
    <row r="124" spans="1:19" ht="26.25" customHeight="1">
      <c r="A124" s="318" t="s">
        <v>181</v>
      </c>
      <c r="B124" s="319"/>
      <c r="C124" s="319"/>
      <c r="D124" s="322"/>
      <c r="E124" s="323"/>
      <c r="F124" s="8">
        <v>116</v>
      </c>
      <c r="G124" s="41">
        <f>G125+G126</f>
        <v>8261554.04021445</v>
      </c>
      <c r="H124" s="42">
        <f>H125+H126</f>
        <v>362800486.5993119</v>
      </c>
      <c r="I124" s="151">
        <f t="shared" si="3"/>
        <v>371062040.63952637</v>
      </c>
      <c r="J124" s="41">
        <f>+J125+J126</f>
        <v>13776834.17564425</v>
      </c>
      <c r="K124" s="42">
        <f>+K125+K126</f>
        <v>382982089.6343444</v>
      </c>
      <c r="L124" s="152">
        <f t="shared" si="2"/>
        <v>396758923.8099887</v>
      </c>
      <c r="N124" s="147"/>
      <c r="O124" s="147"/>
      <c r="P124" s="147"/>
      <c r="Q124" s="147"/>
      <c r="R124" s="147"/>
      <c r="S124" s="147"/>
    </row>
    <row r="125" spans="1:19" ht="12.75" customHeight="1">
      <c r="A125" s="312" t="s">
        <v>182</v>
      </c>
      <c r="B125" s="313"/>
      <c r="C125" s="313"/>
      <c r="D125" s="313"/>
      <c r="E125" s="314"/>
      <c r="F125" s="8">
        <v>117</v>
      </c>
      <c r="G125" s="177">
        <v>0</v>
      </c>
      <c r="H125" s="178">
        <v>0</v>
      </c>
      <c r="I125" s="151">
        <f t="shared" si="3"/>
        <v>0</v>
      </c>
      <c r="J125" s="177">
        <v>0</v>
      </c>
      <c r="K125" s="178">
        <v>0</v>
      </c>
      <c r="L125" s="152">
        <f t="shared" si="2"/>
        <v>0</v>
      </c>
      <c r="N125" s="147"/>
      <c r="O125" s="147"/>
      <c r="P125" s="147"/>
      <c r="Q125" s="147"/>
      <c r="R125" s="147"/>
      <c r="S125" s="147"/>
    </row>
    <row r="126" spans="1:19" ht="12.75" customHeight="1">
      <c r="A126" s="312" t="s">
        <v>183</v>
      </c>
      <c r="B126" s="313"/>
      <c r="C126" s="313"/>
      <c r="D126" s="313"/>
      <c r="E126" s="314"/>
      <c r="F126" s="8">
        <v>118</v>
      </c>
      <c r="G126" s="177">
        <v>8261554.04021445</v>
      </c>
      <c r="H126" s="178">
        <v>362800486.5993119</v>
      </c>
      <c r="I126" s="151">
        <f t="shared" si="3"/>
        <v>371062040.63952637</v>
      </c>
      <c r="J126" s="177">
        <v>13776834.17564425</v>
      </c>
      <c r="K126" s="178">
        <v>382982089.6343444</v>
      </c>
      <c r="L126" s="152">
        <f t="shared" si="2"/>
        <v>396758923.8099887</v>
      </c>
      <c r="N126" s="147"/>
      <c r="O126" s="147"/>
      <c r="P126" s="147"/>
      <c r="Q126" s="147"/>
      <c r="R126" s="147"/>
      <c r="S126" s="147"/>
    </row>
    <row r="127" spans="1:19" ht="12.75" customHeight="1">
      <c r="A127" s="318" t="s">
        <v>184</v>
      </c>
      <c r="B127" s="319"/>
      <c r="C127" s="319"/>
      <c r="D127" s="322"/>
      <c r="E127" s="323"/>
      <c r="F127" s="8">
        <v>119</v>
      </c>
      <c r="G127" s="41">
        <f>G79+G99+G100+G107+G108+G111+G114+G115+G119+G124</f>
        <v>3448820130.673125</v>
      </c>
      <c r="H127" s="42">
        <f>H79+H99+H100+H107+H108+H111+H114+H115+H119+H124</f>
        <v>7641121955.365934</v>
      </c>
      <c r="I127" s="151">
        <f t="shared" si="3"/>
        <v>11089942086.039059</v>
      </c>
      <c r="J127" s="41">
        <f>+J79+J98+J99+J100+J107+J108+J111+J114+J115+J119+J124</f>
        <v>3576173745.947145</v>
      </c>
      <c r="K127" s="42">
        <f>+K79+K98+K99+K100+K107+K108+K111+K114+K115+K119+K124</f>
        <v>8044008915.126153</v>
      </c>
      <c r="L127" s="152">
        <f t="shared" si="2"/>
        <v>11620182661.073298</v>
      </c>
      <c r="N127" s="147"/>
      <c r="O127" s="147"/>
      <c r="P127" s="147"/>
      <c r="Q127" s="147"/>
      <c r="R127" s="147"/>
      <c r="S127" s="147"/>
    </row>
    <row r="128" spans="1:19" ht="12.75" customHeight="1">
      <c r="A128" s="336" t="s">
        <v>127</v>
      </c>
      <c r="B128" s="337"/>
      <c r="C128" s="337"/>
      <c r="D128" s="338"/>
      <c r="E128" s="339"/>
      <c r="F128" s="10">
        <v>120</v>
      </c>
      <c r="G128" s="179">
        <v>93520031.52477081</v>
      </c>
      <c r="H128" s="180">
        <v>2071521840.897704</v>
      </c>
      <c r="I128" s="157">
        <f t="shared" si="3"/>
        <v>2165041872.422475</v>
      </c>
      <c r="J128" s="184">
        <v>112808905.35519011</v>
      </c>
      <c r="K128" s="185">
        <v>2181486385.586636</v>
      </c>
      <c r="L128" s="158">
        <f>SUM(J128:K128)</f>
        <v>2294295290.9418263</v>
      </c>
      <c r="N128" s="147"/>
      <c r="O128" s="147"/>
      <c r="P128" s="147"/>
      <c r="Q128" s="147"/>
      <c r="R128" s="147"/>
      <c r="S128" s="147"/>
    </row>
    <row r="129" spans="1:19" ht="12.75">
      <c r="A129" s="340" t="s">
        <v>185</v>
      </c>
      <c r="B129" s="341"/>
      <c r="C129" s="341"/>
      <c r="D129" s="341"/>
      <c r="E129" s="341"/>
      <c r="F129" s="341"/>
      <c r="G129" s="341"/>
      <c r="H129" s="341"/>
      <c r="I129" s="341"/>
      <c r="J129" s="341"/>
      <c r="K129" s="341"/>
      <c r="L129" s="342"/>
      <c r="N129" s="147"/>
      <c r="O129" s="147"/>
      <c r="P129" s="147"/>
      <c r="Q129" s="147"/>
      <c r="R129" s="147"/>
      <c r="S129" s="147"/>
    </row>
    <row r="130" spans="1:19" ht="12.75" customHeight="1">
      <c r="A130" s="288" t="s">
        <v>186</v>
      </c>
      <c r="B130" s="343"/>
      <c r="C130" s="343"/>
      <c r="D130" s="343"/>
      <c r="E130" s="343"/>
      <c r="F130" s="7">
        <v>121</v>
      </c>
      <c r="G130" s="29">
        <f>SUM(G131:G132)</f>
        <v>334500003.03321755</v>
      </c>
      <c r="H130" s="29">
        <f>SUM(H131:H132)</f>
        <v>2601092701.066055</v>
      </c>
      <c r="I130" s="30">
        <f>G130+H130</f>
        <v>2935592704.0992723</v>
      </c>
      <c r="J130" s="29">
        <f>SUM(J131:J132)</f>
        <v>338906830.5628907</v>
      </c>
      <c r="K130" s="29">
        <f>SUM(K131:K132)</f>
        <v>2722569338.302671</v>
      </c>
      <c r="L130" s="30">
        <f>J130+K130</f>
        <v>3061476168.8655615</v>
      </c>
      <c r="N130" s="147"/>
      <c r="O130" s="147"/>
      <c r="P130" s="147"/>
      <c r="Q130" s="147"/>
      <c r="R130" s="147"/>
      <c r="S130" s="147"/>
    </row>
    <row r="131" spans="1:19" ht="12.75" customHeight="1">
      <c r="A131" s="315" t="s">
        <v>187</v>
      </c>
      <c r="B131" s="316"/>
      <c r="C131" s="316"/>
      <c r="D131" s="316"/>
      <c r="E131" s="317"/>
      <c r="F131" s="8">
        <v>122</v>
      </c>
      <c r="G131" s="5">
        <f>G79</f>
        <v>332991509.0971165</v>
      </c>
      <c r="H131" s="5">
        <f>H79</f>
        <v>2590108407.8494644</v>
      </c>
      <c r="I131" s="31">
        <f>G131+H131</f>
        <v>2923099916.946581</v>
      </c>
      <c r="J131" s="5">
        <f>J79</f>
        <v>337506738.2716155</v>
      </c>
      <c r="K131" s="5">
        <f>K79</f>
        <v>2711857722.635752</v>
      </c>
      <c r="L131" s="31">
        <f>J131+K131</f>
        <v>3049364460.9073677</v>
      </c>
      <c r="N131" s="147"/>
      <c r="O131" s="147"/>
      <c r="P131" s="147"/>
      <c r="Q131" s="147"/>
      <c r="R131" s="147"/>
      <c r="S131" s="147"/>
    </row>
    <row r="132" spans="1:19" ht="12.75" customHeight="1">
      <c r="A132" s="330" t="s">
        <v>188</v>
      </c>
      <c r="B132" s="331"/>
      <c r="C132" s="331"/>
      <c r="D132" s="331"/>
      <c r="E132" s="332"/>
      <c r="F132" s="9">
        <v>123</v>
      </c>
      <c r="G132" s="6">
        <f>G99</f>
        <v>1508493.93610106</v>
      </c>
      <c r="H132" s="6">
        <f>H99</f>
        <v>10984293.216590213</v>
      </c>
      <c r="I132" s="32">
        <f>G132+H132</f>
        <v>12492787.152691273</v>
      </c>
      <c r="J132" s="6">
        <f>J99</f>
        <v>1400092.2912752095</v>
      </c>
      <c r="K132" s="6">
        <f>K99</f>
        <v>10711615.666918585</v>
      </c>
      <c r="L132" s="32">
        <f>J132+K132</f>
        <v>12111707.958193794</v>
      </c>
      <c r="N132" s="147"/>
      <c r="O132" s="147"/>
      <c r="P132" s="147"/>
      <c r="Q132" s="147"/>
      <c r="R132" s="147"/>
      <c r="S132" s="147"/>
    </row>
    <row r="133" spans="1:12" ht="12.75">
      <c r="A133" s="62" t="s">
        <v>189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81:E81"/>
    <mergeCell ref="A82:E82"/>
    <mergeCell ref="A83:E83"/>
    <mergeCell ref="A84:E84"/>
    <mergeCell ref="A85:E85"/>
    <mergeCell ref="A86:E86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I98 I95">
    <cfRule type="cellIs" priority="4" dxfId="0" operator="greaterThan" stopIfTrue="1">
      <formula>0</formula>
    </cfRule>
  </conditionalFormatting>
  <conditionalFormatting sqref="G95:H95 G98:H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7:E7 A3:K3 L1:L3 M1:IV65536 A134:E65536 F79:L128 F7:F77 F130:L65536 G7:L78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customProperties>
    <customPr name="EpmWorksheetKeyString_GUID" r:id="rId2"/>
  </customProperties>
  <ignoredErrors>
    <ignoredError sqref="F130 F128 A81:F95 A129:L129 A128:E128 A133:L133 A130:E130 G130:H130 A80:F80 A98:F99 A96:F97 A101:F127 A100:F100 A131:F132 L131:L132 J130:L130 I9:L44 I76:L79 J66:L75 I66:I71 G66:H74 I73:I75 I47:L65 G39:H39 I91:L95 J80:L90 I103:L128 K96:L102 I96:J96 H96 I101:J102 H101:H102" formulaRange="1"/>
    <ignoredError sqref="G131:H132 J131:K132 G75:H75 H97:H100 I97:J100 G100 I130 I72 I45:L46 I80:I90 I131:I132" formulaRange="1" unlockedFormula="1"/>
    <ignoredError sqref="I130 I72 I45:L46 I80:I90" formula="1" formulaRange="1"/>
    <ignoredError sqref="I131:I132" formula="1" formulaRange="1" unlockedFormula="1"/>
    <ignoredError sqref="G76:H76 G97:G9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9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6384" width="9.140625" style="28" customWidth="1"/>
  </cols>
  <sheetData>
    <row r="1" spans="1:12" ht="20.25" customHeight="1">
      <c r="A1" s="344" t="s">
        <v>191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2.75" customHeight="1">
      <c r="A2" s="304" t="s">
        <v>416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12.75">
      <c r="A3" s="18"/>
      <c r="B3" s="19"/>
      <c r="C3" s="19"/>
      <c r="D3" s="26"/>
      <c r="E3" s="26"/>
      <c r="F3" s="26"/>
      <c r="G3" s="26"/>
      <c r="H3" s="26"/>
      <c r="I3" s="11"/>
      <c r="J3" s="11"/>
      <c r="K3" s="348" t="s">
        <v>59</v>
      </c>
      <c r="L3" s="348"/>
    </row>
    <row r="4" spans="1:12" ht="12.75" customHeight="1">
      <c r="A4" s="291" t="s">
        <v>129</v>
      </c>
      <c r="B4" s="292"/>
      <c r="C4" s="292"/>
      <c r="D4" s="292"/>
      <c r="E4" s="293"/>
      <c r="F4" s="297" t="s">
        <v>130</v>
      </c>
      <c r="G4" s="345" t="s">
        <v>131</v>
      </c>
      <c r="H4" s="346"/>
      <c r="I4" s="347"/>
      <c r="J4" s="345" t="s">
        <v>132</v>
      </c>
      <c r="K4" s="346"/>
      <c r="L4" s="347"/>
    </row>
    <row r="5" spans="1:12" ht="12.75">
      <c r="A5" s="294"/>
      <c r="B5" s="295"/>
      <c r="C5" s="295"/>
      <c r="D5" s="295"/>
      <c r="E5" s="296"/>
      <c r="F5" s="298"/>
      <c r="G5" s="71" t="s">
        <v>133</v>
      </c>
      <c r="H5" s="75" t="s">
        <v>134</v>
      </c>
      <c r="I5" s="75" t="s">
        <v>135</v>
      </c>
      <c r="J5" s="75" t="s">
        <v>133</v>
      </c>
      <c r="K5" s="75" t="s">
        <v>134</v>
      </c>
      <c r="L5" s="79" t="s">
        <v>135</v>
      </c>
    </row>
    <row r="6" spans="1:12" ht="12.75">
      <c r="A6" s="306">
        <v>1</v>
      </c>
      <c r="B6" s="307"/>
      <c r="C6" s="307"/>
      <c r="D6" s="307"/>
      <c r="E6" s="308"/>
      <c r="F6" s="55">
        <v>2</v>
      </c>
      <c r="G6" s="74">
        <v>3</v>
      </c>
      <c r="H6" s="78">
        <v>4</v>
      </c>
      <c r="I6" s="77" t="s">
        <v>0</v>
      </c>
      <c r="J6" s="55">
        <v>6</v>
      </c>
      <c r="K6" s="55">
        <v>7</v>
      </c>
      <c r="L6" s="76" t="s">
        <v>1</v>
      </c>
    </row>
    <row r="7" spans="1:19" ht="12.75" customHeight="1">
      <c r="A7" s="333" t="s">
        <v>192</v>
      </c>
      <c r="B7" s="349"/>
      <c r="C7" s="349"/>
      <c r="D7" s="349"/>
      <c r="E7" s="350"/>
      <c r="F7" s="7">
        <v>124</v>
      </c>
      <c r="G7" s="38">
        <v>232212615.72243103</v>
      </c>
      <c r="H7" s="39">
        <v>461139554.3738923</v>
      </c>
      <c r="I7" s="146">
        <v>693352170.0963234</v>
      </c>
      <c r="J7" s="38">
        <v>277412638.556576</v>
      </c>
      <c r="K7" s="39">
        <v>528707544.8124395</v>
      </c>
      <c r="L7" s="40">
        <v>806120183.3690156</v>
      </c>
      <c r="N7" s="147"/>
      <c r="O7" s="147"/>
      <c r="P7" s="147"/>
      <c r="Q7" s="147"/>
      <c r="R7" s="147"/>
      <c r="S7" s="147"/>
    </row>
    <row r="8" spans="1:19" ht="12.75" customHeight="1">
      <c r="A8" s="312" t="s">
        <v>193</v>
      </c>
      <c r="B8" s="313"/>
      <c r="C8" s="313"/>
      <c r="D8" s="313"/>
      <c r="E8" s="314"/>
      <c r="F8" s="8">
        <v>125</v>
      </c>
      <c r="G8" s="150">
        <v>232067769.31106263</v>
      </c>
      <c r="H8" s="167">
        <v>787056416.034623</v>
      </c>
      <c r="I8" s="151">
        <v>1019124185.3456857</v>
      </c>
      <c r="J8" s="150">
        <v>277489423.1381269</v>
      </c>
      <c r="K8" s="167">
        <v>817128910.1105791</v>
      </c>
      <c r="L8" s="151">
        <v>1094618333.248706</v>
      </c>
      <c r="N8" s="147"/>
      <c r="O8" s="147"/>
      <c r="P8" s="147"/>
      <c r="Q8" s="147"/>
      <c r="R8" s="147"/>
      <c r="S8" s="147"/>
    </row>
    <row r="9" spans="1:19" ht="12.75" customHeight="1">
      <c r="A9" s="312" t="s">
        <v>194</v>
      </c>
      <c r="B9" s="313"/>
      <c r="C9" s="313"/>
      <c r="D9" s="313"/>
      <c r="E9" s="314"/>
      <c r="F9" s="8">
        <v>126</v>
      </c>
      <c r="G9" s="150"/>
      <c r="H9" s="167">
        <v>166234.34756300002</v>
      </c>
      <c r="I9" s="151">
        <v>166234.34756300002</v>
      </c>
      <c r="J9" s="150">
        <v>0</v>
      </c>
      <c r="K9" s="167">
        <v>300742.52392296004</v>
      </c>
      <c r="L9" s="151">
        <v>300742.52392296004</v>
      </c>
      <c r="N9" s="147"/>
      <c r="O9" s="147"/>
      <c r="P9" s="147"/>
      <c r="Q9" s="147"/>
      <c r="R9" s="147"/>
      <c r="S9" s="147"/>
    </row>
    <row r="10" spans="1:19" ht="25.5" customHeight="1">
      <c r="A10" s="312" t="s">
        <v>195</v>
      </c>
      <c r="B10" s="313"/>
      <c r="C10" s="313"/>
      <c r="D10" s="313"/>
      <c r="E10" s="314"/>
      <c r="F10" s="8">
        <v>127</v>
      </c>
      <c r="G10" s="150"/>
      <c r="H10" s="167">
        <v>-8186349.714243606</v>
      </c>
      <c r="I10" s="151">
        <v>-8186349.714243606</v>
      </c>
      <c r="J10" s="150">
        <v>0</v>
      </c>
      <c r="K10" s="167">
        <v>9746876.196443286</v>
      </c>
      <c r="L10" s="151">
        <v>9746876.196443286</v>
      </c>
      <c r="N10" s="147"/>
      <c r="O10" s="147"/>
      <c r="P10" s="147"/>
      <c r="Q10" s="147"/>
      <c r="R10" s="147"/>
      <c r="S10" s="147"/>
    </row>
    <row r="11" spans="1:19" ht="12.75" customHeight="1">
      <c r="A11" s="312" t="s">
        <v>196</v>
      </c>
      <c r="B11" s="313"/>
      <c r="C11" s="313"/>
      <c r="D11" s="313"/>
      <c r="E11" s="314"/>
      <c r="F11" s="8">
        <v>128</v>
      </c>
      <c r="G11" s="150">
        <v>-26500.27</v>
      </c>
      <c r="H11" s="167">
        <v>-71197242.34429306</v>
      </c>
      <c r="I11" s="151">
        <v>-71223742.61429305</v>
      </c>
      <c r="J11" s="150">
        <v>-139281.414356</v>
      </c>
      <c r="K11" s="167">
        <v>-109037379.18917981</v>
      </c>
      <c r="L11" s="151">
        <v>-109176660.6035358</v>
      </c>
      <c r="N11" s="147"/>
      <c r="O11" s="147"/>
      <c r="P11" s="147"/>
      <c r="Q11" s="147"/>
      <c r="R11" s="147"/>
      <c r="S11" s="147"/>
    </row>
    <row r="12" spans="1:19" ht="12.75" customHeight="1">
      <c r="A12" s="312" t="s">
        <v>197</v>
      </c>
      <c r="B12" s="313"/>
      <c r="C12" s="313"/>
      <c r="D12" s="313"/>
      <c r="E12" s="314"/>
      <c r="F12" s="8">
        <v>129</v>
      </c>
      <c r="G12" s="150"/>
      <c r="H12" s="167">
        <v>5558.31</v>
      </c>
      <c r="I12" s="151">
        <v>5558.31</v>
      </c>
      <c r="J12" s="150">
        <v>0</v>
      </c>
      <c r="K12" s="167">
        <v>-1489320.41</v>
      </c>
      <c r="L12" s="151">
        <v>-1489320.41</v>
      </c>
      <c r="N12" s="147"/>
      <c r="O12" s="147"/>
      <c r="P12" s="147"/>
      <c r="Q12" s="147"/>
      <c r="R12" s="147"/>
      <c r="S12" s="147"/>
    </row>
    <row r="13" spans="1:19" ht="12.75" customHeight="1">
      <c r="A13" s="312" t="s">
        <v>198</v>
      </c>
      <c r="B13" s="313"/>
      <c r="C13" s="313"/>
      <c r="D13" s="313"/>
      <c r="E13" s="314"/>
      <c r="F13" s="8">
        <v>130</v>
      </c>
      <c r="G13" s="150">
        <v>149202.81605939998</v>
      </c>
      <c r="H13" s="167">
        <v>-256374658.36860847</v>
      </c>
      <c r="I13" s="151">
        <v>-256225455.55254906</v>
      </c>
      <c r="J13" s="150">
        <v>56586.32550812</v>
      </c>
      <c r="K13" s="167">
        <v>-245556360.72130013</v>
      </c>
      <c r="L13" s="151">
        <v>-245499774.395792</v>
      </c>
      <c r="N13" s="147"/>
      <c r="O13" s="147"/>
      <c r="P13" s="147"/>
      <c r="Q13" s="147"/>
      <c r="R13" s="147"/>
      <c r="S13" s="147"/>
    </row>
    <row r="14" spans="1:19" ht="12.75" customHeight="1">
      <c r="A14" s="312" t="s">
        <v>199</v>
      </c>
      <c r="B14" s="313"/>
      <c r="C14" s="313"/>
      <c r="D14" s="313"/>
      <c r="E14" s="314"/>
      <c r="F14" s="8">
        <v>131</v>
      </c>
      <c r="G14" s="150">
        <v>22143.865309</v>
      </c>
      <c r="H14" s="167">
        <v>8061858.43045275</v>
      </c>
      <c r="I14" s="151">
        <v>8084002.29576175</v>
      </c>
      <c r="J14" s="150">
        <v>5910.507297</v>
      </c>
      <c r="K14" s="167">
        <v>56738346.2500718</v>
      </c>
      <c r="L14" s="151">
        <v>56744256.7573688</v>
      </c>
      <c r="N14" s="147"/>
      <c r="O14" s="147"/>
      <c r="P14" s="147"/>
      <c r="Q14" s="147"/>
      <c r="R14" s="147"/>
      <c r="S14" s="147"/>
    </row>
    <row r="15" spans="1:19" ht="12.75" customHeight="1">
      <c r="A15" s="312" t="s">
        <v>200</v>
      </c>
      <c r="B15" s="313"/>
      <c r="C15" s="313"/>
      <c r="D15" s="313"/>
      <c r="E15" s="314"/>
      <c r="F15" s="8">
        <v>132</v>
      </c>
      <c r="G15" s="150"/>
      <c r="H15" s="167">
        <v>1607737.678398693</v>
      </c>
      <c r="I15" s="151">
        <v>1607737.678398693</v>
      </c>
      <c r="J15" s="150">
        <v>0</v>
      </c>
      <c r="K15" s="167">
        <v>875730.0519021999</v>
      </c>
      <c r="L15" s="151">
        <v>875730.0519021999</v>
      </c>
      <c r="N15" s="147"/>
      <c r="O15" s="147"/>
      <c r="P15" s="147"/>
      <c r="Q15" s="147"/>
      <c r="R15" s="147"/>
      <c r="S15" s="147"/>
    </row>
    <row r="16" spans="1:19" ht="24.75" customHeight="1">
      <c r="A16" s="315" t="s">
        <v>201</v>
      </c>
      <c r="B16" s="313"/>
      <c r="C16" s="313"/>
      <c r="D16" s="313"/>
      <c r="E16" s="314"/>
      <c r="F16" s="8">
        <v>133</v>
      </c>
      <c r="G16" s="41">
        <v>45900104.285835214</v>
      </c>
      <c r="H16" s="42">
        <v>74961884.98064457</v>
      </c>
      <c r="I16" s="151">
        <v>120861989.26647979</v>
      </c>
      <c r="J16" s="41">
        <v>36437504.40504892</v>
      </c>
      <c r="K16" s="42">
        <v>149923652.73268548</v>
      </c>
      <c r="L16" s="151">
        <v>186361157.13773438</v>
      </c>
      <c r="N16" s="147"/>
      <c r="O16" s="147"/>
      <c r="P16" s="147"/>
      <c r="Q16" s="147"/>
      <c r="R16" s="147"/>
      <c r="S16" s="147"/>
    </row>
    <row r="17" spans="1:19" ht="27" customHeight="1">
      <c r="A17" s="312" t="s">
        <v>202</v>
      </c>
      <c r="B17" s="313"/>
      <c r="C17" s="313"/>
      <c r="D17" s="313"/>
      <c r="E17" s="314"/>
      <c r="F17" s="8">
        <v>134</v>
      </c>
      <c r="G17" s="150"/>
      <c r="H17" s="167">
        <v>3553260.5399999972</v>
      </c>
      <c r="I17" s="151">
        <v>3553260.5399999972</v>
      </c>
      <c r="J17" s="150"/>
      <c r="K17" s="167">
        <v>2885908.410000002</v>
      </c>
      <c r="L17" s="151">
        <v>2885908.410000002</v>
      </c>
      <c r="N17" s="147"/>
      <c r="O17" s="147"/>
      <c r="P17" s="147"/>
      <c r="Q17" s="147"/>
      <c r="R17" s="147"/>
      <c r="S17" s="147"/>
    </row>
    <row r="18" spans="1:19" ht="26.25" customHeight="1">
      <c r="A18" s="312" t="s">
        <v>203</v>
      </c>
      <c r="B18" s="313"/>
      <c r="C18" s="313"/>
      <c r="D18" s="313"/>
      <c r="E18" s="314"/>
      <c r="F18" s="8">
        <v>135</v>
      </c>
      <c r="G18" s="41">
        <v>9737.35095</v>
      </c>
      <c r="H18" s="42">
        <v>15092486.645099998</v>
      </c>
      <c r="I18" s="151">
        <v>15102223.996049998</v>
      </c>
      <c r="J18" s="41">
        <v>48466.053192</v>
      </c>
      <c r="K18" s="42">
        <v>93227427.580935</v>
      </c>
      <c r="L18" s="151">
        <v>93275893.634127</v>
      </c>
      <c r="N18" s="147"/>
      <c r="O18" s="147"/>
      <c r="P18" s="147"/>
      <c r="Q18" s="147"/>
      <c r="R18" s="147"/>
      <c r="S18" s="147"/>
    </row>
    <row r="19" spans="1:19" ht="12.75" customHeight="1">
      <c r="A19" s="312" t="s">
        <v>204</v>
      </c>
      <c r="B19" s="313"/>
      <c r="C19" s="313"/>
      <c r="D19" s="313"/>
      <c r="E19" s="314"/>
      <c r="F19" s="8">
        <v>136</v>
      </c>
      <c r="G19" s="150">
        <v>9737.35095</v>
      </c>
      <c r="H19" s="167">
        <v>15092486.645099998</v>
      </c>
      <c r="I19" s="151">
        <v>15102223.996049998</v>
      </c>
      <c r="J19" s="150">
        <v>48466.053192</v>
      </c>
      <c r="K19" s="167">
        <v>17882675.670934997</v>
      </c>
      <c r="L19" s="151">
        <v>17931141.724127</v>
      </c>
      <c r="N19" s="147"/>
      <c r="O19" s="147"/>
      <c r="P19" s="147"/>
      <c r="Q19" s="147"/>
      <c r="R19" s="147"/>
      <c r="S19" s="147"/>
    </row>
    <row r="20" spans="1:19" ht="24" customHeight="1">
      <c r="A20" s="312" t="s">
        <v>205</v>
      </c>
      <c r="B20" s="313"/>
      <c r="C20" s="313"/>
      <c r="D20" s="313"/>
      <c r="E20" s="314"/>
      <c r="F20" s="8">
        <v>137</v>
      </c>
      <c r="G20" s="150"/>
      <c r="H20" s="167"/>
      <c r="I20" s="151">
        <v>0</v>
      </c>
      <c r="J20" s="150">
        <v>0</v>
      </c>
      <c r="K20" s="167">
        <v>0</v>
      </c>
      <c r="L20" s="151">
        <v>0</v>
      </c>
      <c r="N20" s="147"/>
      <c r="O20" s="147"/>
      <c r="P20" s="147"/>
      <c r="Q20" s="147"/>
      <c r="R20" s="147"/>
      <c r="S20" s="147"/>
    </row>
    <row r="21" spans="1:19" ht="12.75" customHeight="1">
      <c r="A21" s="312" t="s">
        <v>206</v>
      </c>
      <c r="B21" s="313"/>
      <c r="C21" s="313"/>
      <c r="D21" s="313"/>
      <c r="E21" s="314"/>
      <c r="F21" s="8">
        <v>138</v>
      </c>
      <c r="G21" s="150"/>
      <c r="H21" s="167"/>
      <c r="I21" s="151">
        <v>0</v>
      </c>
      <c r="J21" s="150">
        <v>0</v>
      </c>
      <c r="K21" s="167">
        <v>75344751.91000001</v>
      </c>
      <c r="L21" s="151">
        <v>75344751.91000001</v>
      </c>
      <c r="N21" s="147"/>
      <c r="O21" s="147"/>
      <c r="P21" s="147"/>
      <c r="Q21" s="147"/>
      <c r="R21" s="147"/>
      <c r="S21" s="147"/>
    </row>
    <row r="22" spans="1:19" ht="12.75" customHeight="1">
      <c r="A22" s="312" t="s">
        <v>207</v>
      </c>
      <c r="B22" s="313"/>
      <c r="C22" s="313"/>
      <c r="D22" s="313"/>
      <c r="E22" s="314"/>
      <c r="F22" s="8">
        <v>139</v>
      </c>
      <c r="G22" s="150">
        <v>31024161.335020676</v>
      </c>
      <c r="H22" s="167">
        <v>32903180.083796035</v>
      </c>
      <c r="I22" s="151">
        <v>63927341.418816715</v>
      </c>
      <c r="J22" s="150">
        <v>30081965.397110317</v>
      </c>
      <c r="K22" s="167">
        <v>27291023.119587645</v>
      </c>
      <c r="L22" s="151">
        <v>57372988.51669796</v>
      </c>
      <c r="N22" s="147"/>
      <c r="O22" s="147"/>
      <c r="P22" s="147"/>
      <c r="Q22" s="147"/>
      <c r="R22" s="147"/>
      <c r="S22" s="147"/>
    </row>
    <row r="23" spans="1:19" ht="24" customHeight="1">
      <c r="A23" s="312" t="s">
        <v>208</v>
      </c>
      <c r="B23" s="313"/>
      <c r="C23" s="313"/>
      <c r="D23" s="313"/>
      <c r="E23" s="314"/>
      <c r="F23" s="8">
        <v>140</v>
      </c>
      <c r="G23" s="150">
        <v>11589.238633</v>
      </c>
      <c r="H23" s="167">
        <v>2718450.1281305403</v>
      </c>
      <c r="I23" s="151">
        <v>2730039.36676354</v>
      </c>
      <c r="J23" s="150">
        <v>1224506.5002189998</v>
      </c>
      <c r="K23" s="167">
        <v>11517084.787280163</v>
      </c>
      <c r="L23" s="151">
        <v>12741591.287499163</v>
      </c>
      <c r="N23" s="147"/>
      <c r="O23" s="147"/>
      <c r="P23" s="147"/>
      <c r="Q23" s="147"/>
      <c r="R23" s="147"/>
      <c r="S23" s="147"/>
    </row>
    <row r="24" spans="1:19" ht="23.25" customHeight="1">
      <c r="A24" s="312" t="s">
        <v>209</v>
      </c>
      <c r="B24" s="313"/>
      <c r="C24" s="313"/>
      <c r="D24" s="313"/>
      <c r="E24" s="314"/>
      <c r="F24" s="8">
        <v>141</v>
      </c>
      <c r="G24" s="41">
        <v>14380021.607786</v>
      </c>
      <c r="H24" s="42">
        <v>18610692.714045998</v>
      </c>
      <c r="I24" s="151">
        <v>32990714.321831997</v>
      </c>
      <c r="J24" s="41">
        <v>4647183.428388</v>
      </c>
      <c r="K24" s="42">
        <v>12920556.199692998</v>
      </c>
      <c r="L24" s="151">
        <v>17567739.628080998</v>
      </c>
      <c r="N24" s="147"/>
      <c r="O24" s="147"/>
      <c r="P24" s="147"/>
      <c r="Q24" s="147"/>
      <c r="R24" s="147"/>
      <c r="S24" s="147"/>
    </row>
    <row r="25" spans="1:19" ht="12.75" customHeight="1">
      <c r="A25" s="312" t="s">
        <v>210</v>
      </c>
      <c r="B25" s="313"/>
      <c r="C25" s="313"/>
      <c r="D25" s="313"/>
      <c r="E25" s="314"/>
      <c r="F25" s="8">
        <v>142</v>
      </c>
      <c r="G25" s="150">
        <v>17047.597786</v>
      </c>
      <c r="H25" s="167">
        <v>46570.734046000005</v>
      </c>
      <c r="I25" s="151">
        <v>63618.331832</v>
      </c>
      <c r="J25" s="150">
        <v>15338.258388</v>
      </c>
      <c r="K25" s="167">
        <v>1766397.0696929996</v>
      </c>
      <c r="L25" s="151">
        <v>1781735.3280809997</v>
      </c>
      <c r="N25" s="147"/>
      <c r="O25" s="147"/>
      <c r="P25" s="147"/>
      <c r="Q25" s="147"/>
      <c r="R25" s="147"/>
      <c r="S25" s="147"/>
    </row>
    <row r="26" spans="1:19" ht="12.75" customHeight="1">
      <c r="A26" s="312" t="s">
        <v>211</v>
      </c>
      <c r="B26" s="313"/>
      <c r="C26" s="313"/>
      <c r="D26" s="313"/>
      <c r="E26" s="314"/>
      <c r="F26" s="8">
        <v>143</v>
      </c>
      <c r="G26" s="150">
        <v>14362974.01</v>
      </c>
      <c r="H26" s="167">
        <v>18564121.979999997</v>
      </c>
      <c r="I26" s="151">
        <v>32927095.989999995</v>
      </c>
      <c r="J26" s="150">
        <v>4631845.17</v>
      </c>
      <c r="K26" s="167">
        <v>11154159.129999999</v>
      </c>
      <c r="L26" s="151">
        <v>15786004.299999999</v>
      </c>
      <c r="N26" s="147"/>
      <c r="O26" s="147"/>
      <c r="P26" s="147"/>
      <c r="Q26" s="147"/>
      <c r="R26" s="147"/>
      <c r="S26" s="147"/>
    </row>
    <row r="27" spans="1:19" ht="12.75" customHeight="1">
      <c r="A27" s="312" t="s">
        <v>212</v>
      </c>
      <c r="B27" s="313"/>
      <c r="C27" s="313"/>
      <c r="D27" s="313"/>
      <c r="E27" s="314"/>
      <c r="F27" s="8">
        <v>144</v>
      </c>
      <c r="G27" s="150"/>
      <c r="H27" s="167"/>
      <c r="I27" s="151">
        <v>0</v>
      </c>
      <c r="J27" s="150">
        <v>0</v>
      </c>
      <c r="K27" s="167">
        <v>0</v>
      </c>
      <c r="L27" s="151">
        <v>0</v>
      </c>
      <c r="N27" s="147"/>
      <c r="O27" s="147"/>
      <c r="P27" s="147"/>
      <c r="Q27" s="147"/>
      <c r="R27" s="147"/>
      <c r="S27" s="147"/>
    </row>
    <row r="28" spans="1:19" ht="12.75" customHeight="1">
      <c r="A28" s="312" t="s">
        <v>213</v>
      </c>
      <c r="B28" s="313"/>
      <c r="C28" s="313"/>
      <c r="D28" s="313"/>
      <c r="E28" s="314"/>
      <c r="F28" s="8">
        <v>145</v>
      </c>
      <c r="G28" s="150"/>
      <c r="H28" s="167"/>
      <c r="I28" s="151">
        <v>0</v>
      </c>
      <c r="J28" s="150">
        <v>0</v>
      </c>
      <c r="K28" s="167">
        <v>0</v>
      </c>
      <c r="L28" s="151">
        <v>0</v>
      </c>
      <c r="N28" s="147"/>
      <c r="O28" s="147"/>
      <c r="P28" s="147"/>
      <c r="Q28" s="147"/>
      <c r="R28" s="147"/>
      <c r="S28" s="147"/>
    </row>
    <row r="29" spans="1:19" ht="12.75" customHeight="1">
      <c r="A29" s="312" t="s">
        <v>214</v>
      </c>
      <c r="B29" s="313"/>
      <c r="C29" s="313"/>
      <c r="D29" s="313"/>
      <c r="E29" s="314"/>
      <c r="F29" s="8">
        <v>146</v>
      </c>
      <c r="G29" s="150">
        <v>474594.75344554003</v>
      </c>
      <c r="H29" s="167">
        <v>2083814.8695720003</v>
      </c>
      <c r="I29" s="151">
        <v>2558409.62301754</v>
      </c>
      <c r="J29" s="150">
        <v>435383.0261396</v>
      </c>
      <c r="K29" s="167">
        <v>2081652.6351896704</v>
      </c>
      <c r="L29" s="151">
        <v>2517035.6613292703</v>
      </c>
      <c r="N29" s="147"/>
      <c r="O29" s="147"/>
      <c r="P29" s="147"/>
      <c r="Q29" s="147"/>
      <c r="R29" s="147"/>
      <c r="S29" s="147"/>
    </row>
    <row r="30" spans="1:19" ht="12.75" customHeight="1">
      <c r="A30" s="315" t="s">
        <v>215</v>
      </c>
      <c r="B30" s="313"/>
      <c r="C30" s="313"/>
      <c r="D30" s="313"/>
      <c r="E30" s="314"/>
      <c r="F30" s="8">
        <v>147</v>
      </c>
      <c r="G30" s="150">
        <v>202008.36000000002</v>
      </c>
      <c r="H30" s="167">
        <v>8110430.74789484</v>
      </c>
      <c r="I30" s="151">
        <v>8312439.107894841</v>
      </c>
      <c r="J30" s="150">
        <v>392806.06</v>
      </c>
      <c r="K30" s="167">
        <v>11700656.93275399</v>
      </c>
      <c r="L30" s="151">
        <v>12093462.99275399</v>
      </c>
      <c r="N30" s="147"/>
      <c r="O30" s="147"/>
      <c r="P30" s="147"/>
      <c r="Q30" s="147"/>
      <c r="R30" s="147"/>
      <c r="S30" s="147"/>
    </row>
    <row r="31" spans="1:19" ht="15" customHeight="1">
      <c r="A31" s="315" t="s">
        <v>216</v>
      </c>
      <c r="B31" s="313"/>
      <c r="C31" s="313"/>
      <c r="D31" s="313"/>
      <c r="E31" s="314"/>
      <c r="F31" s="8">
        <v>148</v>
      </c>
      <c r="G31" s="150">
        <v>49249.77556229001</v>
      </c>
      <c r="H31" s="167">
        <v>5306205.321664111</v>
      </c>
      <c r="I31" s="151">
        <v>5355455.097226401</v>
      </c>
      <c r="J31" s="150">
        <v>41208.85225768001</v>
      </c>
      <c r="K31" s="167">
        <v>7375680.747924591</v>
      </c>
      <c r="L31" s="151">
        <v>7416889.600182272</v>
      </c>
      <c r="N31" s="147"/>
      <c r="O31" s="147"/>
      <c r="P31" s="147"/>
      <c r="Q31" s="147"/>
      <c r="R31" s="147"/>
      <c r="S31" s="147"/>
    </row>
    <row r="32" spans="1:19" ht="12.75" customHeight="1">
      <c r="A32" s="315" t="s">
        <v>217</v>
      </c>
      <c r="B32" s="313"/>
      <c r="C32" s="313"/>
      <c r="D32" s="313"/>
      <c r="E32" s="314"/>
      <c r="F32" s="8">
        <v>149</v>
      </c>
      <c r="G32" s="150">
        <v>8108.071413250001</v>
      </c>
      <c r="H32" s="167">
        <v>25356962.475864395</v>
      </c>
      <c r="I32" s="151">
        <v>25365070.547277644</v>
      </c>
      <c r="J32" s="150">
        <v>127249.78929960002</v>
      </c>
      <c r="K32" s="167">
        <v>27857444.417359255</v>
      </c>
      <c r="L32" s="151">
        <v>27984694.206658855</v>
      </c>
      <c r="N32" s="147"/>
      <c r="O32" s="147"/>
      <c r="P32" s="147"/>
      <c r="Q32" s="147"/>
      <c r="R32" s="147"/>
      <c r="S32" s="147"/>
    </row>
    <row r="33" spans="1:19" ht="17.25" customHeight="1">
      <c r="A33" s="315" t="s">
        <v>218</v>
      </c>
      <c r="B33" s="313"/>
      <c r="C33" s="313"/>
      <c r="D33" s="313"/>
      <c r="E33" s="314"/>
      <c r="F33" s="8">
        <v>150</v>
      </c>
      <c r="G33" s="41">
        <v>-99076742.36211112</v>
      </c>
      <c r="H33" s="42">
        <v>-278376086.56376344</v>
      </c>
      <c r="I33" s="151">
        <v>-377452828.9258746</v>
      </c>
      <c r="J33" s="41">
        <v>-126871320.21174681</v>
      </c>
      <c r="K33" s="42">
        <v>-277451997.7904185</v>
      </c>
      <c r="L33" s="151">
        <v>-404323318.0021653</v>
      </c>
      <c r="N33" s="147"/>
      <c r="O33" s="147"/>
      <c r="P33" s="147"/>
      <c r="Q33" s="147"/>
      <c r="R33" s="147"/>
      <c r="S33" s="147"/>
    </row>
    <row r="34" spans="1:19" ht="12.75" customHeight="1">
      <c r="A34" s="312" t="s">
        <v>219</v>
      </c>
      <c r="B34" s="313"/>
      <c r="C34" s="313"/>
      <c r="D34" s="313"/>
      <c r="E34" s="314"/>
      <c r="F34" s="8">
        <v>151</v>
      </c>
      <c r="G34" s="41">
        <v>-98813427.39824595</v>
      </c>
      <c r="H34" s="42">
        <v>-307275386.14758044</v>
      </c>
      <c r="I34" s="151">
        <v>-406088813.5458264</v>
      </c>
      <c r="J34" s="41">
        <v>-114335076.76656817</v>
      </c>
      <c r="K34" s="42">
        <v>-326688840.5779996</v>
      </c>
      <c r="L34" s="151">
        <v>-441023917.3445678</v>
      </c>
      <c r="N34" s="147"/>
      <c r="O34" s="147"/>
      <c r="P34" s="147"/>
      <c r="Q34" s="147"/>
      <c r="R34" s="147"/>
      <c r="S34" s="147"/>
    </row>
    <row r="35" spans="1:19" ht="12.75" customHeight="1">
      <c r="A35" s="312" t="s">
        <v>220</v>
      </c>
      <c r="B35" s="313"/>
      <c r="C35" s="313"/>
      <c r="D35" s="313"/>
      <c r="E35" s="314"/>
      <c r="F35" s="8">
        <v>152</v>
      </c>
      <c r="G35" s="150">
        <v>-98813427.39824595</v>
      </c>
      <c r="H35" s="167">
        <v>-338586734.0577949</v>
      </c>
      <c r="I35" s="151">
        <v>-437400161.45604086</v>
      </c>
      <c r="J35" s="150">
        <v>-114335076.76656817</v>
      </c>
      <c r="K35" s="167">
        <v>-342594397.076498</v>
      </c>
      <c r="L35" s="151">
        <v>-456929473.84306616</v>
      </c>
      <c r="N35" s="147"/>
      <c r="O35" s="147"/>
      <c r="P35" s="147"/>
      <c r="Q35" s="147"/>
      <c r="R35" s="147"/>
      <c r="S35" s="147"/>
    </row>
    <row r="36" spans="1:19" ht="12.75" customHeight="1">
      <c r="A36" s="312" t="s">
        <v>221</v>
      </c>
      <c r="B36" s="313"/>
      <c r="C36" s="313"/>
      <c r="D36" s="313"/>
      <c r="E36" s="314"/>
      <c r="F36" s="8">
        <v>153</v>
      </c>
      <c r="G36" s="150"/>
      <c r="H36" s="167">
        <v>1000204.2827802802</v>
      </c>
      <c r="I36" s="151">
        <v>1000204.2827802802</v>
      </c>
      <c r="J36" s="150">
        <v>0</v>
      </c>
      <c r="K36" s="167">
        <v>403937.03726369014</v>
      </c>
      <c r="L36" s="151">
        <v>403937.03726369014</v>
      </c>
      <c r="N36" s="147"/>
      <c r="O36" s="147"/>
      <c r="P36" s="147"/>
      <c r="Q36" s="147"/>
      <c r="R36" s="147"/>
      <c r="S36" s="147"/>
    </row>
    <row r="37" spans="1:19" ht="12.75" customHeight="1">
      <c r="A37" s="312" t="s">
        <v>222</v>
      </c>
      <c r="B37" s="313"/>
      <c r="C37" s="313"/>
      <c r="D37" s="313"/>
      <c r="E37" s="314"/>
      <c r="F37" s="8">
        <v>154</v>
      </c>
      <c r="G37" s="150"/>
      <c r="H37" s="167">
        <v>30311143.627434216</v>
      </c>
      <c r="I37" s="151">
        <v>30311143.627434216</v>
      </c>
      <c r="J37" s="150">
        <v>0</v>
      </c>
      <c r="K37" s="167">
        <v>15501619.461234678</v>
      </c>
      <c r="L37" s="151">
        <v>15501619.461234678</v>
      </c>
      <c r="N37" s="147"/>
      <c r="O37" s="147"/>
      <c r="P37" s="147"/>
      <c r="Q37" s="147"/>
      <c r="R37" s="147"/>
      <c r="S37" s="147"/>
    </row>
    <row r="38" spans="1:19" ht="12.75" customHeight="1">
      <c r="A38" s="312" t="s">
        <v>223</v>
      </c>
      <c r="B38" s="313"/>
      <c r="C38" s="313"/>
      <c r="D38" s="313"/>
      <c r="E38" s="314"/>
      <c r="F38" s="8">
        <v>155</v>
      </c>
      <c r="G38" s="41">
        <v>-263314.96386518003</v>
      </c>
      <c r="H38" s="42">
        <v>28899299.583817</v>
      </c>
      <c r="I38" s="151">
        <v>28635984.619951822</v>
      </c>
      <c r="J38" s="41">
        <v>-12536243.44517864</v>
      </c>
      <c r="K38" s="42">
        <v>49236842.7875811</v>
      </c>
      <c r="L38" s="151">
        <v>36700599.342402466</v>
      </c>
      <c r="N38" s="147"/>
      <c r="O38" s="147"/>
      <c r="P38" s="147"/>
      <c r="Q38" s="147"/>
      <c r="R38" s="147"/>
      <c r="S38" s="147"/>
    </row>
    <row r="39" spans="1:19" ht="12.75" customHeight="1">
      <c r="A39" s="312" t="s">
        <v>224</v>
      </c>
      <c r="B39" s="313"/>
      <c r="C39" s="313"/>
      <c r="D39" s="313"/>
      <c r="E39" s="314"/>
      <c r="F39" s="8">
        <v>156</v>
      </c>
      <c r="G39" s="150">
        <v>-263314.96386518003</v>
      </c>
      <c r="H39" s="167">
        <v>53774660.393647</v>
      </c>
      <c r="I39" s="151">
        <v>53511345.42978182</v>
      </c>
      <c r="J39" s="150">
        <v>-12536243.44517864</v>
      </c>
      <c r="K39" s="167">
        <v>43408595.35429671</v>
      </c>
      <c r="L39" s="151">
        <v>30872351.909118067</v>
      </c>
      <c r="N39" s="147"/>
      <c r="O39" s="147"/>
      <c r="P39" s="147"/>
      <c r="Q39" s="147"/>
      <c r="R39" s="147"/>
      <c r="S39" s="147"/>
    </row>
    <row r="40" spans="1:19" ht="12.75" customHeight="1">
      <c r="A40" s="312" t="s">
        <v>225</v>
      </c>
      <c r="B40" s="313"/>
      <c r="C40" s="313"/>
      <c r="D40" s="313"/>
      <c r="E40" s="314"/>
      <c r="F40" s="8">
        <v>157</v>
      </c>
      <c r="G40" s="150"/>
      <c r="H40" s="167">
        <v>385878.8799020001</v>
      </c>
      <c r="I40" s="151">
        <v>385878.8799020001</v>
      </c>
      <c r="J40" s="150">
        <v>0</v>
      </c>
      <c r="K40" s="167">
        <v>-311985.1633056</v>
      </c>
      <c r="L40" s="151">
        <v>-311985.1633056</v>
      </c>
      <c r="N40" s="147"/>
      <c r="O40" s="147"/>
      <c r="P40" s="147"/>
      <c r="Q40" s="147"/>
      <c r="R40" s="147"/>
      <c r="S40" s="147"/>
    </row>
    <row r="41" spans="1:19" ht="12.75" customHeight="1">
      <c r="A41" s="312" t="s">
        <v>226</v>
      </c>
      <c r="B41" s="313"/>
      <c r="C41" s="313"/>
      <c r="D41" s="313"/>
      <c r="E41" s="314"/>
      <c r="F41" s="8">
        <v>158</v>
      </c>
      <c r="G41" s="150"/>
      <c r="H41" s="167">
        <v>-25261239.689731997</v>
      </c>
      <c r="I41" s="151">
        <v>-25261239.689731997</v>
      </c>
      <c r="J41" s="150">
        <v>0</v>
      </c>
      <c r="K41" s="167">
        <v>6140232.596589997</v>
      </c>
      <c r="L41" s="151">
        <v>6140232.596589997</v>
      </c>
      <c r="N41" s="147"/>
      <c r="O41" s="147"/>
      <c r="P41" s="147"/>
      <c r="Q41" s="147"/>
      <c r="R41" s="147"/>
      <c r="S41" s="147"/>
    </row>
    <row r="42" spans="1:19" ht="26.25" customHeight="1">
      <c r="A42" s="315" t="s">
        <v>227</v>
      </c>
      <c r="B42" s="313"/>
      <c r="C42" s="313"/>
      <c r="D42" s="313"/>
      <c r="E42" s="314"/>
      <c r="F42" s="8">
        <v>159</v>
      </c>
      <c r="G42" s="41">
        <v>26177456.14233617</v>
      </c>
      <c r="H42" s="42">
        <v>1476870.3618939999</v>
      </c>
      <c r="I42" s="151">
        <v>27654326.50423017</v>
      </c>
      <c r="J42" s="41">
        <v>-23211452.425634727</v>
      </c>
      <c r="K42" s="42">
        <v>5762982.722834</v>
      </c>
      <c r="L42" s="151">
        <v>-17448469.70280073</v>
      </c>
      <c r="N42" s="147"/>
      <c r="O42" s="147"/>
      <c r="P42" s="147"/>
      <c r="Q42" s="147"/>
      <c r="R42" s="147"/>
      <c r="S42" s="147"/>
    </row>
    <row r="43" spans="1:19" ht="16.5" customHeight="1">
      <c r="A43" s="312" t="s">
        <v>228</v>
      </c>
      <c r="B43" s="313"/>
      <c r="C43" s="313"/>
      <c r="D43" s="313"/>
      <c r="E43" s="314"/>
      <c r="F43" s="8">
        <v>160</v>
      </c>
      <c r="G43" s="168">
        <v>27756779.91233617</v>
      </c>
      <c r="H43" s="169">
        <v>0</v>
      </c>
      <c r="I43" s="151">
        <v>27756779.91233617</v>
      </c>
      <c r="J43" s="168">
        <v>-23211452.425634727</v>
      </c>
      <c r="K43" s="169">
        <v>5099672.86</v>
      </c>
      <c r="L43" s="151">
        <v>-18111779.565634727</v>
      </c>
      <c r="N43" s="147"/>
      <c r="O43" s="147"/>
      <c r="P43" s="147"/>
      <c r="Q43" s="147"/>
      <c r="R43" s="147"/>
      <c r="S43" s="147"/>
    </row>
    <row r="44" spans="1:19" ht="12.75" customHeight="1">
      <c r="A44" s="312" t="s">
        <v>229</v>
      </c>
      <c r="B44" s="313"/>
      <c r="C44" s="313"/>
      <c r="D44" s="313"/>
      <c r="E44" s="314"/>
      <c r="F44" s="8">
        <v>161</v>
      </c>
      <c r="G44" s="150">
        <v>27804843.24233617</v>
      </c>
      <c r="H44" s="167"/>
      <c r="I44" s="151">
        <v>27804843.24233617</v>
      </c>
      <c r="J44" s="150">
        <v>-23211452.425634727</v>
      </c>
      <c r="K44" s="167">
        <v>5220650.79</v>
      </c>
      <c r="L44" s="151">
        <v>-17990801.635634728</v>
      </c>
      <c r="N44" s="147"/>
      <c r="O44" s="147"/>
      <c r="P44" s="147"/>
      <c r="Q44" s="147"/>
      <c r="R44" s="147"/>
      <c r="S44" s="147"/>
    </row>
    <row r="45" spans="1:19" ht="12.75" customHeight="1">
      <c r="A45" s="312" t="s">
        <v>230</v>
      </c>
      <c r="B45" s="313"/>
      <c r="C45" s="313"/>
      <c r="D45" s="313"/>
      <c r="E45" s="314"/>
      <c r="F45" s="8">
        <v>162</v>
      </c>
      <c r="G45" s="150">
        <v>-48063.33</v>
      </c>
      <c r="H45" s="167"/>
      <c r="I45" s="151">
        <v>-48063.33</v>
      </c>
      <c r="J45" s="150">
        <v>0</v>
      </c>
      <c r="K45" s="167">
        <v>-120977.93</v>
      </c>
      <c r="L45" s="151">
        <v>-120977.93</v>
      </c>
      <c r="N45" s="147"/>
      <c r="O45" s="147"/>
      <c r="P45" s="147"/>
      <c r="Q45" s="147"/>
      <c r="R45" s="147"/>
      <c r="S45" s="147"/>
    </row>
    <row r="46" spans="1:19" ht="24.75" customHeight="1">
      <c r="A46" s="312" t="s">
        <v>231</v>
      </c>
      <c r="B46" s="313"/>
      <c r="C46" s="313"/>
      <c r="D46" s="313"/>
      <c r="E46" s="314"/>
      <c r="F46" s="8">
        <v>163</v>
      </c>
      <c r="G46" s="41">
        <v>-1579323.77</v>
      </c>
      <c r="H46" s="42">
        <v>1476870.3618939999</v>
      </c>
      <c r="I46" s="151">
        <v>-102453.40810600016</v>
      </c>
      <c r="J46" s="41">
        <v>0</v>
      </c>
      <c r="K46" s="42">
        <v>663309.862834</v>
      </c>
      <c r="L46" s="151">
        <v>663309.862834</v>
      </c>
      <c r="N46" s="147"/>
      <c r="O46" s="147"/>
      <c r="P46" s="147"/>
      <c r="Q46" s="147"/>
      <c r="R46" s="147"/>
      <c r="S46" s="147"/>
    </row>
    <row r="47" spans="1:19" ht="12.75" customHeight="1">
      <c r="A47" s="312" t="s">
        <v>224</v>
      </c>
      <c r="B47" s="313"/>
      <c r="C47" s="313"/>
      <c r="D47" s="313"/>
      <c r="E47" s="314"/>
      <c r="F47" s="8">
        <v>164</v>
      </c>
      <c r="G47" s="150">
        <v>-1579323.77</v>
      </c>
      <c r="H47" s="167">
        <v>1476870.3618939999</v>
      </c>
      <c r="I47" s="151">
        <v>-102453.40810600016</v>
      </c>
      <c r="J47" s="150">
        <v>0</v>
      </c>
      <c r="K47" s="167">
        <v>663309.862834</v>
      </c>
      <c r="L47" s="151">
        <v>663309.862834</v>
      </c>
      <c r="N47" s="147"/>
      <c r="O47" s="147"/>
      <c r="P47" s="147"/>
      <c r="Q47" s="147"/>
      <c r="R47" s="147"/>
      <c r="S47" s="147"/>
    </row>
    <row r="48" spans="1:19" ht="12.75" customHeight="1">
      <c r="A48" s="312" t="s">
        <v>225</v>
      </c>
      <c r="B48" s="313"/>
      <c r="C48" s="313"/>
      <c r="D48" s="313"/>
      <c r="E48" s="314"/>
      <c r="F48" s="8">
        <v>165</v>
      </c>
      <c r="G48" s="150"/>
      <c r="H48" s="167"/>
      <c r="I48" s="151">
        <v>0</v>
      </c>
      <c r="J48" s="150">
        <v>0</v>
      </c>
      <c r="K48" s="167">
        <v>0</v>
      </c>
      <c r="L48" s="151">
        <v>0</v>
      </c>
      <c r="N48" s="147"/>
      <c r="O48" s="147"/>
      <c r="P48" s="147"/>
      <c r="Q48" s="147"/>
      <c r="R48" s="147"/>
      <c r="S48" s="147"/>
    </row>
    <row r="49" spans="1:19" ht="12.75" customHeight="1">
      <c r="A49" s="312" t="s">
        <v>226</v>
      </c>
      <c r="B49" s="313"/>
      <c r="C49" s="313"/>
      <c r="D49" s="313"/>
      <c r="E49" s="314"/>
      <c r="F49" s="8">
        <v>166</v>
      </c>
      <c r="G49" s="150">
        <v>0</v>
      </c>
      <c r="H49" s="167">
        <v>0</v>
      </c>
      <c r="I49" s="151">
        <v>0</v>
      </c>
      <c r="J49" s="150">
        <v>0</v>
      </c>
      <c r="K49" s="167">
        <v>0</v>
      </c>
      <c r="L49" s="151">
        <v>0</v>
      </c>
      <c r="N49" s="147"/>
      <c r="O49" s="147"/>
      <c r="P49" s="147"/>
      <c r="Q49" s="147"/>
      <c r="R49" s="147"/>
      <c r="S49" s="147"/>
    </row>
    <row r="50" spans="1:19" ht="36" customHeight="1">
      <c r="A50" s="351" t="s">
        <v>232</v>
      </c>
      <c r="B50" s="328"/>
      <c r="C50" s="328"/>
      <c r="D50" s="328"/>
      <c r="E50" s="329"/>
      <c r="F50" s="8">
        <v>167</v>
      </c>
      <c r="G50" s="41">
        <v>-117073595.24925001</v>
      </c>
      <c r="H50" s="42">
        <v>0</v>
      </c>
      <c r="I50" s="151">
        <v>-117073595.24925001</v>
      </c>
      <c r="J50" s="41">
        <v>-90865179.550677</v>
      </c>
      <c r="K50" s="42">
        <v>0</v>
      </c>
      <c r="L50" s="151">
        <v>-90865179.550677</v>
      </c>
      <c r="N50" s="147"/>
      <c r="O50" s="147"/>
      <c r="P50" s="147"/>
      <c r="Q50" s="147"/>
      <c r="R50" s="147"/>
      <c r="S50" s="147"/>
    </row>
    <row r="51" spans="1:19" ht="12.75" customHeight="1">
      <c r="A51" s="312" t="s">
        <v>233</v>
      </c>
      <c r="B51" s="313"/>
      <c r="C51" s="313"/>
      <c r="D51" s="313"/>
      <c r="E51" s="314"/>
      <c r="F51" s="8">
        <v>168</v>
      </c>
      <c r="G51" s="150">
        <v>-117073595.24925001</v>
      </c>
      <c r="H51" s="167"/>
      <c r="I51" s="151">
        <v>-117073595.24925001</v>
      </c>
      <c r="J51" s="150">
        <v>-90865179.550677</v>
      </c>
      <c r="K51" s="167">
        <v>0</v>
      </c>
      <c r="L51" s="151">
        <v>-90865179.550677</v>
      </c>
      <c r="N51" s="147"/>
      <c r="O51" s="147"/>
      <c r="P51" s="147"/>
      <c r="Q51" s="147"/>
      <c r="R51" s="147"/>
      <c r="S51" s="147"/>
    </row>
    <row r="52" spans="1:19" ht="12.75" customHeight="1">
      <c r="A52" s="312" t="s">
        <v>234</v>
      </c>
      <c r="B52" s="313"/>
      <c r="C52" s="313"/>
      <c r="D52" s="313"/>
      <c r="E52" s="314"/>
      <c r="F52" s="8">
        <v>169</v>
      </c>
      <c r="G52" s="150"/>
      <c r="H52" s="167"/>
      <c r="I52" s="151">
        <v>0</v>
      </c>
      <c r="J52" s="150">
        <v>0</v>
      </c>
      <c r="K52" s="167">
        <v>0</v>
      </c>
      <c r="L52" s="151">
        <v>0</v>
      </c>
      <c r="N52" s="147"/>
      <c r="O52" s="147"/>
      <c r="P52" s="147"/>
      <c r="Q52" s="147"/>
      <c r="R52" s="147"/>
      <c r="S52" s="147"/>
    </row>
    <row r="53" spans="1:19" ht="12.75" customHeight="1">
      <c r="A53" s="312" t="s">
        <v>235</v>
      </c>
      <c r="B53" s="313"/>
      <c r="C53" s="313"/>
      <c r="D53" s="313"/>
      <c r="E53" s="314"/>
      <c r="F53" s="8">
        <v>170</v>
      </c>
      <c r="G53" s="150"/>
      <c r="H53" s="167"/>
      <c r="I53" s="151">
        <v>0</v>
      </c>
      <c r="J53" s="150">
        <v>0</v>
      </c>
      <c r="K53" s="167">
        <v>0</v>
      </c>
      <c r="L53" s="151">
        <v>0</v>
      </c>
      <c r="N53" s="147"/>
      <c r="O53" s="147"/>
      <c r="P53" s="147"/>
      <c r="Q53" s="147"/>
      <c r="R53" s="147"/>
      <c r="S53" s="147"/>
    </row>
    <row r="54" spans="1:19" ht="24.75" customHeight="1">
      <c r="A54" s="315" t="s">
        <v>236</v>
      </c>
      <c r="B54" s="313"/>
      <c r="C54" s="313"/>
      <c r="D54" s="313"/>
      <c r="E54" s="314"/>
      <c r="F54" s="8">
        <v>171</v>
      </c>
      <c r="G54" s="41">
        <v>0</v>
      </c>
      <c r="H54" s="42">
        <v>-1004112.0242959999</v>
      </c>
      <c r="I54" s="151">
        <v>-1004112.0242959999</v>
      </c>
      <c r="J54" s="41">
        <v>0</v>
      </c>
      <c r="K54" s="42">
        <v>-967477.129365</v>
      </c>
      <c r="L54" s="151">
        <v>-967477.129365</v>
      </c>
      <c r="N54" s="147"/>
      <c r="O54" s="147"/>
      <c r="P54" s="147"/>
      <c r="Q54" s="147"/>
      <c r="R54" s="147"/>
      <c r="S54" s="147"/>
    </row>
    <row r="55" spans="1:19" ht="12.75" customHeight="1">
      <c r="A55" s="312" t="s">
        <v>237</v>
      </c>
      <c r="B55" s="313"/>
      <c r="C55" s="313"/>
      <c r="D55" s="313"/>
      <c r="E55" s="314"/>
      <c r="F55" s="8">
        <v>172</v>
      </c>
      <c r="G55" s="150"/>
      <c r="H55" s="167">
        <v>-781784.1499999999</v>
      </c>
      <c r="I55" s="151">
        <v>-781784.1499999999</v>
      </c>
      <c r="J55" s="150">
        <v>0</v>
      </c>
      <c r="K55" s="167">
        <v>-740430.99</v>
      </c>
      <c r="L55" s="151">
        <v>-740430.99</v>
      </c>
      <c r="N55" s="147"/>
      <c r="O55" s="147"/>
      <c r="P55" s="147"/>
      <c r="Q55" s="147"/>
      <c r="R55" s="147"/>
      <c r="S55" s="147"/>
    </row>
    <row r="56" spans="1:19" ht="12.75" customHeight="1">
      <c r="A56" s="312" t="s">
        <v>238</v>
      </c>
      <c r="B56" s="313"/>
      <c r="C56" s="313"/>
      <c r="D56" s="313"/>
      <c r="E56" s="314"/>
      <c r="F56" s="8">
        <v>173</v>
      </c>
      <c r="G56" s="150"/>
      <c r="H56" s="167">
        <v>-222327.874296</v>
      </c>
      <c r="I56" s="151">
        <v>-222327.874296</v>
      </c>
      <c r="J56" s="150">
        <v>0</v>
      </c>
      <c r="K56" s="167">
        <v>-227046.13936499995</v>
      </c>
      <c r="L56" s="151">
        <v>-227046.13936499995</v>
      </c>
      <c r="N56" s="147"/>
      <c r="O56" s="147"/>
      <c r="P56" s="147"/>
      <c r="Q56" s="147"/>
      <c r="R56" s="147"/>
      <c r="S56" s="147"/>
    </row>
    <row r="57" spans="1:19" ht="24.75" customHeight="1">
      <c r="A57" s="315" t="s">
        <v>239</v>
      </c>
      <c r="B57" s="313"/>
      <c r="C57" s="313"/>
      <c r="D57" s="313"/>
      <c r="E57" s="314"/>
      <c r="F57" s="8">
        <v>174</v>
      </c>
      <c r="G57" s="170">
        <v>-32276676.76962781</v>
      </c>
      <c r="H57" s="171">
        <v>-200128120.13178116</v>
      </c>
      <c r="I57" s="151">
        <v>-232404796.90140897</v>
      </c>
      <c r="J57" s="170">
        <v>-32660425.359671604</v>
      </c>
      <c r="K57" s="171">
        <v>-233593918.5104043</v>
      </c>
      <c r="L57" s="151">
        <v>-266254343.87007588</v>
      </c>
      <c r="N57" s="147"/>
      <c r="O57" s="147"/>
      <c r="P57" s="147"/>
      <c r="Q57" s="147"/>
      <c r="R57" s="147"/>
      <c r="S57" s="147"/>
    </row>
    <row r="58" spans="1:19" ht="12.75" customHeight="1">
      <c r="A58" s="312" t="s">
        <v>240</v>
      </c>
      <c r="B58" s="313"/>
      <c r="C58" s="313"/>
      <c r="D58" s="313"/>
      <c r="E58" s="314"/>
      <c r="F58" s="8">
        <v>175</v>
      </c>
      <c r="G58" s="41">
        <v>-19355924.13528438</v>
      </c>
      <c r="H58" s="42">
        <v>-89907946.06633464</v>
      </c>
      <c r="I58" s="151">
        <v>-109263870.20161901</v>
      </c>
      <c r="J58" s="41">
        <v>-19697982.984652564</v>
      </c>
      <c r="K58" s="42">
        <v>-115860813.26114398</v>
      </c>
      <c r="L58" s="151">
        <v>-135558796.24579653</v>
      </c>
      <c r="N58" s="147"/>
      <c r="O58" s="147"/>
      <c r="P58" s="147"/>
      <c r="Q58" s="147"/>
      <c r="R58" s="147"/>
      <c r="S58" s="147"/>
    </row>
    <row r="59" spans="1:19" ht="12.75" customHeight="1">
      <c r="A59" s="312" t="s">
        <v>241</v>
      </c>
      <c r="B59" s="313"/>
      <c r="C59" s="313"/>
      <c r="D59" s="313"/>
      <c r="E59" s="314"/>
      <c r="F59" s="8">
        <v>176</v>
      </c>
      <c r="G59" s="150">
        <v>-11584411.170941202</v>
      </c>
      <c r="H59" s="167">
        <v>-62312323.3356509</v>
      </c>
      <c r="I59" s="151">
        <v>-73896734.5065921</v>
      </c>
      <c r="J59" s="150">
        <v>-11446122.3958746</v>
      </c>
      <c r="K59" s="167">
        <v>-88721594.04532357</v>
      </c>
      <c r="L59" s="151">
        <v>-100167716.44119817</v>
      </c>
      <c r="N59" s="147"/>
      <c r="O59" s="147"/>
      <c r="P59" s="147"/>
      <c r="Q59" s="147"/>
      <c r="R59" s="147"/>
      <c r="S59" s="147"/>
    </row>
    <row r="60" spans="1:19" ht="12.75" customHeight="1">
      <c r="A60" s="312" t="s">
        <v>242</v>
      </c>
      <c r="B60" s="313"/>
      <c r="C60" s="313"/>
      <c r="D60" s="313"/>
      <c r="E60" s="314"/>
      <c r="F60" s="8">
        <v>177</v>
      </c>
      <c r="G60" s="150">
        <v>-7771512.964343179</v>
      </c>
      <c r="H60" s="167">
        <v>-55612487.3264719</v>
      </c>
      <c r="I60" s="151">
        <v>-63384000.290815085</v>
      </c>
      <c r="J60" s="150">
        <v>-8251860.588777961</v>
      </c>
      <c r="K60" s="167">
        <v>-64048219.064668484</v>
      </c>
      <c r="L60" s="151">
        <v>-72300079.65344645</v>
      </c>
      <c r="N60" s="147"/>
      <c r="O60" s="147"/>
      <c r="P60" s="147"/>
      <c r="Q60" s="147"/>
      <c r="R60" s="147"/>
      <c r="S60" s="147"/>
    </row>
    <row r="61" spans="1:19" ht="12.75" customHeight="1">
      <c r="A61" s="312" t="s">
        <v>243</v>
      </c>
      <c r="B61" s="313"/>
      <c r="C61" s="313"/>
      <c r="D61" s="313"/>
      <c r="E61" s="314"/>
      <c r="F61" s="8">
        <v>178</v>
      </c>
      <c r="G61" s="150"/>
      <c r="H61" s="167">
        <v>28016864.59578817</v>
      </c>
      <c r="I61" s="151">
        <v>28016864.59578817</v>
      </c>
      <c r="J61" s="150">
        <v>0</v>
      </c>
      <c r="K61" s="167">
        <v>36908999.84884808</v>
      </c>
      <c r="L61" s="151">
        <v>36908999.84884808</v>
      </c>
      <c r="N61" s="147"/>
      <c r="O61" s="147"/>
      <c r="P61" s="147"/>
      <c r="Q61" s="147"/>
      <c r="R61" s="147"/>
      <c r="S61" s="147"/>
    </row>
    <row r="62" spans="1:19" ht="15" customHeight="1">
      <c r="A62" s="312" t="s">
        <v>244</v>
      </c>
      <c r="B62" s="313"/>
      <c r="C62" s="313"/>
      <c r="D62" s="313"/>
      <c r="E62" s="314"/>
      <c r="F62" s="8">
        <v>179</v>
      </c>
      <c r="G62" s="41">
        <v>-12920752.63434343</v>
      </c>
      <c r="H62" s="42">
        <v>-110220174.06544653</v>
      </c>
      <c r="I62" s="151">
        <v>-123140926.69978996</v>
      </c>
      <c r="J62" s="41">
        <v>-12962442.37501904</v>
      </c>
      <c r="K62" s="42">
        <v>-117733105.2492603</v>
      </c>
      <c r="L62" s="151">
        <v>-130695547.62427935</v>
      </c>
      <c r="N62" s="147"/>
      <c r="O62" s="147"/>
      <c r="P62" s="147"/>
      <c r="Q62" s="147"/>
      <c r="R62" s="147"/>
      <c r="S62" s="147"/>
    </row>
    <row r="63" spans="1:19" ht="12.75" customHeight="1">
      <c r="A63" s="312" t="s">
        <v>245</v>
      </c>
      <c r="B63" s="313"/>
      <c r="C63" s="313"/>
      <c r="D63" s="313"/>
      <c r="E63" s="314"/>
      <c r="F63" s="8">
        <v>180</v>
      </c>
      <c r="G63" s="150">
        <v>-628296.1909427</v>
      </c>
      <c r="H63" s="167">
        <v>-14197059.22912106</v>
      </c>
      <c r="I63" s="151">
        <v>-14825355.42006376</v>
      </c>
      <c r="J63" s="150">
        <v>-629057.42888844</v>
      </c>
      <c r="K63" s="167">
        <v>-12951156.672218043</v>
      </c>
      <c r="L63" s="151">
        <v>-13580214.101106483</v>
      </c>
      <c r="N63" s="147"/>
      <c r="O63" s="147"/>
      <c r="P63" s="147"/>
      <c r="Q63" s="147"/>
      <c r="R63" s="147"/>
      <c r="S63" s="147"/>
    </row>
    <row r="64" spans="1:19" ht="12.75" customHeight="1">
      <c r="A64" s="312" t="s">
        <v>246</v>
      </c>
      <c r="B64" s="313"/>
      <c r="C64" s="313"/>
      <c r="D64" s="313"/>
      <c r="E64" s="314"/>
      <c r="F64" s="8">
        <v>181</v>
      </c>
      <c r="G64" s="150">
        <v>-5506924.179426</v>
      </c>
      <c r="H64" s="167">
        <v>-41574008.110692486</v>
      </c>
      <c r="I64" s="151">
        <v>-47080932.290118486</v>
      </c>
      <c r="J64" s="150">
        <v>-5116857.824124959</v>
      </c>
      <c r="K64" s="167">
        <v>-43148703.0331341</v>
      </c>
      <c r="L64" s="151">
        <v>-48265560.857259065</v>
      </c>
      <c r="N64" s="147"/>
      <c r="O64" s="147"/>
      <c r="P64" s="147"/>
      <c r="Q64" s="147"/>
      <c r="R64" s="147"/>
      <c r="S64" s="147"/>
    </row>
    <row r="65" spans="1:19" ht="12.75" customHeight="1">
      <c r="A65" s="312" t="s">
        <v>247</v>
      </c>
      <c r="B65" s="313"/>
      <c r="C65" s="313"/>
      <c r="D65" s="313"/>
      <c r="E65" s="314"/>
      <c r="F65" s="8">
        <v>182</v>
      </c>
      <c r="G65" s="150">
        <v>-6785532.263974729</v>
      </c>
      <c r="H65" s="167">
        <v>-54449106.72563298</v>
      </c>
      <c r="I65" s="151">
        <v>-61234638.98960771</v>
      </c>
      <c r="J65" s="150">
        <v>-7216527.12200564</v>
      </c>
      <c r="K65" s="167">
        <v>-61633245.54390817</v>
      </c>
      <c r="L65" s="151">
        <v>-68849772.6659138</v>
      </c>
      <c r="N65" s="147"/>
      <c r="O65" s="147"/>
      <c r="P65" s="147"/>
      <c r="Q65" s="147"/>
      <c r="R65" s="147"/>
      <c r="S65" s="147"/>
    </row>
    <row r="66" spans="1:19" ht="12.75" customHeight="1">
      <c r="A66" s="315" t="s">
        <v>248</v>
      </c>
      <c r="B66" s="313"/>
      <c r="C66" s="313"/>
      <c r="D66" s="313"/>
      <c r="E66" s="314"/>
      <c r="F66" s="8">
        <v>183</v>
      </c>
      <c r="G66" s="41">
        <v>-36982225.20586417</v>
      </c>
      <c r="H66" s="42">
        <v>-22966548.98162317</v>
      </c>
      <c r="I66" s="151">
        <v>-59948774.187487334</v>
      </c>
      <c r="J66" s="41">
        <v>-28023853.435641322</v>
      </c>
      <c r="K66" s="42">
        <v>-93442424.72697893</v>
      </c>
      <c r="L66" s="151">
        <v>-121466278.16262025</v>
      </c>
      <c r="N66" s="147"/>
      <c r="O66" s="147"/>
      <c r="P66" s="147"/>
      <c r="Q66" s="147"/>
      <c r="R66" s="147"/>
      <c r="S66" s="147"/>
    </row>
    <row r="67" spans="1:19" ht="24.75" customHeight="1">
      <c r="A67" s="312" t="s">
        <v>249</v>
      </c>
      <c r="B67" s="313"/>
      <c r="C67" s="313"/>
      <c r="D67" s="313"/>
      <c r="E67" s="314"/>
      <c r="F67" s="8">
        <v>184</v>
      </c>
      <c r="G67" s="150"/>
      <c r="H67" s="167"/>
      <c r="I67" s="151">
        <v>0</v>
      </c>
      <c r="J67" s="150">
        <v>0</v>
      </c>
      <c r="K67" s="167">
        <v>0</v>
      </c>
      <c r="L67" s="151">
        <v>0</v>
      </c>
      <c r="N67" s="147"/>
      <c r="O67" s="147"/>
      <c r="P67" s="147"/>
      <c r="Q67" s="147"/>
      <c r="R67" s="147"/>
      <c r="S67" s="147"/>
    </row>
    <row r="68" spans="1:19" ht="12.75" customHeight="1">
      <c r="A68" s="312" t="s">
        <v>250</v>
      </c>
      <c r="B68" s="313"/>
      <c r="C68" s="313"/>
      <c r="D68" s="313"/>
      <c r="E68" s="314"/>
      <c r="F68" s="8">
        <v>185</v>
      </c>
      <c r="G68" s="150">
        <v>-3394.130004</v>
      </c>
      <c r="H68" s="167">
        <v>-127637.74174235016</v>
      </c>
      <c r="I68" s="151">
        <v>-131031.87174635017</v>
      </c>
      <c r="J68" s="150">
        <v>-8007.972189000001</v>
      </c>
      <c r="K68" s="167">
        <v>-167878.31945681013</v>
      </c>
      <c r="L68" s="151">
        <v>-175886.29164581012</v>
      </c>
      <c r="N68" s="147"/>
      <c r="O68" s="147"/>
      <c r="P68" s="147"/>
      <c r="Q68" s="147"/>
      <c r="R68" s="147"/>
      <c r="S68" s="147"/>
    </row>
    <row r="69" spans="1:19" ht="12.75" customHeight="1">
      <c r="A69" s="312" t="s">
        <v>251</v>
      </c>
      <c r="B69" s="313"/>
      <c r="C69" s="313"/>
      <c r="D69" s="313"/>
      <c r="E69" s="314"/>
      <c r="F69" s="8">
        <v>186</v>
      </c>
      <c r="G69" s="150">
        <v>-77291.38782917001</v>
      </c>
      <c r="H69" s="167">
        <v>-91655.5701535</v>
      </c>
      <c r="I69" s="151">
        <v>-168946.95798267</v>
      </c>
      <c r="J69" s="150">
        <v>0</v>
      </c>
      <c r="K69" s="167">
        <v>-9383914.829999996</v>
      </c>
      <c r="L69" s="151">
        <v>-9383914.829999996</v>
      </c>
      <c r="N69" s="147"/>
      <c r="O69" s="147"/>
      <c r="P69" s="147"/>
      <c r="Q69" s="147"/>
      <c r="R69" s="147"/>
      <c r="S69" s="147"/>
    </row>
    <row r="70" spans="1:19" ht="15.75" customHeight="1">
      <c r="A70" s="312" t="s">
        <v>252</v>
      </c>
      <c r="B70" s="313"/>
      <c r="C70" s="313"/>
      <c r="D70" s="313"/>
      <c r="E70" s="314"/>
      <c r="F70" s="8">
        <v>187</v>
      </c>
      <c r="G70" s="150">
        <v>-1525008.7200000002</v>
      </c>
      <c r="H70" s="167">
        <v>-1706153.0300000003</v>
      </c>
      <c r="I70" s="151">
        <v>-3231161.7500000005</v>
      </c>
      <c r="J70" s="150">
        <v>-365024.39</v>
      </c>
      <c r="K70" s="167">
        <v>-1361723.9400000002</v>
      </c>
      <c r="L70" s="151">
        <v>-1726748.33</v>
      </c>
      <c r="N70" s="147"/>
      <c r="O70" s="147"/>
      <c r="P70" s="147"/>
      <c r="Q70" s="147"/>
      <c r="R70" s="147"/>
      <c r="S70" s="147"/>
    </row>
    <row r="71" spans="1:19" ht="16.5" customHeight="1">
      <c r="A71" s="312" t="s">
        <v>253</v>
      </c>
      <c r="B71" s="313"/>
      <c r="C71" s="313"/>
      <c r="D71" s="313"/>
      <c r="E71" s="314"/>
      <c r="F71" s="8">
        <v>188</v>
      </c>
      <c r="G71" s="150"/>
      <c r="H71" s="167">
        <v>-4567.034562</v>
      </c>
      <c r="I71" s="151">
        <v>-4567.034562</v>
      </c>
      <c r="J71" s="150">
        <v>-26242</v>
      </c>
      <c r="K71" s="167">
        <v>-1081284.0028192296</v>
      </c>
      <c r="L71" s="151">
        <v>-1107526.0028192296</v>
      </c>
      <c r="N71" s="147"/>
      <c r="O71" s="147"/>
      <c r="P71" s="147"/>
      <c r="Q71" s="147"/>
      <c r="R71" s="147"/>
      <c r="S71" s="147"/>
    </row>
    <row r="72" spans="1:19" ht="12.75" customHeight="1">
      <c r="A72" s="312" t="s">
        <v>254</v>
      </c>
      <c r="B72" s="313"/>
      <c r="C72" s="313"/>
      <c r="D72" s="313"/>
      <c r="E72" s="314"/>
      <c r="F72" s="8">
        <v>189</v>
      </c>
      <c r="G72" s="150">
        <v>-35157568.636804</v>
      </c>
      <c r="H72" s="167">
        <v>-19466176.284654</v>
      </c>
      <c r="I72" s="151">
        <v>-54623744.921458</v>
      </c>
      <c r="J72" s="150">
        <v>-27289717.256690003</v>
      </c>
      <c r="K72" s="167">
        <v>-16812891.795901064</v>
      </c>
      <c r="L72" s="151">
        <v>-44102609.05259107</v>
      </c>
      <c r="N72" s="147"/>
      <c r="O72" s="147"/>
      <c r="P72" s="147"/>
      <c r="Q72" s="147"/>
      <c r="R72" s="147"/>
      <c r="S72" s="147"/>
    </row>
    <row r="73" spans="1:19" ht="12.75" customHeight="1">
      <c r="A73" s="312" t="s">
        <v>255</v>
      </c>
      <c r="B73" s="313"/>
      <c r="C73" s="313"/>
      <c r="D73" s="313"/>
      <c r="E73" s="314"/>
      <c r="F73" s="8">
        <v>190</v>
      </c>
      <c r="G73" s="150">
        <v>-218962.33122699996</v>
      </c>
      <c r="H73" s="167">
        <v>-1570359.32051132</v>
      </c>
      <c r="I73" s="151">
        <v>-1789321.6517383198</v>
      </c>
      <c r="J73" s="150">
        <v>-334861.81676232</v>
      </c>
      <c r="K73" s="167">
        <v>-64634731.83880182</v>
      </c>
      <c r="L73" s="151">
        <v>-64969593.655564144</v>
      </c>
      <c r="N73" s="147"/>
      <c r="O73" s="147"/>
      <c r="P73" s="147"/>
      <c r="Q73" s="147"/>
      <c r="R73" s="147"/>
      <c r="S73" s="147"/>
    </row>
    <row r="74" spans="1:19" ht="17.25" customHeight="1">
      <c r="A74" s="315" t="s">
        <v>256</v>
      </c>
      <c r="B74" s="313"/>
      <c r="C74" s="313"/>
      <c r="D74" s="313"/>
      <c r="E74" s="314"/>
      <c r="F74" s="8">
        <v>191</v>
      </c>
      <c r="G74" s="41">
        <v>-273267.328453</v>
      </c>
      <c r="H74" s="42">
        <v>-11177922.367574172</v>
      </c>
      <c r="I74" s="151">
        <v>-11451189.696027173</v>
      </c>
      <c r="J74" s="41">
        <v>-380625.220345</v>
      </c>
      <c r="K74" s="42">
        <v>-11610908.831958467</v>
      </c>
      <c r="L74" s="151">
        <v>-11991534.052303467</v>
      </c>
      <c r="N74" s="147"/>
      <c r="O74" s="147"/>
      <c r="P74" s="147"/>
      <c r="Q74" s="147"/>
      <c r="R74" s="147"/>
      <c r="S74" s="147"/>
    </row>
    <row r="75" spans="1:19" ht="12.75" customHeight="1">
      <c r="A75" s="312" t="s">
        <v>257</v>
      </c>
      <c r="B75" s="313"/>
      <c r="C75" s="313"/>
      <c r="D75" s="313"/>
      <c r="E75" s="314"/>
      <c r="F75" s="8">
        <v>192</v>
      </c>
      <c r="G75" s="150"/>
      <c r="H75" s="167">
        <v>-310759.7275028</v>
      </c>
      <c r="I75" s="151">
        <v>-310759.7275028</v>
      </c>
      <c r="J75" s="150">
        <v>0</v>
      </c>
      <c r="K75" s="167">
        <v>-149443.017891</v>
      </c>
      <c r="L75" s="151">
        <v>-149443.017891</v>
      </c>
      <c r="N75" s="147"/>
      <c r="O75" s="147"/>
      <c r="P75" s="147"/>
      <c r="Q75" s="147"/>
      <c r="R75" s="147"/>
      <c r="S75" s="147"/>
    </row>
    <row r="76" spans="1:19" ht="12.75" customHeight="1">
      <c r="A76" s="312" t="s">
        <v>258</v>
      </c>
      <c r="B76" s="313"/>
      <c r="C76" s="313"/>
      <c r="D76" s="313"/>
      <c r="E76" s="314"/>
      <c r="F76" s="8">
        <v>193</v>
      </c>
      <c r="G76" s="150">
        <v>-273267.328453</v>
      </c>
      <c r="H76" s="167">
        <v>-10867162.640071372</v>
      </c>
      <c r="I76" s="151">
        <v>-11140429.968524372</v>
      </c>
      <c r="J76" s="150">
        <v>-380625.220345</v>
      </c>
      <c r="K76" s="167">
        <v>-11461465.814067468</v>
      </c>
      <c r="L76" s="151">
        <v>-11842091.034412468</v>
      </c>
      <c r="N76" s="147"/>
      <c r="O76" s="147"/>
      <c r="P76" s="147"/>
      <c r="Q76" s="147"/>
      <c r="R76" s="147"/>
      <c r="S76" s="147"/>
    </row>
    <row r="77" spans="1:19" ht="12.75" customHeight="1">
      <c r="A77" s="315" t="s">
        <v>259</v>
      </c>
      <c r="B77" s="313"/>
      <c r="C77" s="313"/>
      <c r="D77" s="313"/>
      <c r="E77" s="314"/>
      <c r="F77" s="8">
        <v>194</v>
      </c>
      <c r="G77" s="150">
        <v>-10007.13</v>
      </c>
      <c r="H77" s="167">
        <v>-184067.27038200002</v>
      </c>
      <c r="I77" s="151">
        <v>-194074.40038200002</v>
      </c>
      <c r="J77" s="150"/>
      <c r="K77" s="167">
        <v>-402586.5391870001</v>
      </c>
      <c r="L77" s="151">
        <v>-402586.5391870001</v>
      </c>
      <c r="N77" s="147"/>
      <c r="O77" s="147"/>
      <c r="P77" s="147"/>
      <c r="Q77" s="147"/>
      <c r="R77" s="147"/>
      <c r="S77" s="147"/>
    </row>
    <row r="78" spans="1:19" ht="42.75" customHeight="1">
      <c r="A78" s="315" t="s">
        <v>260</v>
      </c>
      <c r="B78" s="316"/>
      <c r="C78" s="316"/>
      <c r="D78" s="316"/>
      <c r="E78" s="317"/>
      <c r="F78" s="8">
        <v>195</v>
      </c>
      <c r="G78" s="41">
        <v>18857028.3122719</v>
      </c>
      <c r="H78" s="42">
        <v>62515050.92243436</v>
      </c>
      <c r="I78" s="151">
        <v>81372079.23470625</v>
      </c>
      <c r="J78" s="41">
        <v>12398551.459465714</v>
      </c>
      <c r="K78" s="42">
        <v>113858648.83768462</v>
      </c>
      <c r="L78" s="151">
        <v>126257200.29715033</v>
      </c>
      <c r="N78" s="147"/>
      <c r="O78" s="147"/>
      <c r="P78" s="147"/>
      <c r="Q78" s="147"/>
      <c r="R78" s="147"/>
      <c r="S78" s="147"/>
    </row>
    <row r="79" spans="1:19" ht="12.75" customHeight="1">
      <c r="A79" s="315" t="s">
        <v>261</v>
      </c>
      <c r="B79" s="313"/>
      <c r="C79" s="313"/>
      <c r="D79" s="313"/>
      <c r="E79" s="314"/>
      <c r="F79" s="8">
        <v>196</v>
      </c>
      <c r="G79" s="41">
        <v>-3274227.7528410032</v>
      </c>
      <c r="H79" s="42">
        <v>-10317229.450291356</v>
      </c>
      <c r="I79" s="151">
        <v>-13591457.20313236</v>
      </c>
      <c r="J79" s="41">
        <v>-2298293.8069050093</v>
      </c>
      <c r="K79" s="42">
        <v>-22466042.49800219</v>
      </c>
      <c r="L79" s="151">
        <v>-24764336.3049072</v>
      </c>
      <c r="N79" s="147"/>
      <c r="O79" s="147"/>
      <c r="P79" s="147"/>
      <c r="Q79" s="147"/>
      <c r="R79" s="147"/>
      <c r="S79" s="147"/>
    </row>
    <row r="80" spans="1:19" ht="12.75" customHeight="1">
      <c r="A80" s="312" t="s">
        <v>262</v>
      </c>
      <c r="B80" s="313"/>
      <c r="C80" s="313"/>
      <c r="D80" s="313"/>
      <c r="E80" s="314"/>
      <c r="F80" s="8">
        <v>197</v>
      </c>
      <c r="G80" s="150">
        <v>-3274227.7528410032</v>
      </c>
      <c r="H80" s="167">
        <v>-10384362.690935964</v>
      </c>
      <c r="I80" s="151">
        <v>-13658590.443776967</v>
      </c>
      <c r="J80" s="150">
        <v>-2298293.8069050093</v>
      </c>
      <c r="K80" s="167">
        <v>-22493591.631881453</v>
      </c>
      <c r="L80" s="151">
        <v>-24791885.438786462</v>
      </c>
      <c r="N80" s="147"/>
      <c r="O80" s="147"/>
      <c r="P80" s="147"/>
      <c r="Q80" s="147"/>
      <c r="R80" s="147"/>
      <c r="S80" s="147"/>
    </row>
    <row r="81" spans="1:19" ht="12.75" customHeight="1">
      <c r="A81" s="312" t="s">
        <v>263</v>
      </c>
      <c r="B81" s="313"/>
      <c r="C81" s="313"/>
      <c r="D81" s="313"/>
      <c r="E81" s="314"/>
      <c r="F81" s="8">
        <v>198</v>
      </c>
      <c r="G81" s="150"/>
      <c r="H81" s="167">
        <v>67133.24064460695</v>
      </c>
      <c r="I81" s="151">
        <v>67133.24064460695</v>
      </c>
      <c r="J81" s="150">
        <v>0</v>
      </c>
      <c r="K81" s="167">
        <v>27549.1338792627</v>
      </c>
      <c r="L81" s="151">
        <v>27549.1338792627</v>
      </c>
      <c r="N81" s="147"/>
      <c r="O81" s="147"/>
      <c r="P81" s="147"/>
      <c r="Q81" s="147"/>
      <c r="R81" s="147"/>
      <c r="S81" s="147"/>
    </row>
    <row r="82" spans="1:19" ht="24" customHeight="1">
      <c r="A82" s="315" t="s">
        <v>264</v>
      </c>
      <c r="B82" s="313"/>
      <c r="C82" s="313"/>
      <c r="D82" s="313"/>
      <c r="E82" s="314"/>
      <c r="F82" s="8">
        <v>199</v>
      </c>
      <c r="G82" s="41">
        <v>15582800.559430897</v>
      </c>
      <c r="H82" s="42">
        <v>52197821.472143</v>
      </c>
      <c r="I82" s="151">
        <v>67780622.03157389</v>
      </c>
      <c r="J82" s="41">
        <v>10100257.652560705</v>
      </c>
      <c r="K82" s="42">
        <v>91392606.33968243</v>
      </c>
      <c r="L82" s="151">
        <v>101492863.99224314</v>
      </c>
      <c r="N82" s="147"/>
      <c r="O82" s="147"/>
      <c r="P82" s="147"/>
      <c r="Q82" s="147"/>
      <c r="R82" s="147"/>
      <c r="S82" s="147"/>
    </row>
    <row r="83" spans="1:19" ht="12.75" customHeight="1">
      <c r="A83" s="315" t="s">
        <v>187</v>
      </c>
      <c r="B83" s="316"/>
      <c r="C83" s="316"/>
      <c r="D83" s="316"/>
      <c r="E83" s="317"/>
      <c r="F83" s="8">
        <v>200</v>
      </c>
      <c r="G83" s="168">
        <v>15565353.99099882</v>
      </c>
      <c r="H83" s="169">
        <v>52024346.658791974</v>
      </c>
      <c r="I83" s="151">
        <v>67589700.6497908</v>
      </c>
      <c r="J83" s="150">
        <v>10142518.5001667</v>
      </c>
      <c r="K83" s="167">
        <v>91404075.22447209</v>
      </c>
      <c r="L83" s="151">
        <v>101546593.72463879</v>
      </c>
      <c r="N83" s="147"/>
      <c r="O83" s="147"/>
      <c r="P83" s="147"/>
      <c r="Q83" s="147"/>
      <c r="R83" s="147"/>
      <c r="S83" s="147"/>
    </row>
    <row r="84" spans="1:19" ht="12.75" customHeight="1">
      <c r="A84" s="315" t="s">
        <v>188</v>
      </c>
      <c r="B84" s="316"/>
      <c r="C84" s="316"/>
      <c r="D84" s="316"/>
      <c r="E84" s="317"/>
      <c r="F84" s="8">
        <v>201</v>
      </c>
      <c r="G84" s="150">
        <v>17446.568432025313</v>
      </c>
      <c r="H84" s="201">
        <v>173474.313351041</v>
      </c>
      <c r="I84" s="151">
        <v>190920.88178306632</v>
      </c>
      <c r="J84" s="150">
        <v>-42260.8476060134</v>
      </c>
      <c r="K84" s="201">
        <v>-11468.884789570213</v>
      </c>
      <c r="L84" s="151">
        <v>-53729.73239558361</v>
      </c>
      <c r="N84" s="147"/>
      <c r="O84" s="147"/>
      <c r="P84" s="147"/>
      <c r="Q84" s="147"/>
      <c r="R84" s="147"/>
      <c r="S84" s="147"/>
    </row>
    <row r="85" spans="1:19" ht="12.75" customHeight="1">
      <c r="A85" s="315" t="s">
        <v>265</v>
      </c>
      <c r="B85" s="316"/>
      <c r="C85" s="316"/>
      <c r="D85" s="316"/>
      <c r="E85" s="316"/>
      <c r="F85" s="8">
        <v>202</v>
      </c>
      <c r="G85" s="168">
        <v>278372086.21524185</v>
      </c>
      <c r="H85" s="202">
        <v>574942171.1406049</v>
      </c>
      <c r="I85" s="151">
        <v>853314257.3558466</v>
      </c>
      <c r="J85" s="168">
        <v>314411407.6631822</v>
      </c>
      <c r="K85" s="202">
        <v>725592528.7770422</v>
      </c>
      <c r="L85" s="151">
        <v>1040003936.4402244</v>
      </c>
      <c r="N85" s="147"/>
      <c r="O85" s="147"/>
      <c r="P85" s="147"/>
      <c r="Q85" s="147"/>
      <c r="R85" s="147"/>
      <c r="S85" s="147"/>
    </row>
    <row r="86" spans="1:19" ht="12.75" customHeight="1">
      <c r="A86" s="315" t="s">
        <v>266</v>
      </c>
      <c r="B86" s="316"/>
      <c r="C86" s="316"/>
      <c r="D86" s="316"/>
      <c r="E86" s="316"/>
      <c r="F86" s="8">
        <v>203</v>
      </c>
      <c r="G86" s="168">
        <v>-262789285.65581092</v>
      </c>
      <c r="H86" s="202">
        <v>-522744349.66846186</v>
      </c>
      <c r="I86" s="151">
        <v>-785533635.3242728</v>
      </c>
      <c r="J86" s="168">
        <v>-304311150.01062155</v>
      </c>
      <c r="K86" s="202">
        <v>-634199922.4373596</v>
      </c>
      <c r="L86" s="151">
        <v>-938511072.4479811</v>
      </c>
      <c r="N86" s="147"/>
      <c r="O86" s="147"/>
      <c r="P86" s="147"/>
      <c r="Q86" s="147"/>
      <c r="R86" s="147"/>
      <c r="S86" s="147"/>
    </row>
    <row r="87" spans="1:19" ht="12.75" customHeight="1">
      <c r="A87" s="315" t="s">
        <v>377</v>
      </c>
      <c r="B87" s="313"/>
      <c r="C87" s="313"/>
      <c r="D87" s="313"/>
      <c r="E87" s="313"/>
      <c r="F87" s="8">
        <v>204</v>
      </c>
      <c r="G87" s="177">
        <v>-6430689.824862311</v>
      </c>
      <c r="H87" s="203">
        <v>27993622.614869677</v>
      </c>
      <c r="I87" s="151">
        <v>21562932.790007368</v>
      </c>
      <c r="J87" s="177">
        <v>-5607523.520662997</v>
      </c>
      <c r="K87" s="203">
        <v>30185235.78766719</v>
      </c>
      <c r="L87" s="151">
        <v>24577712.267004192</v>
      </c>
      <c r="N87" s="147"/>
      <c r="O87" s="147"/>
      <c r="P87" s="147"/>
      <c r="Q87" s="147"/>
      <c r="R87" s="147"/>
      <c r="S87" s="147"/>
    </row>
    <row r="88" spans="1:19" ht="25.5" customHeight="1">
      <c r="A88" s="312" t="s">
        <v>267</v>
      </c>
      <c r="B88" s="313"/>
      <c r="C88" s="313"/>
      <c r="D88" s="313"/>
      <c r="E88" s="313"/>
      <c r="F88" s="8">
        <v>205</v>
      </c>
      <c r="G88" s="168">
        <v>-853725.3080623045</v>
      </c>
      <c r="H88" s="169">
        <v>-2207526.7123418013</v>
      </c>
      <c r="I88" s="151">
        <v>-3061252.020404106</v>
      </c>
      <c r="J88" s="150">
        <v>-732813.3752629977</v>
      </c>
      <c r="K88" s="167">
        <v>-1377242.8171665033</v>
      </c>
      <c r="L88" s="151">
        <v>-2110056.192429501</v>
      </c>
      <c r="N88" s="147"/>
      <c r="O88" s="147"/>
      <c r="P88" s="147"/>
      <c r="Q88" s="147"/>
      <c r="R88" s="147"/>
      <c r="S88" s="147"/>
    </row>
    <row r="89" spans="1:19" ht="23.25" customHeight="1">
      <c r="A89" s="312" t="s">
        <v>268</v>
      </c>
      <c r="B89" s="313"/>
      <c r="C89" s="313"/>
      <c r="D89" s="313"/>
      <c r="E89" s="313"/>
      <c r="F89" s="8">
        <v>206</v>
      </c>
      <c r="G89" s="168">
        <v>-6801176.240000006</v>
      </c>
      <c r="H89" s="169">
        <v>38878082.97161148</v>
      </c>
      <c r="I89" s="151">
        <v>32076906.73161147</v>
      </c>
      <c r="J89" s="150">
        <v>-5944768.469999999</v>
      </c>
      <c r="K89" s="167">
        <v>36060048.80483369</v>
      </c>
      <c r="L89" s="151">
        <v>30115280.33483369</v>
      </c>
      <c r="N89" s="147"/>
      <c r="O89" s="147"/>
      <c r="P89" s="147"/>
      <c r="Q89" s="147"/>
      <c r="R89" s="147"/>
      <c r="S89" s="147"/>
    </row>
    <row r="90" spans="1:19" ht="24.75" customHeight="1">
      <c r="A90" s="312" t="s">
        <v>269</v>
      </c>
      <c r="B90" s="313"/>
      <c r="C90" s="313"/>
      <c r="D90" s="313"/>
      <c r="E90" s="313"/>
      <c r="F90" s="8">
        <v>207</v>
      </c>
      <c r="G90" s="150"/>
      <c r="H90" s="167"/>
      <c r="I90" s="151">
        <v>0</v>
      </c>
      <c r="J90" s="150">
        <v>0</v>
      </c>
      <c r="K90" s="167">
        <v>0</v>
      </c>
      <c r="L90" s="151">
        <v>0</v>
      </c>
      <c r="N90" s="147"/>
      <c r="O90" s="147"/>
      <c r="P90" s="147"/>
      <c r="Q90" s="147"/>
      <c r="R90" s="147"/>
      <c r="S90" s="147"/>
    </row>
    <row r="91" spans="1:19" ht="24.75" customHeight="1">
      <c r="A91" s="312" t="s">
        <v>270</v>
      </c>
      <c r="B91" s="313"/>
      <c r="C91" s="313"/>
      <c r="D91" s="313"/>
      <c r="E91" s="313"/>
      <c r="F91" s="8">
        <v>208</v>
      </c>
      <c r="G91" s="168"/>
      <c r="H91" s="169"/>
      <c r="I91" s="151">
        <v>0</v>
      </c>
      <c r="J91" s="150">
        <v>0</v>
      </c>
      <c r="K91" s="167">
        <v>0</v>
      </c>
      <c r="L91" s="151">
        <v>0</v>
      </c>
      <c r="N91" s="147"/>
      <c r="O91" s="147"/>
      <c r="P91" s="147"/>
      <c r="Q91" s="147"/>
      <c r="R91" s="147"/>
      <c r="S91" s="147"/>
    </row>
    <row r="92" spans="1:19" ht="12.75" customHeight="1">
      <c r="A92" s="312" t="s">
        <v>271</v>
      </c>
      <c r="B92" s="313"/>
      <c r="C92" s="313"/>
      <c r="D92" s="313"/>
      <c r="E92" s="313"/>
      <c r="F92" s="8">
        <v>209</v>
      </c>
      <c r="G92" s="168">
        <v>0</v>
      </c>
      <c r="H92" s="169">
        <v>0</v>
      </c>
      <c r="I92" s="151">
        <v>0</v>
      </c>
      <c r="J92" s="150">
        <v>0</v>
      </c>
      <c r="K92" s="167">
        <v>0</v>
      </c>
      <c r="L92" s="151">
        <v>0</v>
      </c>
      <c r="N92" s="147"/>
      <c r="O92" s="147"/>
      <c r="P92" s="147"/>
      <c r="Q92" s="147"/>
      <c r="R92" s="147"/>
      <c r="S92" s="147"/>
    </row>
    <row r="93" spans="1:19" ht="24" customHeight="1">
      <c r="A93" s="312" t="s">
        <v>272</v>
      </c>
      <c r="B93" s="313"/>
      <c r="C93" s="313"/>
      <c r="D93" s="313"/>
      <c r="E93" s="313"/>
      <c r="F93" s="8">
        <v>210</v>
      </c>
      <c r="G93" s="150">
        <v>0</v>
      </c>
      <c r="H93" s="167">
        <v>0</v>
      </c>
      <c r="I93" s="151">
        <v>0</v>
      </c>
      <c r="J93" s="150">
        <v>0</v>
      </c>
      <c r="K93" s="167">
        <v>0</v>
      </c>
      <c r="L93" s="151">
        <v>0</v>
      </c>
      <c r="N93" s="147"/>
      <c r="O93" s="147"/>
      <c r="P93" s="147"/>
      <c r="Q93" s="147"/>
      <c r="R93" s="147"/>
      <c r="S93" s="147"/>
    </row>
    <row r="94" spans="1:19" ht="12.75" customHeight="1">
      <c r="A94" s="312" t="s">
        <v>273</v>
      </c>
      <c r="B94" s="313"/>
      <c r="C94" s="313"/>
      <c r="D94" s="313"/>
      <c r="E94" s="313"/>
      <c r="F94" s="8">
        <v>211</v>
      </c>
      <c r="G94" s="168">
        <v>0</v>
      </c>
      <c r="H94" s="169">
        <v>0</v>
      </c>
      <c r="I94" s="151">
        <v>0</v>
      </c>
      <c r="J94" s="150">
        <v>0</v>
      </c>
      <c r="K94" s="167">
        <v>0</v>
      </c>
      <c r="L94" s="151">
        <v>0</v>
      </c>
      <c r="N94" s="147"/>
      <c r="O94" s="147"/>
      <c r="P94" s="147"/>
      <c r="Q94" s="147"/>
      <c r="R94" s="147"/>
      <c r="S94" s="147"/>
    </row>
    <row r="95" spans="1:19" ht="12.75" customHeight="1">
      <c r="A95" s="312" t="s">
        <v>274</v>
      </c>
      <c r="B95" s="313"/>
      <c r="C95" s="313"/>
      <c r="D95" s="313"/>
      <c r="E95" s="313"/>
      <c r="F95" s="8">
        <v>212</v>
      </c>
      <c r="G95" s="168">
        <v>-1224211.7232</v>
      </c>
      <c r="H95" s="169">
        <v>8676933.6444</v>
      </c>
      <c r="I95" s="151">
        <v>7452721.921200001</v>
      </c>
      <c r="J95" s="150">
        <v>-1070058.3246</v>
      </c>
      <c r="K95" s="167">
        <v>4497570.2</v>
      </c>
      <c r="L95" s="151">
        <v>3427511.8754000003</v>
      </c>
      <c r="N95" s="147"/>
      <c r="O95" s="147"/>
      <c r="P95" s="147"/>
      <c r="Q95" s="147"/>
      <c r="R95" s="147"/>
      <c r="S95" s="147"/>
    </row>
    <row r="96" spans="1:19" ht="12.75" customHeight="1">
      <c r="A96" s="315" t="s">
        <v>275</v>
      </c>
      <c r="B96" s="313"/>
      <c r="C96" s="313"/>
      <c r="D96" s="313"/>
      <c r="E96" s="313"/>
      <c r="F96" s="8">
        <v>213</v>
      </c>
      <c r="G96" s="177">
        <v>9152110.734568587</v>
      </c>
      <c r="H96" s="167">
        <v>80191444.08701268</v>
      </c>
      <c r="I96" s="151">
        <v>89343554.82158126</v>
      </c>
      <c r="J96" s="177">
        <v>4492734.131897708</v>
      </c>
      <c r="K96" s="167">
        <v>121577842.12734962</v>
      </c>
      <c r="L96" s="151">
        <v>126070576.25924733</v>
      </c>
      <c r="N96" s="147"/>
      <c r="O96" s="147"/>
      <c r="P96" s="147"/>
      <c r="Q96" s="147"/>
      <c r="R96" s="147"/>
      <c r="S96" s="147"/>
    </row>
    <row r="97" spans="1:19" ht="12.75" customHeight="1">
      <c r="A97" s="315" t="s">
        <v>187</v>
      </c>
      <c r="B97" s="316"/>
      <c r="C97" s="316"/>
      <c r="D97" s="316"/>
      <c r="E97" s="317"/>
      <c r="F97" s="8">
        <v>214</v>
      </c>
      <c r="G97" s="168">
        <v>9148520.304254163</v>
      </c>
      <c r="H97" s="169">
        <v>80085011.68833828</v>
      </c>
      <c r="I97" s="152">
        <v>89233531.99259244</v>
      </c>
      <c r="J97" s="150">
        <v>4544383.12645503</v>
      </c>
      <c r="K97" s="167">
        <v>121642391.04537025</v>
      </c>
      <c r="L97" s="151">
        <v>126186774.17182527</v>
      </c>
      <c r="N97" s="147"/>
      <c r="O97" s="147"/>
      <c r="P97" s="147"/>
      <c r="Q97" s="147"/>
      <c r="R97" s="147"/>
      <c r="S97" s="147"/>
    </row>
    <row r="98" spans="1:19" ht="12.75" customHeight="1">
      <c r="A98" s="315" t="s">
        <v>188</v>
      </c>
      <c r="B98" s="316"/>
      <c r="C98" s="316"/>
      <c r="D98" s="316"/>
      <c r="E98" s="317"/>
      <c r="F98" s="8">
        <v>215</v>
      </c>
      <c r="G98" s="168">
        <v>3590.93031437254</v>
      </c>
      <c r="H98" s="169">
        <v>106432.196290448</v>
      </c>
      <c r="I98" s="152">
        <v>110023.12660482054</v>
      </c>
      <c r="J98" s="150">
        <v>-51648.99455729962</v>
      </c>
      <c r="K98" s="167">
        <v>-64548.90998094514</v>
      </c>
      <c r="L98" s="151">
        <v>-116198.40453824477</v>
      </c>
      <c r="N98" s="147"/>
      <c r="O98" s="147"/>
      <c r="P98" s="147"/>
      <c r="Q98" s="147"/>
      <c r="R98" s="147"/>
      <c r="S98" s="147"/>
    </row>
    <row r="99" spans="1:19" ht="21" customHeight="1">
      <c r="A99" s="330" t="s">
        <v>276</v>
      </c>
      <c r="B99" s="352"/>
      <c r="C99" s="352"/>
      <c r="D99" s="352"/>
      <c r="E99" s="353"/>
      <c r="F99" s="9">
        <v>216</v>
      </c>
      <c r="G99" s="154"/>
      <c r="H99" s="173"/>
      <c r="I99" s="174">
        <v>0</v>
      </c>
      <c r="J99" s="154"/>
      <c r="K99" s="173"/>
      <c r="L99" s="157">
        <v>0</v>
      </c>
      <c r="N99" s="147"/>
      <c r="O99" s="147"/>
      <c r="P99" s="147"/>
      <c r="Q99" s="147"/>
      <c r="R99" s="147"/>
      <c r="S99" s="147"/>
    </row>
    <row r="100" spans="1:12" ht="12.75">
      <c r="A100" s="354" t="s">
        <v>277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A101:L65536 F7:F99 J19:K23 G59:H61 J25:K32 G63:H65 J39:K41 G8:H15 G67:H73 G17:H17 J35:K37 G19:H23 G75:H77 G25:H32 J47:K49 G80:H81 G35:H37 G39:H41 J51:K53 G97:H99 G43:H45 J55:K56 G47:H49 G83:H86 G51:H53 L7:L16 L18:L99 G55:H56 G88:H95 J43:K45 J8:K15 J17:L17 J59:K61 J63:K65 J67:K73 J75:K77 J80:K81 J97:K99 J88:K95 J83:K8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  <ignoredErrors>
    <ignoredError sqref="A27:F28 A101:L110 A7:F26 A79:F86 A29:F54 A55:F78" formula="1"/>
    <ignoredError sqref="A100:L100 A87:F93 A94:F99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4" width="9.140625" style="28" customWidth="1"/>
    <col min="5" max="5" width="12.140625" style="28" customWidth="1"/>
    <col min="6" max="6" width="7.140625" style="28" customWidth="1"/>
    <col min="7" max="8" width="10.140625" style="28" bestFit="1" customWidth="1"/>
    <col min="9" max="9" width="10.8515625" style="28" bestFit="1" customWidth="1"/>
    <col min="10" max="11" width="10.140625" style="28" bestFit="1" customWidth="1"/>
    <col min="12" max="12" width="10.8515625" style="28" bestFit="1" customWidth="1"/>
    <col min="13" max="13" width="9.140625" style="28" customWidth="1"/>
    <col min="14" max="14" width="13.8515625" style="28" bestFit="1" customWidth="1"/>
    <col min="15" max="16384" width="9.140625" style="28" customWidth="1"/>
  </cols>
  <sheetData>
    <row r="1" spans="1:12" ht="20.25" customHeight="1">
      <c r="A1" s="344" t="s">
        <v>191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58"/>
    </row>
    <row r="2" spans="1:12" ht="12.75" customHeight="1">
      <c r="A2" s="304" t="s">
        <v>417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59"/>
    </row>
    <row r="3" spans="1:13" ht="12.75">
      <c r="A3" s="68"/>
      <c r="B3" s="72"/>
      <c r="C3" s="72"/>
      <c r="D3" s="69"/>
      <c r="E3" s="69"/>
      <c r="F3" s="69"/>
      <c r="G3" s="69"/>
      <c r="H3" s="69"/>
      <c r="I3" s="70"/>
      <c r="J3" s="70"/>
      <c r="K3" s="360" t="s">
        <v>59</v>
      </c>
      <c r="L3" s="360"/>
      <c r="M3" s="27"/>
    </row>
    <row r="4" spans="1:12" ht="12.75" customHeight="1">
      <c r="A4" s="291" t="s">
        <v>129</v>
      </c>
      <c r="B4" s="292"/>
      <c r="C4" s="292"/>
      <c r="D4" s="292"/>
      <c r="E4" s="293"/>
      <c r="F4" s="297" t="s">
        <v>130</v>
      </c>
      <c r="G4" s="345" t="s">
        <v>131</v>
      </c>
      <c r="H4" s="346"/>
      <c r="I4" s="347"/>
      <c r="J4" s="345" t="s">
        <v>132</v>
      </c>
      <c r="K4" s="346"/>
      <c r="L4" s="347"/>
    </row>
    <row r="5" spans="1:12" ht="12.75">
      <c r="A5" s="294"/>
      <c r="B5" s="295"/>
      <c r="C5" s="295"/>
      <c r="D5" s="295"/>
      <c r="E5" s="296"/>
      <c r="F5" s="298"/>
      <c r="G5" s="71" t="s">
        <v>133</v>
      </c>
      <c r="H5" s="73" t="s">
        <v>134</v>
      </c>
      <c r="I5" s="75" t="s">
        <v>135</v>
      </c>
      <c r="J5" s="71" t="s">
        <v>133</v>
      </c>
      <c r="K5" s="75" t="s">
        <v>134</v>
      </c>
      <c r="L5" s="75" t="s">
        <v>135</v>
      </c>
    </row>
    <row r="6" spans="1:12" ht="12.75">
      <c r="A6" s="306">
        <v>1</v>
      </c>
      <c r="B6" s="307"/>
      <c r="C6" s="307"/>
      <c r="D6" s="307"/>
      <c r="E6" s="308"/>
      <c r="F6" s="55">
        <v>2</v>
      </c>
      <c r="G6" s="74">
        <v>3</v>
      </c>
      <c r="H6" s="77">
        <v>4</v>
      </c>
      <c r="I6" s="76" t="s">
        <v>0</v>
      </c>
      <c r="J6" s="74">
        <v>6</v>
      </c>
      <c r="K6" s="77">
        <v>7</v>
      </c>
      <c r="L6" s="76" t="s">
        <v>1</v>
      </c>
    </row>
    <row r="7" spans="1:19" ht="12.75" customHeight="1">
      <c r="A7" s="333" t="s">
        <v>192</v>
      </c>
      <c r="B7" s="349"/>
      <c r="C7" s="349"/>
      <c r="D7" s="349"/>
      <c r="E7" s="350"/>
      <c r="F7" s="7">
        <v>124</v>
      </c>
      <c r="G7" s="38">
        <v>232212615.72243103</v>
      </c>
      <c r="H7" s="39">
        <v>461139554.3738923</v>
      </c>
      <c r="I7" s="146">
        <v>693352170.0963234</v>
      </c>
      <c r="J7" s="38">
        <v>277412638.556576</v>
      </c>
      <c r="K7" s="39">
        <v>528707544.8124395</v>
      </c>
      <c r="L7" s="40">
        <v>806120183.3690156</v>
      </c>
      <c r="N7" s="142"/>
      <c r="O7" s="142"/>
      <c r="P7" s="142"/>
      <c r="Q7" s="142"/>
      <c r="R7" s="142"/>
      <c r="S7" s="142"/>
    </row>
    <row r="8" spans="1:19" ht="12.75" customHeight="1">
      <c r="A8" s="312" t="s">
        <v>193</v>
      </c>
      <c r="B8" s="313"/>
      <c r="C8" s="313"/>
      <c r="D8" s="313"/>
      <c r="E8" s="314"/>
      <c r="F8" s="8">
        <v>125</v>
      </c>
      <c r="G8" s="177">
        <v>232067769.31106263</v>
      </c>
      <c r="H8" s="178">
        <v>787056416.034623</v>
      </c>
      <c r="I8" s="151">
        <v>1019124185.3456857</v>
      </c>
      <c r="J8" s="177">
        <v>277489423.1381269</v>
      </c>
      <c r="K8" s="178">
        <v>817128910.1105791</v>
      </c>
      <c r="L8" s="151">
        <v>1094618333.248706</v>
      </c>
      <c r="N8" s="142"/>
      <c r="O8" s="142"/>
      <c r="P8" s="142"/>
      <c r="Q8" s="142"/>
      <c r="R8" s="142"/>
      <c r="S8" s="142"/>
    </row>
    <row r="9" spans="1:19" ht="12.75" customHeight="1">
      <c r="A9" s="312" t="s">
        <v>194</v>
      </c>
      <c r="B9" s="313"/>
      <c r="C9" s="313"/>
      <c r="D9" s="313"/>
      <c r="E9" s="314"/>
      <c r="F9" s="8">
        <v>126</v>
      </c>
      <c r="G9" s="177"/>
      <c r="H9" s="178">
        <v>166234.34756300002</v>
      </c>
      <c r="I9" s="151">
        <v>166234.34756300002</v>
      </c>
      <c r="J9" s="177">
        <v>0</v>
      </c>
      <c r="K9" s="178">
        <v>300742.52392296004</v>
      </c>
      <c r="L9" s="151">
        <v>300742.52392296004</v>
      </c>
      <c r="N9" s="142"/>
      <c r="O9" s="142"/>
      <c r="P9" s="142"/>
      <c r="Q9" s="142"/>
      <c r="R9" s="142"/>
      <c r="S9" s="142"/>
    </row>
    <row r="10" spans="1:19" ht="25.5" customHeight="1">
      <c r="A10" s="312" t="s">
        <v>195</v>
      </c>
      <c r="B10" s="313"/>
      <c r="C10" s="313"/>
      <c r="D10" s="313"/>
      <c r="E10" s="314"/>
      <c r="F10" s="8">
        <v>127</v>
      </c>
      <c r="G10" s="177"/>
      <c r="H10" s="178">
        <v>-8186349.714243606</v>
      </c>
      <c r="I10" s="151">
        <v>-8186349.714243606</v>
      </c>
      <c r="J10" s="177">
        <v>0</v>
      </c>
      <c r="K10" s="178">
        <v>9746876.196443286</v>
      </c>
      <c r="L10" s="151">
        <v>9746876.196443286</v>
      </c>
      <c r="N10" s="142"/>
      <c r="O10" s="142"/>
      <c r="P10" s="142"/>
      <c r="Q10" s="142"/>
      <c r="R10" s="142"/>
      <c r="S10" s="142"/>
    </row>
    <row r="11" spans="1:19" ht="12.75" customHeight="1">
      <c r="A11" s="312" t="s">
        <v>196</v>
      </c>
      <c r="B11" s="313"/>
      <c r="C11" s="313"/>
      <c r="D11" s="313"/>
      <c r="E11" s="314"/>
      <c r="F11" s="8">
        <v>128</v>
      </c>
      <c r="G11" s="177">
        <v>-26500.27</v>
      </c>
      <c r="H11" s="178">
        <v>-71197242.34429306</v>
      </c>
      <c r="I11" s="151">
        <v>-71223742.61429305</v>
      </c>
      <c r="J11" s="177">
        <v>-139281.414356</v>
      </c>
      <c r="K11" s="178">
        <v>-109037379.18917981</v>
      </c>
      <c r="L11" s="151">
        <v>-109176660.6035358</v>
      </c>
      <c r="N11" s="142"/>
      <c r="O11" s="142"/>
      <c r="P11" s="142"/>
      <c r="Q11" s="142"/>
      <c r="R11" s="142"/>
      <c r="S11" s="142"/>
    </row>
    <row r="12" spans="1:19" ht="12.75" customHeight="1">
      <c r="A12" s="312" t="s">
        <v>197</v>
      </c>
      <c r="B12" s="313"/>
      <c r="C12" s="313"/>
      <c r="D12" s="313"/>
      <c r="E12" s="314"/>
      <c r="F12" s="8">
        <v>129</v>
      </c>
      <c r="G12" s="177"/>
      <c r="H12" s="178">
        <v>5558.31</v>
      </c>
      <c r="I12" s="151">
        <v>5558.31</v>
      </c>
      <c r="J12" s="177">
        <v>0</v>
      </c>
      <c r="K12" s="178">
        <v>-1489320.41</v>
      </c>
      <c r="L12" s="151">
        <v>-1489320.41</v>
      </c>
      <c r="N12" s="142"/>
      <c r="O12" s="142"/>
      <c r="P12" s="142"/>
      <c r="Q12" s="142"/>
      <c r="R12" s="142"/>
      <c r="S12" s="142"/>
    </row>
    <row r="13" spans="1:19" ht="12.75" customHeight="1">
      <c r="A13" s="312" t="s">
        <v>198</v>
      </c>
      <c r="B13" s="313"/>
      <c r="C13" s="313"/>
      <c r="D13" s="313"/>
      <c r="E13" s="314"/>
      <c r="F13" s="8">
        <v>130</v>
      </c>
      <c r="G13" s="177">
        <v>149202.81605939998</v>
      </c>
      <c r="H13" s="178">
        <v>-256374658.36860847</v>
      </c>
      <c r="I13" s="151">
        <v>-256225455.55254906</v>
      </c>
      <c r="J13" s="177">
        <v>56586.32550812</v>
      </c>
      <c r="K13" s="178">
        <v>-245556360.72130013</v>
      </c>
      <c r="L13" s="151">
        <v>-245499774.395792</v>
      </c>
      <c r="N13" s="142"/>
      <c r="O13" s="142"/>
      <c r="P13" s="142"/>
      <c r="Q13" s="142"/>
      <c r="R13" s="142"/>
      <c r="S13" s="142"/>
    </row>
    <row r="14" spans="1:19" ht="12.75" customHeight="1">
      <c r="A14" s="312" t="s">
        <v>199</v>
      </c>
      <c r="B14" s="313"/>
      <c r="C14" s="313"/>
      <c r="D14" s="313"/>
      <c r="E14" s="314"/>
      <c r="F14" s="8">
        <v>131</v>
      </c>
      <c r="G14" s="177">
        <v>22143.865309</v>
      </c>
      <c r="H14" s="178">
        <v>8061858.43045275</v>
      </c>
      <c r="I14" s="151">
        <v>8084002.29576175</v>
      </c>
      <c r="J14" s="177">
        <v>5910.507297</v>
      </c>
      <c r="K14" s="178">
        <v>56738346.2500718</v>
      </c>
      <c r="L14" s="151">
        <v>56744256.7573688</v>
      </c>
      <c r="N14" s="142"/>
      <c r="O14" s="142"/>
      <c r="P14" s="142"/>
      <c r="Q14" s="142"/>
      <c r="R14" s="142"/>
      <c r="S14" s="142"/>
    </row>
    <row r="15" spans="1:19" ht="12.75" customHeight="1">
      <c r="A15" s="312" t="s">
        <v>200</v>
      </c>
      <c r="B15" s="313"/>
      <c r="C15" s="313"/>
      <c r="D15" s="313"/>
      <c r="E15" s="314"/>
      <c r="F15" s="8">
        <v>132</v>
      </c>
      <c r="G15" s="177"/>
      <c r="H15" s="178">
        <v>1607737.678398693</v>
      </c>
      <c r="I15" s="151">
        <v>1607737.678398693</v>
      </c>
      <c r="J15" s="177">
        <v>0</v>
      </c>
      <c r="K15" s="178">
        <v>875730.0519021999</v>
      </c>
      <c r="L15" s="151">
        <v>875730.0519021999</v>
      </c>
      <c r="N15" s="142"/>
      <c r="O15" s="142"/>
      <c r="P15" s="142"/>
      <c r="Q15" s="142"/>
      <c r="R15" s="142"/>
      <c r="S15" s="142"/>
    </row>
    <row r="16" spans="1:19" ht="24.75" customHeight="1">
      <c r="A16" s="315" t="s">
        <v>201</v>
      </c>
      <c r="B16" s="313"/>
      <c r="C16" s="313"/>
      <c r="D16" s="313"/>
      <c r="E16" s="314"/>
      <c r="F16" s="8">
        <v>133</v>
      </c>
      <c r="G16" s="41">
        <v>45900104.285835214</v>
      </c>
      <c r="H16" s="42">
        <v>74961884.98064457</v>
      </c>
      <c r="I16" s="151">
        <v>120861989.26647979</v>
      </c>
      <c r="J16" s="41">
        <v>36437504.40504892</v>
      </c>
      <c r="K16" s="42">
        <v>149923652.73268548</v>
      </c>
      <c r="L16" s="151">
        <v>186361157.13773438</v>
      </c>
      <c r="N16" s="142"/>
      <c r="O16" s="142"/>
      <c r="P16" s="142"/>
      <c r="Q16" s="142"/>
      <c r="R16" s="142"/>
      <c r="S16" s="142"/>
    </row>
    <row r="17" spans="1:19" ht="27" customHeight="1">
      <c r="A17" s="312" t="s">
        <v>202</v>
      </c>
      <c r="B17" s="313"/>
      <c r="C17" s="313"/>
      <c r="D17" s="313"/>
      <c r="E17" s="314"/>
      <c r="F17" s="8">
        <v>134</v>
      </c>
      <c r="G17" s="177"/>
      <c r="H17" s="178">
        <v>3553260.5399999972</v>
      </c>
      <c r="I17" s="151">
        <v>3553260.5399999972</v>
      </c>
      <c r="J17" s="177"/>
      <c r="K17" s="178">
        <v>2885908.410000002</v>
      </c>
      <c r="L17" s="151">
        <v>2885908.410000002</v>
      </c>
      <c r="N17" s="142"/>
      <c r="O17" s="142"/>
      <c r="P17" s="142"/>
      <c r="Q17" s="142"/>
      <c r="R17" s="142"/>
      <c r="S17" s="142"/>
    </row>
    <row r="18" spans="1:19" ht="26.25" customHeight="1">
      <c r="A18" s="312" t="s">
        <v>203</v>
      </c>
      <c r="B18" s="313"/>
      <c r="C18" s="313"/>
      <c r="D18" s="313"/>
      <c r="E18" s="314"/>
      <c r="F18" s="8">
        <v>135</v>
      </c>
      <c r="G18" s="41">
        <v>9737.35095</v>
      </c>
      <c r="H18" s="42">
        <v>15092486.645099998</v>
      </c>
      <c r="I18" s="151">
        <v>15102223.996049998</v>
      </c>
      <c r="J18" s="41">
        <v>48466.053192</v>
      </c>
      <c r="K18" s="42">
        <v>93227427.580935</v>
      </c>
      <c r="L18" s="151">
        <v>93275893.634127</v>
      </c>
      <c r="N18" s="142"/>
      <c r="O18" s="142"/>
      <c r="P18" s="142"/>
      <c r="Q18" s="142"/>
      <c r="R18" s="142"/>
      <c r="S18" s="142"/>
    </row>
    <row r="19" spans="1:19" ht="12.75" customHeight="1">
      <c r="A19" s="312" t="s">
        <v>204</v>
      </c>
      <c r="B19" s="313"/>
      <c r="C19" s="313"/>
      <c r="D19" s="313"/>
      <c r="E19" s="314"/>
      <c r="F19" s="8">
        <v>136</v>
      </c>
      <c r="G19" s="177">
        <v>9737.35095</v>
      </c>
      <c r="H19" s="178">
        <v>15092486.645099998</v>
      </c>
      <c r="I19" s="151">
        <v>15102223.996049998</v>
      </c>
      <c r="J19" s="177">
        <v>48466.053192</v>
      </c>
      <c r="K19" s="178">
        <v>17882675.670934997</v>
      </c>
      <c r="L19" s="151">
        <v>17931141.724127</v>
      </c>
      <c r="N19" s="142"/>
      <c r="O19" s="142"/>
      <c r="P19" s="142"/>
      <c r="Q19" s="142"/>
      <c r="R19" s="142"/>
      <c r="S19" s="142"/>
    </row>
    <row r="20" spans="1:19" ht="24" customHeight="1">
      <c r="A20" s="312" t="s">
        <v>205</v>
      </c>
      <c r="B20" s="313"/>
      <c r="C20" s="313"/>
      <c r="D20" s="313"/>
      <c r="E20" s="314"/>
      <c r="F20" s="8">
        <v>137</v>
      </c>
      <c r="G20" s="177"/>
      <c r="H20" s="178"/>
      <c r="I20" s="151">
        <v>0</v>
      </c>
      <c r="J20" s="177">
        <v>0</v>
      </c>
      <c r="K20" s="178">
        <v>0</v>
      </c>
      <c r="L20" s="151">
        <v>0</v>
      </c>
      <c r="N20" s="142"/>
      <c r="O20" s="142"/>
      <c r="P20" s="142"/>
      <c r="Q20" s="142"/>
      <c r="R20" s="142"/>
      <c r="S20" s="142"/>
    </row>
    <row r="21" spans="1:19" ht="12.75" customHeight="1">
      <c r="A21" s="312" t="s">
        <v>206</v>
      </c>
      <c r="B21" s="313"/>
      <c r="C21" s="313"/>
      <c r="D21" s="313"/>
      <c r="E21" s="314"/>
      <c r="F21" s="8">
        <v>138</v>
      </c>
      <c r="G21" s="177"/>
      <c r="H21" s="178"/>
      <c r="I21" s="151">
        <v>0</v>
      </c>
      <c r="J21" s="177">
        <v>0</v>
      </c>
      <c r="K21" s="178">
        <v>75344751.91000001</v>
      </c>
      <c r="L21" s="151">
        <v>75344751.91000001</v>
      </c>
      <c r="N21" s="142"/>
      <c r="O21" s="142"/>
      <c r="P21" s="142"/>
      <c r="Q21" s="142"/>
      <c r="R21" s="142"/>
      <c r="S21" s="142"/>
    </row>
    <row r="22" spans="1:19" ht="12.75" customHeight="1">
      <c r="A22" s="312" t="s">
        <v>207</v>
      </c>
      <c r="B22" s="313"/>
      <c r="C22" s="313"/>
      <c r="D22" s="313"/>
      <c r="E22" s="314"/>
      <c r="F22" s="8">
        <v>139</v>
      </c>
      <c r="G22" s="177">
        <v>31024161.335020676</v>
      </c>
      <c r="H22" s="178">
        <v>32903180.083796035</v>
      </c>
      <c r="I22" s="151">
        <v>63927341.418816715</v>
      </c>
      <c r="J22" s="177">
        <v>30081965.397110317</v>
      </c>
      <c r="K22" s="178">
        <v>27291023.119587645</v>
      </c>
      <c r="L22" s="151">
        <v>57372988.51669796</v>
      </c>
      <c r="N22" s="142"/>
      <c r="O22" s="142"/>
      <c r="P22" s="142"/>
      <c r="Q22" s="142"/>
      <c r="R22" s="142"/>
      <c r="S22" s="142"/>
    </row>
    <row r="23" spans="1:19" ht="24" customHeight="1">
      <c r="A23" s="312" t="s">
        <v>208</v>
      </c>
      <c r="B23" s="313"/>
      <c r="C23" s="313"/>
      <c r="D23" s="313"/>
      <c r="E23" s="314"/>
      <c r="F23" s="8">
        <v>140</v>
      </c>
      <c r="G23" s="177">
        <v>11589.238633</v>
      </c>
      <c r="H23" s="178">
        <v>2718450.1281305403</v>
      </c>
      <c r="I23" s="151">
        <v>2730039.36676354</v>
      </c>
      <c r="J23" s="177">
        <v>1224506.5002189998</v>
      </c>
      <c r="K23" s="178">
        <v>11517084.787280163</v>
      </c>
      <c r="L23" s="151">
        <v>12741591.287499163</v>
      </c>
      <c r="N23" s="142"/>
      <c r="O23" s="142"/>
      <c r="P23" s="142"/>
      <c r="Q23" s="142"/>
      <c r="R23" s="142"/>
      <c r="S23" s="142"/>
    </row>
    <row r="24" spans="1:19" ht="23.25" customHeight="1">
      <c r="A24" s="312" t="s">
        <v>209</v>
      </c>
      <c r="B24" s="313"/>
      <c r="C24" s="313"/>
      <c r="D24" s="313"/>
      <c r="E24" s="314"/>
      <c r="F24" s="8">
        <v>141</v>
      </c>
      <c r="G24" s="41">
        <v>14380021.607786</v>
      </c>
      <c r="H24" s="42">
        <v>18610692.714045998</v>
      </c>
      <c r="I24" s="151">
        <v>32990714.321831997</v>
      </c>
      <c r="J24" s="41">
        <v>4647183.428388</v>
      </c>
      <c r="K24" s="42">
        <v>12920556.199692998</v>
      </c>
      <c r="L24" s="151">
        <v>17567739.628080998</v>
      </c>
      <c r="N24" s="142"/>
      <c r="O24" s="142"/>
      <c r="P24" s="142"/>
      <c r="Q24" s="142"/>
      <c r="R24" s="142"/>
      <c r="S24" s="142"/>
    </row>
    <row r="25" spans="1:19" ht="12.75" customHeight="1">
      <c r="A25" s="312" t="s">
        <v>210</v>
      </c>
      <c r="B25" s="313"/>
      <c r="C25" s="313"/>
      <c r="D25" s="313"/>
      <c r="E25" s="314"/>
      <c r="F25" s="8">
        <v>142</v>
      </c>
      <c r="G25" s="177">
        <v>17047.597786</v>
      </c>
      <c r="H25" s="178">
        <v>46570.734046000005</v>
      </c>
      <c r="I25" s="151">
        <v>63618.331832</v>
      </c>
      <c r="J25" s="177">
        <v>15338.258388</v>
      </c>
      <c r="K25" s="178">
        <v>1766397.0696929996</v>
      </c>
      <c r="L25" s="151">
        <v>1781735.3280809997</v>
      </c>
      <c r="N25" s="142"/>
      <c r="O25" s="142"/>
      <c r="P25" s="142"/>
      <c r="Q25" s="142"/>
      <c r="R25" s="142"/>
      <c r="S25" s="142"/>
    </row>
    <row r="26" spans="1:19" ht="12.75" customHeight="1">
      <c r="A26" s="312" t="s">
        <v>211</v>
      </c>
      <c r="B26" s="313"/>
      <c r="C26" s="313"/>
      <c r="D26" s="313"/>
      <c r="E26" s="314"/>
      <c r="F26" s="8">
        <v>143</v>
      </c>
      <c r="G26" s="177">
        <v>14362974.01</v>
      </c>
      <c r="H26" s="178">
        <v>18564121.979999997</v>
      </c>
      <c r="I26" s="151">
        <v>32927095.989999995</v>
      </c>
      <c r="J26" s="177">
        <v>4631845.17</v>
      </c>
      <c r="K26" s="178">
        <v>11154159.129999999</v>
      </c>
      <c r="L26" s="151">
        <v>15786004.299999999</v>
      </c>
      <c r="N26" s="142"/>
      <c r="O26" s="142"/>
      <c r="P26" s="142"/>
      <c r="Q26" s="142"/>
      <c r="R26" s="142"/>
      <c r="S26" s="142"/>
    </row>
    <row r="27" spans="1:19" ht="12.75" customHeight="1">
      <c r="A27" s="312" t="s">
        <v>212</v>
      </c>
      <c r="B27" s="313"/>
      <c r="C27" s="313"/>
      <c r="D27" s="313"/>
      <c r="E27" s="314"/>
      <c r="F27" s="8">
        <v>144</v>
      </c>
      <c r="G27" s="177"/>
      <c r="H27" s="178"/>
      <c r="I27" s="151">
        <v>0</v>
      </c>
      <c r="J27" s="177">
        <v>0</v>
      </c>
      <c r="K27" s="178">
        <v>0</v>
      </c>
      <c r="L27" s="151">
        <v>0</v>
      </c>
      <c r="N27" s="142"/>
      <c r="O27" s="142"/>
      <c r="P27" s="142"/>
      <c r="Q27" s="142"/>
      <c r="R27" s="142"/>
      <c r="S27" s="142"/>
    </row>
    <row r="28" spans="1:19" ht="12.75" customHeight="1">
      <c r="A28" s="312" t="s">
        <v>213</v>
      </c>
      <c r="B28" s="313"/>
      <c r="C28" s="313"/>
      <c r="D28" s="313"/>
      <c r="E28" s="314"/>
      <c r="F28" s="8">
        <v>145</v>
      </c>
      <c r="G28" s="177"/>
      <c r="H28" s="178"/>
      <c r="I28" s="151">
        <v>0</v>
      </c>
      <c r="J28" s="177">
        <v>0</v>
      </c>
      <c r="K28" s="178">
        <v>0</v>
      </c>
      <c r="L28" s="151">
        <v>0</v>
      </c>
      <c r="N28" s="142"/>
      <c r="O28" s="142"/>
      <c r="P28" s="142"/>
      <c r="Q28" s="142"/>
      <c r="R28" s="142"/>
      <c r="S28" s="142"/>
    </row>
    <row r="29" spans="1:19" ht="12.75" customHeight="1">
      <c r="A29" s="312" t="s">
        <v>214</v>
      </c>
      <c r="B29" s="313"/>
      <c r="C29" s="313"/>
      <c r="D29" s="313"/>
      <c r="E29" s="314"/>
      <c r="F29" s="8">
        <v>146</v>
      </c>
      <c r="G29" s="177">
        <v>474594.75344554003</v>
      </c>
      <c r="H29" s="178">
        <v>2083814.8695720003</v>
      </c>
      <c r="I29" s="151">
        <v>2558409.62301754</v>
      </c>
      <c r="J29" s="177">
        <v>435383.0261396</v>
      </c>
      <c r="K29" s="178">
        <v>2081652.6351896704</v>
      </c>
      <c r="L29" s="151">
        <v>2517035.6613292703</v>
      </c>
      <c r="N29" s="142"/>
      <c r="O29" s="142"/>
      <c r="P29" s="142"/>
      <c r="Q29" s="142"/>
      <c r="R29" s="142"/>
      <c r="S29" s="142"/>
    </row>
    <row r="30" spans="1:19" ht="12.75" customHeight="1">
      <c r="A30" s="315" t="s">
        <v>215</v>
      </c>
      <c r="B30" s="313"/>
      <c r="C30" s="313"/>
      <c r="D30" s="313"/>
      <c r="E30" s="314"/>
      <c r="F30" s="8">
        <v>147</v>
      </c>
      <c r="G30" s="177">
        <v>202008.36000000002</v>
      </c>
      <c r="H30" s="178">
        <v>8110430.74789484</v>
      </c>
      <c r="I30" s="151">
        <v>8312439.107894841</v>
      </c>
      <c r="J30" s="177">
        <v>392806.06</v>
      </c>
      <c r="K30" s="178">
        <v>11700656.93275399</v>
      </c>
      <c r="L30" s="151">
        <v>12093462.99275399</v>
      </c>
      <c r="N30" s="142"/>
      <c r="O30" s="142"/>
      <c r="P30" s="142"/>
      <c r="Q30" s="142"/>
      <c r="R30" s="142"/>
      <c r="S30" s="142"/>
    </row>
    <row r="31" spans="1:19" ht="15" customHeight="1">
      <c r="A31" s="315" t="s">
        <v>216</v>
      </c>
      <c r="B31" s="313"/>
      <c r="C31" s="313"/>
      <c r="D31" s="313"/>
      <c r="E31" s="314"/>
      <c r="F31" s="8">
        <v>148</v>
      </c>
      <c r="G31" s="177">
        <v>49249.77556229001</v>
      </c>
      <c r="H31" s="178">
        <v>5306205.321664111</v>
      </c>
      <c r="I31" s="151">
        <v>5355455.097226401</v>
      </c>
      <c r="J31" s="177">
        <v>41208.85225768001</v>
      </c>
      <c r="K31" s="178">
        <v>7375680.747924591</v>
      </c>
      <c r="L31" s="151">
        <v>7416889.600182272</v>
      </c>
      <c r="N31" s="142"/>
      <c r="O31" s="142"/>
      <c r="P31" s="142"/>
      <c r="Q31" s="142"/>
      <c r="R31" s="142"/>
      <c r="S31" s="142"/>
    </row>
    <row r="32" spans="1:19" ht="12.75" customHeight="1">
      <c r="A32" s="315" t="s">
        <v>217</v>
      </c>
      <c r="B32" s="313"/>
      <c r="C32" s="313"/>
      <c r="D32" s="313"/>
      <c r="E32" s="314"/>
      <c r="F32" s="8">
        <v>149</v>
      </c>
      <c r="G32" s="177">
        <v>8108.071413250001</v>
      </c>
      <c r="H32" s="178">
        <v>25356962.475864395</v>
      </c>
      <c r="I32" s="151">
        <v>25365070.547277644</v>
      </c>
      <c r="J32" s="177">
        <v>127249.78929960002</v>
      </c>
      <c r="K32" s="178">
        <v>27857444.417359255</v>
      </c>
      <c r="L32" s="151">
        <v>27984694.206658855</v>
      </c>
      <c r="N32" s="142"/>
      <c r="O32" s="142"/>
      <c r="P32" s="142"/>
      <c r="Q32" s="142"/>
      <c r="R32" s="142"/>
      <c r="S32" s="142"/>
    </row>
    <row r="33" spans="1:19" ht="21" customHeight="1">
      <c r="A33" s="315" t="s">
        <v>218</v>
      </c>
      <c r="B33" s="313"/>
      <c r="C33" s="313"/>
      <c r="D33" s="313"/>
      <c r="E33" s="314"/>
      <c r="F33" s="8">
        <v>150</v>
      </c>
      <c r="G33" s="41">
        <v>-99076742.36211112</v>
      </c>
      <c r="H33" s="42">
        <v>-278376086.56376344</v>
      </c>
      <c r="I33" s="151">
        <v>-377452828.9258746</v>
      </c>
      <c r="J33" s="41">
        <v>-126871320.21174681</v>
      </c>
      <c r="K33" s="42">
        <v>-277451997.7904185</v>
      </c>
      <c r="L33" s="151">
        <v>-404323318.0021653</v>
      </c>
      <c r="N33" s="142"/>
      <c r="O33" s="142"/>
      <c r="P33" s="142"/>
      <c r="Q33" s="142"/>
      <c r="R33" s="142"/>
      <c r="S33" s="142"/>
    </row>
    <row r="34" spans="1:19" ht="12.75" customHeight="1">
      <c r="A34" s="312" t="s">
        <v>219</v>
      </c>
      <c r="B34" s="313"/>
      <c r="C34" s="313"/>
      <c r="D34" s="313"/>
      <c r="E34" s="314"/>
      <c r="F34" s="8">
        <v>151</v>
      </c>
      <c r="G34" s="41">
        <v>-98813427.39824595</v>
      </c>
      <c r="H34" s="42">
        <v>-307275386.14758044</v>
      </c>
      <c r="I34" s="151">
        <v>-406088813.5458264</v>
      </c>
      <c r="J34" s="41">
        <v>-114335076.76656817</v>
      </c>
      <c r="K34" s="42">
        <v>-326688840.5779996</v>
      </c>
      <c r="L34" s="151">
        <v>-441023917.3445678</v>
      </c>
      <c r="N34" s="142"/>
      <c r="O34" s="142"/>
      <c r="P34" s="142"/>
      <c r="Q34" s="142"/>
      <c r="R34" s="142"/>
      <c r="S34" s="142"/>
    </row>
    <row r="35" spans="1:19" ht="12.75" customHeight="1">
      <c r="A35" s="312" t="s">
        <v>220</v>
      </c>
      <c r="B35" s="313"/>
      <c r="C35" s="313"/>
      <c r="D35" s="313"/>
      <c r="E35" s="314"/>
      <c r="F35" s="8">
        <v>152</v>
      </c>
      <c r="G35" s="177">
        <v>-98813427.39824595</v>
      </c>
      <c r="H35" s="178">
        <v>-338586734.0577949</v>
      </c>
      <c r="I35" s="151">
        <v>-437400161.45604086</v>
      </c>
      <c r="J35" s="177">
        <v>-114335076.76656817</v>
      </c>
      <c r="K35" s="178">
        <v>-342594397.076498</v>
      </c>
      <c r="L35" s="151">
        <v>-456929473.84306616</v>
      </c>
      <c r="N35" s="142"/>
      <c r="O35" s="142"/>
      <c r="P35" s="142"/>
      <c r="Q35" s="142"/>
      <c r="R35" s="142"/>
      <c r="S35" s="142"/>
    </row>
    <row r="36" spans="1:19" ht="12.75" customHeight="1">
      <c r="A36" s="312" t="s">
        <v>221</v>
      </c>
      <c r="B36" s="313"/>
      <c r="C36" s="313"/>
      <c r="D36" s="313"/>
      <c r="E36" s="314"/>
      <c r="F36" s="8">
        <v>153</v>
      </c>
      <c r="G36" s="177"/>
      <c r="H36" s="178">
        <v>1000204.2827802802</v>
      </c>
      <c r="I36" s="151">
        <v>1000204.2827802802</v>
      </c>
      <c r="J36" s="177">
        <v>0</v>
      </c>
      <c r="K36" s="178">
        <v>403937.03726369014</v>
      </c>
      <c r="L36" s="151">
        <v>403937.03726369014</v>
      </c>
      <c r="N36" s="142"/>
      <c r="O36" s="142"/>
      <c r="P36" s="142"/>
      <c r="Q36" s="142"/>
      <c r="R36" s="142"/>
      <c r="S36" s="142"/>
    </row>
    <row r="37" spans="1:19" ht="12.75" customHeight="1">
      <c r="A37" s="312" t="s">
        <v>222</v>
      </c>
      <c r="B37" s="313"/>
      <c r="C37" s="313"/>
      <c r="D37" s="313"/>
      <c r="E37" s="314"/>
      <c r="F37" s="8">
        <v>154</v>
      </c>
      <c r="G37" s="177"/>
      <c r="H37" s="178">
        <v>30311143.627434216</v>
      </c>
      <c r="I37" s="151">
        <v>30311143.627434216</v>
      </c>
      <c r="J37" s="177">
        <v>0</v>
      </c>
      <c r="K37" s="178">
        <v>15501619.461234678</v>
      </c>
      <c r="L37" s="151">
        <v>15501619.461234678</v>
      </c>
      <c r="N37" s="142"/>
      <c r="O37" s="142"/>
      <c r="P37" s="142"/>
      <c r="Q37" s="142"/>
      <c r="R37" s="142"/>
      <c r="S37" s="142"/>
    </row>
    <row r="38" spans="1:19" ht="12.75" customHeight="1">
      <c r="A38" s="312" t="s">
        <v>223</v>
      </c>
      <c r="B38" s="313"/>
      <c r="C38" s="313"/>
      <c r="D38" s="313"/>
      <c r="E38" s="314"/>
      <c r="F38" s="8">
        <v>155</v>
      </c>
      <c r="G38" s="41">
        <v>-263314.96386518003</v>
      </c>
      <c r="H38" s="42">
        <v>28899299.583817</v>
      </c>
      <c r="I38" s="151">
        <v>28635984.619951822</v>
      </c>
      <c r="J38" s="41">
        <v>-12536243.44517864</v>
      </c>
      <c r="K38" s="42">
        <v>49236842.7875811</v>
      </c>
      <c r="L38" s="151">
        <v>36700599.342402466</v>
      </c>
      <c r="N38" s="142"/>
      <c r="O38" s="142"/>
      <c r="P38" s="142"/>
      <c r="Q38" s="142"/>
      <c r="R38" s="142"/>
      <c r="S38" s="142"/>
    </row>
    <row r="39" spans="1:19" ht="12.75" customHeight="1">
      <c r="A39" s="312" t="s">
        <v>224</v>
      </c>
      <c r="B39" s="313"/>
      <c r="C39" s="313"/>
      <c r="D39" s="313"/>
      <c r="E39" s="314"/>
      <c r="F39" s="8">
        <v>156</v>
      </c>
      <c r="G39" s="177">
        <v>-263314.96386518003</v>
      </c>
      <c r="H39" s="178">
        <v>53774660.393647</v>
      </c>
      <c r="I39" s="151">
        <v>53511345.42978182</v>
      </c>
      <c r="J39" s="177">
        <v>-12536243.44517864</v>
      </c>
      <c r="K39" s="178">
        <v>43408595.35429671</v>
      </c>
      <c r="L39" s="151">
        <v>30872351.909118067</v>
      </c>
      <c r="N39" s="142"/>
      <c r="O39" s="142"/>
      <c r="P39" s="142"/>
      <c r="Q39" s="142"/>
      <c r="R39" s="142"/>
      <c r="S39" s="142"/>
    </row>
    <row r="40" spans="1:19" ht="12.75" customHeight="1">
      <c r="A40" s="312" t="s">
        <v>225</v>
      </c>
      <c r="B40" s="313"/>
      <c r="C40" s="313"/>
      <c r="D40" s="313"/>
      <c r="E40" s="314"/>
      <c r="F40" s="8">
        <v>157</v>
      </c>
      <c r="G40" s="177"/>
      <c r="H40" s="178">
        <v>385878.8799020001</v>
      </c>
      <c r="I40" s="151">
        <v>385878.8799020001</v>
      </c>
      <c r="J40" s="177">
        <v>0</v>
      </c>
      <c r="K40" s="178">
        <v>-311985.1633056</v>
      </c>
      <c r="L40" s="151">
        <v>-311985.1633056</v>
      </c>
      <c r="N40" s="142"/>
      <c r="O40" s="142"/>
      <c r="P40" s="142"/>
      <c r="Q40" s="142"/>
      <c r="R40" s="142"/>
      <c r="S40" s="142"/>
    </row>
    <row r="41" spans="1:19" ht="12.75" customHeight="1">
      <c r="A41" s="312" t="s">
        <v>226</v>
      </c>
      <c r="B41" s="313"/>
      <c r="C41" s="313"/>
      <c r="D41" s="313"/>
      <c r="E41" s="314"/>
      <c r="F41" s="8">
        <v>158</v>
      </c>
      <c r="G41" s="177"/>
      <c r="H41" s="178">
        <v>-25261239.689731997</v>
      </c>
      <c r="I41" s="151">
        <v>-25261239.689731997</v>
      </c>
      <c r="J41" s="177">
        <v>0</v>
      </c>
      <c r="K41" s="178">
        <v>6140232.596589997</v>
      </c>
      <c r="L41" s="151">
        <v>6140232.596589997</v>
      </c>
      <c r="N41" s="142"/>
      <c r="O41" s="142"/>
      <c r="P41" s="142"/>
      <c r="Q41" s="142"/>
      <c r="R41" s="142"/>
      <c r="S41" s="142"/>
    </row>
    <row r="42" spans="1:19" ht="26.25" customHeight="1">
      <c r="A42" s="315" t="s">
        <v>227</v>
      </c>
      <c r="B42" s="313"/>
      <c r="C42" s="313"/>
      <c r="D42" s="313"/>
      <c r="E42" s="314"/>
      <c r="F42" s="8">
        <v>159</v>
      </c>
      <c r="G42" s="41">
        <v>26177456.14233617</v>
      </c>
      <c r="H42" s="42">
        <v>1476870.3618939999</v>
      </c>
      <c r="I42" s="151">
        <v>27654326.50423017</v>
      </c>
      <c r="J42" s="41">
        <v>-23211452.425634727</v>
      </c>
      <c r="K42" s="42">
        <v>5762982.722834</v>
      </c>
      <c r="L42" s="151">
        <v>-17448469.70280073</v>
      </c>
      <c r="N42" s="142"/>
      <c r="O42" s="142"/>
      <c r="P42" s="142"/>
      <c r="Q42" s="142"/>
      <c r="R42" s="142"/>
      <c r="S42" s="142"/>
    </row>
    <row r="43" spans="1:19" ht="21" customHeight="1">
      <c r="A43" s="312" t="s">
        <v>228</v>
      </c>
      <c r="B43" s="313"/>
      <c r="C43" s="313"/>
      <c r="D43" s="313"/>
      <c r="E43" s="314"/>
      <c r="F43" s="8">
        <v>160</v>
      </c>
      <c r="G43" s="41">
        <v>27756779.91233617</v>
      </c>
      <c r="H43" s="42">
        <v>0</v>
      </c>
      <c r="I43" s="151">
        <v>27756779.91233617</v>
      </c>
      <c r="J43" s="41">
        <v>-23211452.425634727</v>
      </c>
      <c r="K43" s="42">
        <v>5099672.86</v>
      </c>
      <c r="L43" s="151">
        <v>-18111779.565634727</v>
      </c>
      <c r="N43" s="142"/>
      <c r="O43" s="142"/>
      <c r="P43" s="142"/>
      <c r="Q43" s="142"/>
      <c r="R43" s="142"/>
      <c r="S43" s="142"/>
    </row>
    <row r="44" spans="1:19" ht="12.75" customHeight="1">
      <c r="A44" s="312" t="s">
        <v>229</v>
      </c>
      <c r="B44" s="313"/>
      <c r="C44" s="313"/>
      <c r="D44" s="313"/>
      <c r="E44" s="314"/>
      <c r="F44" s="8">
        <v>161</v>
      </c>
      <c r="G44" s="177">
        <v>27804843.24233617</v>
      </c>
      <c r="H44" s="178"/>
      <c r="I44" s="151">
        <v>27804843.24233617</v>
      </c>
      <c r="J44" s="177">
        <v>-23211452.425634727</v>
      </c>
      <c r="K44" s="178">
        <v>5220650.79</v>
      </c>
      <c r="L44" s="151">
        <v>-17990801.635634728</v>
      </c>
      <c r="N44" s="142"/>
      <c r="O44" s="142"/>
      <c r="P44" s="142"/>
      <c r="Q44" s="142"/>
      <c r="R44" s="142"/>
      <c r="S44" s="142"/>
    </row>
    <row r="45" spans="1:19" ht="12.75" customHeight="1">
      <c r="A45" s="312" t="s">
        <v>230</v>
      </c>
      <c r="B45" s="313"/>
      <c r="C45" s="313"/>
      <c r="D45" s="313"/>
      <c r="E45" s="314"/>
      <c r="F45" s="8">
        <v>162</v>
      </c>
      <c r="G45" s="177">
        <v>-48063.33</v>
      </c>
      <c r="H45" s="178"/>
      <c r="I45" s="151">
        <v>-48063.33</v>
      </c>
      <c r="J45" s="177">
        <v>0</v>
      </c>
      <c r="K45" s="178">
        <v>-120977.93</v>
      </c>
      <c r="L45" s="151">
        <v>-120977.93</v>
      </c>
      <c r="N45" s="142"/>
      <c r="O45" s="142"/>
      <c r="P45" s="142"/>
      <c r="Q45" s="142"/>
      <c r="R45" s="142"/>
      <c r="S45" s="142"/>
    </row>
    <row r="46" spans="1:19" ht="24.75" customHeight="1">
      <c r="A46" s="312" t="s">
        <v>231</v>
      </c>
      <c r="B46" s="313"/>
      <c r="C46" s="313"/>
      <c r="D46" s="313"/>
      <c r="E46" s="314"/>
      <c r="F46" s="8">
        <v>163</v>
      </c>
      <c r="G46" s="41">
        <v>-1579323.77</v>
      </c>
      <c r="H46" s="42">
        <v>1476870.3618939999</v>
      </c>
      <c r="I46" s="151">
        <v>-102453.40810600016</v>
      </c>
      <c r="J46" s="41">
        <v>0</v>
      </c>
      <c r="K46" s="42">
        <v>663309.862834</v>
      </c>
      <c r="L46" s="151">
        <v>663309.862834</v>
      </c>
      <c r="N46" s="142"/>
      <c r="O46" s="142"/>
      <c r="P46" s="142"/>
      <c r="Q46" s="142"/>
      <c r="R46" s="142"/>
      <c r="S46" s="142"/>
    </row>
    <row r="47" spans="1:19" ht="12.75" customHeight="1">
      <c r="A47" s="312" t="s">
        <v>224</v>
      </c>
      <c r="B47" s="313"/>
      <c r="C47" s="313"/>
      <c r="D47" s="313"/>
      <c r="E47" s="314"/>
      <c r="F47" s="8">
        <v>164</v>
      </c>
      <c r="G47" s="177">
        <v>-1579323.77</v>
      </c>
      <c r="H47" s="178">
        <v>1476870.3618939999</v>
      </c>
      <c r="I47" s="151">
        <v>-102453.40810600016</v>
      </c>
      <c r="J47" s="177">
        <v>0</v>
      </c>
      <c r="K47" s="178">
        <v>663309.862834</v>
      </c>
      <c r="L47" s="151">
        <v>663309.862834</v>
      </c>
      <c r="N47" s="142"/>
      <c r="O47" s="142"/>
      <c r="P47" s="142"/>
      <c r="Q47" s="142"/>
      <c r="R47" s="142"/>
      <c r="S47" s="142"/>
    </row>
    <row r="48" spans="1:19" ht="12.75" customHeight="1">
      <c r="A48" s="312" t="s">
        <v>225</v>
      </c>
      <c r="B48" s="313"/>
      <c r="C48" s="313"/>
      <c r="D48" s="313"/>
      <c r="E48" s="314"/>
      <c r="F48" s="8">
        <v>165</v>
      </c>
      <c r="G48" s="177"/>
      <c r="H48" s="178"/>
      <c r="I48" s="151">
        <v>0</v>
      </c>
      <c r="J48" s="177">
        <v>0</v>
      </c>
      <c r="K48" s="178">
        <v>0</v>
      </c>
      <c r="L48" s="151">
        <v>0</v>
      </c>
      <c r="N48" s="142"/>
      <c r="O48" s="142"/>
      <c r="P48" s="142"/>
      <c r="Q48" s="142"/>
      <c r="R48" s="142"/>
      <c r="S48" s="142"/>
    </row>
    <row r="49" spans="1:19" ht="12.75" customHeight="1">
      <c r="A49" s="312" t="s">
        <v>226</v>
      </c>
      <c r="B49" s="313"/>
      <c r="C49" s="313"/>
      <c r="D49" s="313"/>
      <c r="E49" s="314"/>
      <c r="F49" s="8">
        <v>166</v>
      </c>
      <c r="G49" s="177">
        <v>0</v>
      </c>
      <c r="H49" s="178">
        <v>0</v>
      </c>
      <c r="I49" s="151">
        <v>0</v>
      </c>
      <c r="J49" s="177">
        <v>0</v>
      </c>
      <c r="K49" s="178">
        <v>0</v>
      </c>
      <c r="L49" s="151">
        <v>0</v>
      </c>
      <c r="N49" s="142"/>
      <c r="O49" s="142"/>
      <c r="P49" s="142"/>
      <c r="Q49" s="142"/>
      <c r="R49" s="142"/>
      <c r="S49" s="142"/>
    </row>
    <row r="50" spans="1:19" ht="43.5" customHeight="1">
      <c r="A50" s="351" t="s">
        <v>232</v>
      </c>
      <c r="B50" s="328"/>
      <c r="C50" s="328"/>
      <c r="D50" s="328"/>
      <c r="E50" s="329"/>
      <c r="F50" s="8">
        <v>167</v>
      </c>
      <c r="G50" s="41">
        <v>-117073595.24925001</v>
      </c>
      <c r="H50" s="42">
        <v>0</v>
      </c>
      <c r="I50" s="151">
        <v>-117073595.24925001</v>
      </c>
      <c r="J50" s="41">
        <v>-90865179.550677</v>
      </c>
      <c r="K50" s="42">
        <v>0</v>
      </c>
      <c r="L50" s="151">
        <v>-90865179.550677</v>
      </c>
      <c r="N50" s="142"/>
      <c r="O50" s="142"/>
      <c r="P50" s="142"/>
      <c r="Q50" s="142"/>
      <c r="R50" s="142"/>
      <c r="S50" s="142"/>
    </row>
    <row r="51" spans="1:19" ht="12.75" customHeight="1">
      <c r="A51" s="312" t="s">
        <v>233</v>
      </c>
      <c r="B51" s="313"/>
      <c r="C51" s="313"/>
      <c r="D51" s="313"/>
      <c r="E51" s="314"/>
      <c r="F51" s="8">
        <v>168</v>
      </c>
      <c r="G51" s="177">
        <v>-117073595.24925001</v>
      </c>
      <c r="H51" s="178"/>
      <c r="I51" s="151">
        <v>-117073595.24925001</v>
      </c>
      <c r="J51" s="177">
        <v>-90865179.550677</v>
      </c>
      <c r="K51" s="178">
        <v>0</v>
      </c>
      <c r="L51" s="151">
        <v>-90865179.550677</v>
      </c>
      <c r="N51" s="142"/>
      <c r="O51" s="142"/>
      <c r="P51" s="142"/>
      <c r="Q51" s="142"/>
      <c r="R51" s="142"/>
      <c r="S51" s="142"/>
    </row>
    <row r="52" spans="1:19" ht="12.75" customHeight="1">
      <c r="A52" s="312" t="s">
        <v>234</v>
      </c>
      <c r="B52" s="313"/>
      <c r="C52" s="313"/>
      <c r="D52" s="313"/>
      <c r="E52" s="314"/>
      <c r="F52" s="8">
        <v>169</v>
      </c>
      <c r="G52" s="177"/>
      <c r="H52" s="178"/>
      <c r="I52" s="151">
        <v>0</v>
      </c>
      <c r="J52" s="177">
        <v>0</v>
      </c>
      <c r="K52" s="178">
        <v>0</v>
      </c>
      <c r="L52" s="151">
        <v>0</v>
      </c>
      <c r="N52" s="142"/>
      <c r="O52" s="142"/>
      <c r="P52" s="142"/>
      <c r="Q52" s="142"/>
      <c r="R52" s="142"/>
      <c r="S52" s="142"/>
    </row>
    <row r="53" spans="1:19" ht="12.75" customHeight="1">
      <c r="A53" s="312" t="s">
        <v>235</v>
      </c>
      <c r="B53" s="313"/>
      <c r="C53" s="313"/>
      <c r="D53" s="313"/>
      <c r="E53" s="314"/>
      <c r="F53" s="8">
        <v>170</v>
      </c>
      <c r="G53" s="177"/>
      <c r="H53" s="178"/>
      <c r="I53" s="151">
        <v>0</v>
      </c>
      <c r="J53" s="177">
        <v>0</v>
      </c>
      <c r="K53" s="178">
        <v>0</v>
      </c>
      <c r="L53" s="151">
        <v>0</v>
      </c>
      <c r="N53" s="142"/>
      <c r="O53" s="142"/>
      <c r="P53" s="142"/>
      <c r="Q53" s="142"/>
      <c r="R53" s="142"/>
      <c r="S53" s="142"/>
    </row>
    <row r="54" spans="1:19" ht="33" customHeight="1">
      <c r="A54" s="315" t="s">
        <v>236</v>
      </c>
      <c r="B54" s="313"/>
      <c r="C54" s="313"/>
      <c r="D54" s="313"/>
      <c r="E54" s="314"/>
      <c r="F54" s="8">
        <v>171</v>
      </c>
      <c r="G54" s="41">
        <v>0</v>
      </c>
      <c r="H54" s="42">
        <v>-1004112.0242959999</v>
      </c>
      <c r="I54" s="151">
        <v>-1004112.0242959999</v>
      </c>
      <c r="J54" s="41">
        <v>0</v>
      </c>
      <c r="K54" s="42">
        <v>-967477.129365</v>
      </c>
      <c r="L54" s="151">
        <v>-967477.129365</v>
      </c>
      <c r="N54" s="142"/>
      <c r="O54" s="142"/>
      <c r="P54" s="142"/>
      <c r="Q54" s="142"/>
      <c r="R54" s="142"/>
      <c r="S54" s="142"/>
    </row>
    <row r="55" spans="1:19" ht="12.75" customHeight="1">
      <c r="A55" s="312" t="s">
        <v>237</v>
      </c>
      <c r="B55" s="313"/>
      <c r="C55" s="313"/>
      <c r="D55" s="313"/>
      <c r="E55" s="314"/>
      <c r="F55" s="8">
        <v>172</v>
      </c>
      <c r="G55" s="177"/>
      <c r="H55" s="178">
        <v>-781784.1499999999</v>
      </c>
      <c r="I55" s="151">
        <v>-781784.1499999999</v>
      </c>
      <c r="J55" s="177">
        <v>0</v>
      </c>
      <c r="K55" s="178">
        <v>-740430.99</v>
      </c>
      <c r="L55" s="151">
        <v>-740430.99</v>
      </c>
      <c r="N55" s="142"/>
      <c r="O55" s="142"/>
      <c r="P55" s="142"/>
      <c r="Q55" s="142"/>
      <c r="R55" s="142"/>
      <c r="S55" s="142"/>
    </row>
    <row r="56" spans="1:19" ht="12.75" customHeight="1">
      <c r="A56" s="312" t="s">
        <v>238</v>
      </c>
      <c r="B56" s="313"/>
      <c r="C56" s="313"/>
      <c r="D56" s="313"/>
      <c r="E56" s="314"/>
      <c r="F56" s="8">
        <v>173</v>
      </c>
      <c r="G56" s="177"/>
      <c r="H56" s="178">
        <v>-222327.874296</v>
      </c>
      <c r="I56" s="151">
        <v>-222327.874296</v>
      </c>
      <c r="J56" s="177">
        <v>0</v>
      </c>
      <c r="K56" s="178">
        <v>-227046.13936499995</v>
      </c>
      <c r="L56" s="151">
        <v>-227046.13936499995</v>
      </c>
      <c r="N56" s="142"/>
      <c r="O56" s="142"/>
      <c r="P56" s="142"/>
      <c r="Q56" s="142"/>
      <c r="R56" s="142"/>
      <c r="S56" s="142"/>
    </row>
    <row r="57" spans="1:19" ht="24.75" customHeight="1">
      <c r="A57" s="315" t="s">
        <v>239</v>
      </c>
      <c r="B57" s="313"/>
      <c r="C57" s="313"/>
      <c r="D57" s="313"/>
      <c r="E57" s="314"/>
      <c r="F57" s="8">
        <v>174</v>
      </c>
      <c r="G57" s="41">
        <v>-32276676.76962781</v>
      </c>
      <c r="H57" s="42">
        <v>-200128120.13178116</v>
      </c>
      <c r="I57" s="151">
        <v>-232404796.90140897</v>
      </c>
      <c r="J57" s="41">
        <v>-32660425.359671604</v>
      </c>
      <c r="K57" s="42">
        <v>-233593918.5104043</v>
      </c>
      <c r="L57" s="151">
        <v>-266254343.87007588</v>
      </c>
      <c r="N57" s="142"/>
      <c r="O57" s="142"/>
      <c r="P57" s="142"/>
      <c r="Q57" s="142"/>
      <c r="R57" s="142"/>
      <c r="S57" s="142"/>
    </row>
    <row r="58" spans="1:19" ht="12.75" customHeight="1">
      <c r="A58" s="312" t="s">
        <v>240</v>
      </c>
      <c r="B58" s="313"/>
      <c r="C58" s="313"/>
      <c r="D58" s="313"/>
      <c r="E58" s="314"/>
      <c r="F58" s="8">
        <v>175</v>
      </c>
      <c r="G58" s="41">
        <v>-19355924.13528438</v>
      </c>
      <c r="H58" s="42">
        <v>-89907946.06633464</v>
      </c>
      <c r="I58" s="151">
        <v>-109263870.20161901</v>
      </c>
      <c r="J58" s="41">
        <v>-19697982.984652564</v>
      </c>
      <c r="K58" s="42">
        <v>-115860813.26114398</v>
      </c>
      <c r="L58" s="151">
        <v>-135558796.24579653</v>
      </c>
      <c r="N58" s="142"/>
      <c r="O58" s="142"/>
      <c r="P58" s="142"/>
      <c r="Q58" s="142"/>
      <c r="R58" s="142"/>
      <c r="S58" s="142"/>
    </row>
    <row r="59" spans="1:19" ht="12.75" customHeight="1">
      <c r="A59" s="312" t="s">
        <v>241</v>
      </c>
      <c r="B59" s="313"/>
      <c r="C59" s="313"/>
      <c r="D59" s="313"/>
      <c r="E59" s="314"/>
      <c r="F59" s="8">
        <v>176</v>
      </c>
      <c r="G59" s="177">
        <v>-11584411.170941202</v>
      </c>
      <c r="H59" s="178">
        <v>-62312323.3356509</v>
      </c>
      <c r="I59" s="151">
        <v>-73896734.5065921</v>
      </c>
      <c r="J59" s="177">
        <v>-11446122.3958746</v>
      </c>
      <c r="K59" s="178">
        <v>-88721594.04532357</v>
      </c>
      <c r="L59" s="151">
        <v>-100167716.44119817</v>
      </c>
      <c r="N59" s="142"/>
      <c r="O59" s="142"/>
      <c r="P59" s="142"/>
      <c r="Q59" s="142"/>
      <c r="R59" s="142"/>
      <c r="S59" s="142"/>
    </row>
    <row r="60" spans="1:19" ht="12.75" customHeight="1">
      <c r="A60" s="312" t="s">
        <v>242</v>
      </c>
      <c r="B60" s="313"/>
      <c r="C60" s="313"/>
      <c r="D60" s="313"/>
      <c r="E60" s="314"/>
      <c r="F60" s="8">
        <v>177</v>
      </c>
      <c r="G60" s="177">
        <v>-7771512.964343179</v>
      </c>
      <c r="H60" s="178">
        <v>-55612487.3264719</v>
      </c>
      <c r="I60" s="151">
        <v>-63384000.290815085</v>
      </c>
      <c r="J60" s="177">
        <v>-8251860.588777961</v>
      </c>
      <c r="K60" s="178">
        <v>-64048219.064668484</v>
      </c>
      <c r="L60" s="151">
        <v>-72300079.65344645</v>
      </c>
      <c r="N60" s="142"/>
      <c r="O60" s="142"/>
      <c r="P60" s="142"/>
      <c r="Q60" s="142"/>
      <c r="R60" s="142"/>
      <c r="S60" s="142"/>
    </row>
    <row r="61" spans="1:19" ht="12.75" customHeight="1">
      <c r="A61" s="312" t="s">
        <v>243</v>
      </c>
      <c r="B61" s="313"/>
      <c r="C61" s="313"/>
      <c r="D61" s="313"/>
      <c r="E61" s="314"/>
      <c r="F61" s="8">
        <v>178</v>
      </c>
      <c r="G61" s="177"/>
      <c r="H61" s="178">
        <v>28016864.59578817</v>
      </c>
      <c r="I61" s="151">
        <v>28016864.59578817</v>
      </c>
      <c r="J61" s="177">
        <v>0</v>
      </c>
      <c r="K61" s="178">
        <v>36908999.84884808</v>
      </c>
      <c r="L61" s="151">
        <v>36908999.84884808</v>
      </c>
      <c r="N61" s="142"/>
      <c r="O61" s="142"/>
      <c r="P61" s="142"/>
      <c r="Q61" s="142"/>
      <c r="R61" s="142"/>
      <c r="S61" s="142"/>
    </row>
    <row r="62" spans="1:19" ht="15" customHeight="1">
      <c r="A62" s="312" t="s">
        <v>244</v>
      </c>
      <c r="B62" s="313"/>
      <c r="C62" s="313"/>
      <c r="D62" s="313"/>
      <c r="E62" s="314"/>
      <c r="F62" s="8">
        <v>179</v>
      </c>
      <c r="G62" s="41">
        <v>-12920752.63434343</v>
      </c>
      <c r="H62" s="42">
        <v>-110220174.06544653</v>
      </c>
      <c r="I62" s="151">
        <v>-123140926.69978996</v>
      </c>
      <c r="J62" s="41">
        <v>-12962442.37501904</v>
      </c>
      <c r="K62" s="42">
        <v>-117733105.2492603</v>
      </c>
      <c r="L62" s="151">
        <v>-130695547.62427935</v>
      </c>
      <c r="N62" s="142"/>
      <c r="O62" s="142"/>
      <c r="P62" s="142"/>
      <c r="Q62" s="142"/>
      <c r="R62" s="142"/>
      <c r="S62" s="142"/>
    </row>
    <row r="63" spans="1:19" ht="12.75" customHeight="1">
      <c r="A63" s="312" t="s">
        <v>245</v>
      </c>
      <c r="B63" s="313"/>
      <c r="C63" s="313"/>
      <c r="D63" s="313"/>
      <c r="E63" s="314"/>
      <c r="F63" s="8">
        <v>180</v>
      </c>
      <c r="G63" s="177">
        <v>-628296.1909427</v>
      </c>
      <c r="H63" s="178">
        <v>-14197059.22912106</v>
      </c>
      <c r="I63" s="151">
        <v>-14825355.42006376</v>
      </c>
      <c r="J63" s="177">
        <v>-629057.42888844</v>
      </c>
      <c r="K63" s="178">
        <v>-12951156.672218043</v>
      </c>
      <c r="L63" s="151">
        <v>-13580214.101106483</v>
      </c>
      <c r="N63" s="142"/>
      <c r="O63" s="142"/>
      <c r="P63" s="142"/>
      <c r="Q63" s="142"/>
      <c r="R63" s="142"/>
      <c r="S63" s="142"/>
    </row>
    <row r="64" spans="1:19" ht="21" customHeight="1">
      <c r="A64" s="312" t="s">
        <v>246</v>
      </c>
      <c r="B64" s="313"/>
      <c r="C64" s="313"/>
      <c r="D64" s="313"/>
      <c r="E64" s="314"/>
      <c r="F64" s="8">
        <v>181</v>
      </c>
      <c r="G64" s="177">
        <v>-5506924.179426</v>
      </c>
      <c r="H64" s="178">
        <v>-41574008.110692486</v>
      </c>
      <c r="I64" s="151">
        <v>-47080932.290118486</v>
      </c>
      <c r="J64" s="177">
        <v>-5116857.824124959</v>
      </c>
      <c r="K64" s="178">
        <v>-43148703.0331341</v>
      </c>
      <c r="L64" s="151">
        <v>-48265560.857259065</v>
      </c>
      <c r="N64" s="142"/>
      <c r="O64" s="142"/>
      <c r="P64" s="142"/>
      <c r="Q64" s="142"/>
      <c r="R64" s="142"/>
      <c r="S64" s="142"/>
    </row>
    <row r="65" spans="1:19" ht="12.75" customHeight="1">
      <c r="A65" s="312" t="s">
        <v>247</v>
      </c>
      <c r="B65" s="313"/>
      <c r="C65" s="313"/>
      <c r="D65" s="313"/>
      <c r="E65" s="314"/>
      <c r="F65" s="8">
        <v>182</v>
      </c>
      <c r="G65" s="177">
        <v>-6785532.263974729</v>
      </c>
      <c r="H65" s="178">
        <v>-54449106.72563298</v>
      </c>
      <c r="I65" s="151">
        <v>-61234638.98960771</v>
      </c>
      <c r="J65" s="177">
        <v>-7216527.12200564</v>
      </c>
      <c r="K65" s="178">
        <v>-61633245.54390817</v>
      </c>
      <c r="L65" s="151">
        <v>-68849772.6659138</v>
      </c>
      <c r="N65" s="142"/>
      <c r="O65" s="142"/>
      <c r="P65" s="142"/>
      <c r="Q65" s="142"/>
      <c r="R65" s="142"/>
      <c r="S65" s="142"/>
    </row>
    <row r="66" spans="1:19" ht="12.75" customHeight="1">
      <c r="A66" s="315" t="s">
        <v>248</v>
      </c>
      <c r="B66" s="313"/>
      <c r="C66" s="313"/>
      <c r="D66" s="313"/>
      <c r="E66" s="314"/>
      <c r="F66" s="8">
        <v>183</v>
      </c>
      <c r="G66" s="41">
        <v>-36982225.20586417</v>
      </c>
      <c r="H66" s="42">
        <v>-22966548.98162317</v>
      </c>
      <c r="I66" s="151">
        <v>-59948774.187487334</v>
      </c>
      <c r="J66" s="41">
        <v>-28023853.435641322</v>
      </c>
      <c r="K66" s="42">
        <v>-93442424.72697893</v>
      </c>
      <c r="L66" s="151">
        <v>-121466278.16262025</v>
      </c>
      <c r="N66" s="142"/>
      <c r="O66" s="142"/>
      <c r="P66" s="142"/>
      <c r="Q66" s="142"/>
      <c r="R66" s="142"/>
      <c r="S66" s="142"/>
    </row>
    <row r="67" spans="1:19" ht="24.75" customHeight="1">
      <c r="A67" s="312" t="s">
        <v>249</v>
      </c>
      <c r="B67" s="313"/>
      <c r="C67" s="313"/>
      <c r="D67" s="313"/>
      <c r="E67" s="314"/>
      <c r="F67" s="8">
        <v>184</v>
      </c>
      <c r="G67" s="177"/>
      <c r="H67" s="178"/>
      <c r="I67" s="151">
        <v>0</v>
      </c>
      <c r="J67" s="177">
        <v>0</v>
      </c>
      <c r="K67" s="178">
        <v>0</v>
      </c>
      <c r="L67" s="151">
        <v>0</v>
      </c>
      <c r="N67" s="142"/>
      <c r="O67" s="142"/>
      <c r="P67" s="142"/>
      <c r="Q67" s="142"/>
      <c r="R67" s="142"/>
      <c r="S67" s="142"/>
    </row>
    <row r="68" spans="1:19" ht="12.75" customHeight="1">
      <c r="A68" s="312" t="s">
        <v>250</v>
      </c>
      <c r="B68" s="313"/>
      <c r="C68" s="313"/>
      <c r="D68" s="313"/>
      <c r="E68" s="314"/>
      <c r="F68" s="8">
        <v>185</v>
      </c>
      <c r="G68" s="177">
        <v>-3394.130004</v>
      </c>
      <c r="H68" s="178">
        <v>-127637.74174235016</v>
      </c>
      <c r="I68" s="151">
        <v>-131031.87174635017</v>
      </c>
      <c r="J68" s="177">
        <v>-8007.972189000001</v>
      </c>
      <c r="K68" s="178">
        <v>-167878.31945681013</v>
      </c>
      <c r="L68" s="151">
        <v>-175886.29164581012</v>
      </c>
      <c r="N68" s="142"/>
      <c r="O68" s="142"/>
      <c r="P68" s="142"/>
      <c r="Q68" s="142"/>
      <c r="R68" s="142"/>
      <c r="S68" s="142"/>
    </row>
    <row r="69" spans="1:19" ht="12.75" customHeight="1">
      <c r="A69" s="312" t="s">
        <v>251</v>
      </c>
      <c r="B69" s="313"/>
      <c r="C69" s="313"/>
      <c r="D69" s="313"/>
      <c r="E69" s="314"/>
      <c r="F69" s="8">
        <v>186</v>
      </c>
      <c r="G69" s="177">
        <v>-77291.38782917001</v>
      </c>
      <c r="H69" s="178">
        <v>-91655.5701535</v>
      </c>
      <c r="I69" s="151">
        <v>-168946.95798267</v>
      </c>
      <c r="J69" s="177">
        <v>0</v>
      </c>
      <c r="K69" s="178">
        <v>-9383914.829999996</v>
      </c>
      <c r="L69" s="151">
        <v>-9383914.829999996</v>
      </c>
      <c r="N69" s="142"/>
      <c r="O69" s="142"/>
      <c r="P69" s="142"/>
      <c r="Q69" s="142"/>
      <c r="R69" s="142"/>
      <c r="S69" s="142"/>
    </row>
    <row r="70" spans="1:19" ht="15.75" customHeight="1">
      <c r="A70" s="312" t="s">
        <v>252</v>
      </c>
      <c r="B70" s="313"/>
      <c r="C70" s="313"/>
      <c r="D70" s="313"/>
      <c r="E70" s="314"/>
      <c r="F70" s="8">
        <v>187</v>
      </c>
      <c r="G70" s="177">
        <v>-1525008.7200000002</v>
      </c>
      <c r="H70" s="178">
        <v>-1706153.0300000003</v>
      </c>
      <c r="I70" s="151">
        <v>-3231161.7500000005</v>
      </c>
      <c r="J70" s="177">
        <v>-365024.39</v>
      </c>
      <c r="K70" s="178">
        <v>-1361723.9400000002</v>
      </c>
      <c r="L70" s="151">
        <v>-1726748.33</v>
      </c>
      <c r="N70" s="142"/>
      <c r="O70" s="142"/>
      <c r="P70" s="142"/>
      <c r="Q70" s="142"/>
      <c r="R70" s="142"/>
      <c r="S70" s="142"/>
    </row>
    <row r="71" spans="1:19" ht="16.5" customHeight="1">
      <c r="A71" s="312" t="s">
        <v>253</v>
      </c>
      <c r="B71" s="313"/>
      <c r="C71" s="313"/>
      <c r="D71" s="313"/>
      <c r="E71" s="314"/>
      <c r="F71" s="8">
        <v>188</v>
      </c>
      <c r="G71" s="177"/>
      <c r="H71" s="178">
        <v>-4567.034562</v>
      </c>
      <c r="I71" s="151">
        <v>-4567.034562</v>
      </c>
      <c r="J71" s="177">
        <v>-26242</v>
      </c>
      <c r="K71" s="178">
        <v>-1081284.0028192296</v>
      </c>
      <c r="L71" s="151">
        <v>-1107526.0028192296</v>
      </c>
      <c r="N71" s="142"/>
      <c r="O71" s="142"/>
      <c r="P71" s="142"/>
      <c r="Q71" s="142"/>
      <c r="R71" s="142"/>
      <c r="S71" s="142"/>
    </row>
    <row r="72" spans="1:19" ht="12.75" customHeight="1">
      <c r="A72" s="312" t="s">
        <v>254</v>
      </c>
      <c r="B72" s="313"/>
      <c r="C72" s="313"/>
      <c r="D72" s="313"/>
      <c r="E72" s="314"/>
      <c r="F72" s="8">
        <v>189</v>
      </c>
      <c r="G72" s="177">
        <v>-35157568.636804</v>
      </c>
      <c r="H72" s="178">
        <v>-19466176.284654</v>
      </c>
      <c r="I72" s="151">
        <v>-54623744.921458</v>
      </c>
      <c r="J72" s="177">
        <v>-27289717.256690003</v>
      </c>
      <c r="K72" s="178">
        <v>-16812891.795901064</v>
      </c>
      <c r="L72" s="151">
        <v>-44102609.05259107</v>
      </c>
      <c r="N72" s="142"/>
      <c r="O72" s="142"/>
      <c r="P72" s="142"/>
      <c r="Q72" s="142"/>
      <c r="R72" s="142"/>
      <c r="S72" s="142"/>
    </row>
    <row r="73" spans="1:19" ht="12.75" customHeight="1">
      <c r="A73" s="312" t="s">
        <v>255</v>
      </c>
      <c r="B73" s="313"/>
      <c r="C73" s="313"/>
      <c r="D73" s="313"/>
      <c r="E73" s="314"/>
      <c r="F73" s="8">
        <v>190</v>
      </c>
      <c r="G73" s="177">
        <v>-218962.33122699996</v>
      </c>
      <c r="H73" s="178">
        <v>-1570359.32051132</v>
      </c>
      <c r="I73" s="151">
        <v>-1789321.6517383198</v>
      </c>
      <c r="J73" s="177">
        <v>-334861.81676232</v>
      </c>
      <c r="K73" s="178">
        <v>-64634731.83880182</v>
      </c>
      <c r="L73" s="151">
        <v>-64969593.655564144</v>
      </c>
      <c r="N73" s="142"/>
      <c r="O73" s="142"/>
      <c r="P73" s="142"/>
      <c r="Q73" s="142"/>
      <c r="R73" s="142"/>
      <c r="S73" s="142"/>
    </row>
    <row r="74" spans="1:19" ht="24.75" customHeight="1">
      <c r="A74" s="315" t="s">
        <v>256</v>
      </c>
      <c r="B74" s="313"/>
      <c r="C74" s="313"/>
      <c r="D74" s="313"/>
      <c r="E74" s="314"/>
      <c r="F74" s="8">
        <v>191</v>
      </c>
      <c r="G74" s="41">
        <v>-273267.328453</v>
      </c>
      <c r="H74" s="42">
        <v>-11177922.367574172</v>
      </c>
      <c r="I74" s="151">
        <v>-11451189.696027173</v>
      </c>
      <c r="J74" s="41">
        <v>-380625.220345</v>
      </c>
      <c r="K74" s="42">
        <v>-11610908.831958467</v>
      </c>
      <c r="L74" s="151">
        <v>-11991534.052303467</v>
      </c>
      <c r="N74" s="142"/>
      <c r="O74" s="142"/>
      <c r="P74" s="142"/>
      <c r="Q74" s="142"/>
      <c r="R74" s="142"/>
      <c r="S74" s="142"/>
    </row>
    <row r="75" spans="1:19" ht="12.75" customHeight="1">
      <c r="A75" s="312" t="s">
        <v>257</v>
      </c>
      <c r="B75" s="313"/>
      <c r="C75" s="313"/>
      <c r="D75" s="313"/>
      <c r="E75" s="314"/>
      <c r="F75" s="8">
        <v>192</v>
      </c>
      <c r="G75" s="177"/>
      <c r="H75" s="178">
        <v>-310759.7275028</v>
      </c>
      <c r="I75" s="151">
        <v>-310759.7275028</v>
      </c>
      <c r="J75" s="177">
        <v>0</v>
      </c>
      <c r="K75" s="178">
        <v>-149443.017891</v>
      </c>
      <c r="L75" s="151">
        <v>-149443.017891</v>
      </c>
      <c r="N75" s="142"/>
      <c r="O75" s="142"/>
      <c r="P75" s="142"/>
      <c r="Q75" s="142"/>
      <c r="R75" s="142"/>
      <c r="S75" s="142"/>
    </row>
    <row r="76" spans="1:19" ht="12.75" customHeight="1">
      <c r="A76" s="312" t="s">
        <v>258</v>
      </c>
      <c r="B76" s="313"/>
      <c r="C76" s="313"/>
      <c r="D76" s="313"/>
      <c r="E76" s="314"/>
      <c r="F76" s="8">
        <v>193</v>
      </c>
      <c r="G76" s="177">
        <v>-273267.328453</v>
      </c>
      <c r="H76" s="178">
        <v>-10867162.640071372</v>
      </c>
      <c r="I76" s="151">
        <v>-11140429.968524372</v>
      </c>
      <c r="J76" s="177">
        <v>-380625.220345</v>
      </c>
      <c r="K76" s="178">
        <v>-11461465.814067468</v>
      </c>
      <c r="L76" s="151">
        <v>-11842091.034412468</v>
      </c>
      <c r="N76" s="142"/>
      <c r="O76" s="142"/>
      <c r="P76" s="142"/>
      <c r="Q76" s="142"/>
      <c r="R76" s="142"/>
      <c r="S76" s="142"/>
    </row>
    <row r="77" spans="1:19" ht="12.75" customHeight="1">
      <c r="A77" s="315" t="s">
        <v>259</v>
      </c>
      <c r="B77" s="313"/>
      <c r="C77" s="313"/>
      <c r="D77" s="313"/>
      <c r="E77" s="314"/>
      <c r="F77" s="8">
        <v>194</v>
      </c>
      <c r="G77" s="177">
        <v>-10007.13</v>
      </c>
      <c r="H77" s="178">
        <v>-184067.27038200002</v>
      </c>
      <c r="I77" s="151">
        <v>-194074.40038200002</v>
      </c>
      <c r="J77" s="177"/>
      <c r="K77" s="178">
        <v>-402586.5391870001</v>
      </c>
      <c r="L77" s="151">
        <v>-402586.5391870001</v>
      </c>
      <c r="N77" s="142"/>
      <c r="O77" s="142"/>
      <c r="P77" s="142"/>
      <c r="Q77" s="142"/>
      <c r="R77" s="142"/>
      <c r="S77" s="142"/>
    </row>
    <row r="78" spans="1:19" ht="42.75" customHeight="1">
      <c r="A78" s="315" t="s">
        <v>260</v>
      </c>
      <c r="B78" s="316"/>
      <c r="C78" s="316"/>
      <c r="D78" s="316"/>
      <c r="E78" s="317"/>
      <c r="F78" s="8">
        <v>195</v>
      </c>
      <c r="G78" s="41">
        <v>18857028.3122719</v>
      </c>
      <c r="H78" s="42">
        <v>62515050.92243436</v>
      </c>
      <c r="I78" s="151">
        <v>81372079.23470625</v>
      </c>
      <c r="J78" s="41">
        <v>12398551.459465714</v>
      </c>
      <c r="K78" s="42">
        <v>113858648.83768462</v>
      </c>
      <c r="L78" s="151">
        <v>126257200.29715033</v>
      </c>
      <c r="N78" s="142"/>
      <c r="O78" s="142"/>
      <c r="P78" s="142"/>
      <c r="Q78" s="142"/>
      <c r="R78" s="142"/>
      <c r="S78" s="142"/>
    </row>
    <row r="79" spans="1:19" ht="12.75" customHeight="1">
      <c r="A79" s="315" t="s">
        <v>261</v>
      </c>
      <c r="B79" s="313"/>
      <c r="C79" s="313"/>
      <c r="D79" s="313"/>
      <c r="E79" s="314"/>
      <c r="F79" s="8">
        <v>196</v>
      </c>
      <c r="G79" s="41">
        <v>-3274227.7528410032</v>
      </c>
      <c r="H79" s="42">
        <v>-10317229.450291356</v>
      </c>
      <c r="I79" s="151">
        <v>-13591457.20313236</v>
      </c>
      <c r="J79" s="41">
        <v>-2298293.8069050093</v>
      </c>
      <c r="K79" s="42">
        <v>-22466042.49800219</v>
      </c>
      <c r="L79" s="151">
        <v>-24764336.3049072</v>
      </c>
      <c r="N79" s="142"/>
      <c r="O79" s="142"/>
      <c r="P79" s="142"/>
      <c r="Q79" s="142"/>
      <c r="R79" s="142"/>
      <c r="S79" s="142"/>
    </row>
    <row r="80" spans="1:19" ht="12.75" customHeight="1">
      <c r="A80" s="312" t="s">
        <v>262</v>
      </c>
      <c r="B80" s="313"/>
      <c r="C80" s="313"/>
      <c r="D80" s="313"/>
      <c r="E80" s="314"/>
      <c r="F80" s="8">
        <v>197</v>
      </c>
      <c r="G80" s="177">
        <v>-3274227.7528410032</v>
      </c>
      <c r="H80" s="178">
        <v>-10384362.690935964</v>
      </c>
      <c r="I80" s="151">
        <v>-13658590.443776967</v>
      </c>
      <c r="J80" s="177">
        <v>-2298293.8069050093</v>
      </c>
      <c r="K80" s="178">
        <v>-22493591.631881453</v>
      </c>
      <c r="L80" s="151">
        <v>-24791885.438786462</v>
      </c>
      <c r="N80" s="142"/>
      <c r="O80" s="142"/>
      <c r="P80" s="142"/>
      <c r="Q80" s="142"/>
      <c r="R80" s="142"/>
      <c r="S80" s="142"/>
    </row>
    <row r="81" spans="1:19" ht="12.75" customHeight="1">
      <c r="A81" s="312" t="s">
        <v>263</v>
      </c>
      <c r="B81" s="313"/>
      <c r="C81" s="313"/>
      <c r="D81" s="313"/>
      <c r="E81" s="314"/>
      <c r="F81" s="8">
        <v>198</v>
      </c>
      <c r="G81" s="177"/>
      <c r="H81" s="178">
        <v>67133.24064460695</v>
      </c>
      <c r="I81" s="151">
        <v>67133.24064460695</v>
      </c>
      <c r="J81" s="177">
        <v>0</v>
      </c>
      <c r="K81" s="178">
        <v>27549.1338792627</v>
      </c>
      <c r="L81" s="151">
        <v>27549.1338792627</v>
      </c>
      <c r="N81" s="142"/>
      <c r="O81" s="142"/>
      <c r="P81" s="142"/>
      <c r="Q81" s="142"/>
      <c r="R81" s="142"/>
      <c r="S81" s="142"/>
    </row>
    <row r="82" spans="1:19" ht="24" customHeight="1">
      <c r="A82" s="315" t="s">
        <v>264</v>
      </c>
      <c r="B82" s="313"/>
      <c r="C82" s="313"/>
      <c r="D82" s="313"/>
      <c r="E82" s="314"/>
      <c r="F82" s="8">
        <v>199</v>
      </c>
      <c r="G82" s="41">
        <v>15582800.559430897</v>
      </c>
      <c r="H82" s="42">
        <v>52197821.472143</v>
      </c>
      <c r="I82" s="151">
        <v>67780622.03157389</v>
      </c>
      <c r="J82" s="41">
        <v>10100257.652560705</v>
      </c>
      <c r="K82" s="42">
        <v>91392606.33968243</v>
      </c>
      <c r="L82" s="151">
        <v>101492863.99224314</v>
      </c>
      <c r="N82" s="142"/>
      <c r="O82" s="142"/>
      <c r="P82" s="142"/>
      <c r="Q82" s="142"/>
      <c r="R82" s="142"/>
      <c r="S82" s="142"/>
    </row>
    <row r="83" spans="1:19" ht="12.75" customHeight="1">
      <c r="A83" s="315" t="s">
        <v>187</v>
      </c>
      <c r="B83" s="316"/>
      <c r="C83" s="316"/>
      <c r="D83" s="316"/>
      <c r="E83" s="317"/>
      <c r="F83" s="8">
        <v>200</v>
      </c>
      <c r="G83" s="41">
        <v>15565353.99099882</v>
      </c>
      <c r="H83" s="42">
        <v>52024346.658791974</v>
      </c>
      <c r="I83" s="151">
        <v>67589700.6497908</v>
      </c>
      <c r="J83" s="41">
        <v>10142518.5001667</v>
      </c>
      <c r="K83" s="42">
        <v>91404075.22447209</v>
      </c>
      <c r="L83" s="151">
        <v>101546593.72463879</v>
      </c>
      <c r="N83" s="142"/>
      <c r="O83" s="142"/>
      <c r="P83" s="142"/>
      <c r="Q83" s="142"/>
      <c r="R83" s="142"/>
      <c r="S83" s="142"/>
    </row>
    <row r="84" spans="1:19" ht="12.75" customHeight="1">
      <c r="A84" s="315" t="s">
        <v>188</v>
      </c>
      <c r="B84" s="316"/>
      <c r="C84" s="316"/>
      <c r="D84" s="316"/>
      <c r="E84" s="317"/>
      <c r="F84" s="8">
        <v>201</v>
      </c>
      <c r="G84" s="177">
        <v>17446.568432025313</v>
      </c>
      <c r="H84" s="178">
        <v>173474.313351041</v>
      </c>
      <c r="I84" s="151">
        <v>190920.88178306632</v>
      </c>
      <c r="J84" s="177">
        <v>-42260.8476060134</v>
      </c>
      <c r="K84" s="178">
        <v>-11468.884789570213</v>
      </c>
      <c r="L84" s="151">
        <v>-53729.73239558361</v>
      </c>
      <c r="N84" s="142"/>
      <c r="O84" s="142"/>
      <c r="P84" s="142"/>
      <c r="Q84" s="142"/>
      <c r="R84" s="142"/>
      <c r="S84" s="142"/>
    </row>
    <row r="85" spans="1:19" ht="12.75" customHeight="1">
      <c r="A85" s="315" t="s">
        <v>265</v>
      </c>
      <c r="B85" s="316"/>
      <c r="C85" s="316"/>
      <c r="D85" s="316"/>
      <c r="E85" s="316"/>
      <c r="F85" s="8">
        <v>202</v>
      </c>
      <c r="G85" s="41">
        <v>278372086.21524185</v>
      </c>
      <c r="H85" s="42">
        <v>574942171.1406049</v>
      </c>
      <c r="I85" s="151">
        <v>853314257.3558466</v>
      </c>
      <c r="J85" s="41">
        <v>314411407.6631822</v>
      </c>
      <c r="K85" s="42">
        <v>725592528.7770422</v>
      </c>
      <c r="L85" s="172">
        <v>1040003936.4402244</v>
      </c>
      <c r="N85" s="142"/>
      <c r="O85" s="142"/>
      <c r="P85" s="142"/>
      <c r="Q85" s="142"/>
      <c r="R85" s="142"/>
      <c r="S85" s="142"/>
    </row>
    <row r="86" spans="1:19" ht="12.75" customHeight="1">
      <c r="A86" s="315" t="s">
        <v>266</v>
      </c>
      <c r="B86" s="316"/>
      <c r="C86" s="316"/>
      <c r="D86" s="316"/>
      <c r="E86" s="316"/>
      <c r="F86" s="8">
        <v>203</v>
      </c>
      <c r="G86" s="41">
        <v>-262789285.65581092</v>
      </c>
      <c r="H86" s="42">
        <v>-522744349.66846186</v>
      </c>
      <c r="I86" s="151">
        <v>-785533635.3242728</v>
      </c>
      <c r="J86" s="41">
        <v>-304311150.01062155</v>
      </c>
      <c r="K86" s="42">
        <v>-634199922.4373596</v>
      </c>
      <c r="L86" s="172">
        <v>-938511072.4479811</v>
      </c>
      <c r="N86" s="142"/>
      <c r="O86" s="142"/>
      <c r="P86" s="142"/>
      <c r="Q86" s="142"/>
      <c r="R86" s="142"/>
      <c r="S86" s="142"/>
    </row>
    <row r="87" spans="1:19" ht="12.75" customHeight="1">
      <c r="A87" s="315" t="s">
        <v>377</v>
      </c>
      <c r="B87" s="313"/>
      <c r="C87" s="313"/>
      <c r="D87" s="313"/>
      <c r="E87" s="313"/>
      <c r="F87" s="8">
        <v>204</v>
      </c>
      <c r="G87" s="177">
        <v>-6430689.824862311</v>
      </c>
      <c r="H87" s="178">
        <v>27993622.614869677</v>
      </c>
      <c r="I87" s="151">
        <v>21562932.790007368</v>
      </c>
      <c r="J87" s="177">
        <v>-5607523.520662997</v>
      </c>
      <c r="K87" s="178">
        <v>30185235.78766719</v>
      </c>
      <c r="L87" s="151">
        <v>24577712.267004192</v>
      </c>
      <c r="N87" s="142"/>
      <c r="O87" s="142"/>
      <c r="P87" s="142"/>
      <c r="Q87" s="142"/>
      <c r="R87" s="142"/>
      <c r="S87" s="142"/>
    </row>
    <row r="88" spans="1:19" ht="25.5" customHeight="1">
      <c r="A88" s="312" t="s">
        <v>267</v>
      </c>
      <c r="B88" s="313"/>
      <c r="C88" s="313"/>
      <c r="D88" s="313"/>
      <c r="E88" s="313"/>
      <c r="F88" s="8">
        <v>205</v>
      </c>
      <c r="G88" s="41">
        <v>-853725.3080623045</v>
      </c>
      <c r="H88" s="42">
        <v>-2207526.7123418013</v>
      </c>
      <c r="I88" s="151">
        <v>-3061252.020404106</v>
      </c>
      <c r="J88" s="41">
        <v>-732813.3752629977</v>
      </c>
      <c r="K88" s="42">
        <v>-1377242.8171665033</v>
      </c>
      <c r="L88" s="151">
        <v>-2110056.192429501</v>
      </c>
      <c r="N88" s="142"/>
      <c r="O88" s="142"/>
      <c r="P88" s="142"/>
      <c r="Q88" s="142"/>
      <c r="R88" s="142"/>
      <c r="S88" s="142"/>
    </row>
    <row r="89" spans="1:19" ht="23.25" customHeight="1">
      <c r="A89" s="312" t="s">
        <v>268</v>
      </c>
      <c r="B89" s="313"/>
      <c r="C89" s="313"/>
      <c r="D89" s="313"/>
      <c r="E89" s="313"/>
      <c r="F89" s="8">
        <v>206</v>
      </c>
      <c r="G89" s="41">
        <v>-6801176.240000006</v>
      </c>
      <c r="H89" s="42">
        <v>38878082.97161148</v>
      </c>
      <c r="I89" s="151">
        <v>32076906.73161147</v>
      </c>
      <c r="J89" s="41">
        <v>-5944768.469999999</v>
      </c>
      <c r="K89" s="42">
        <v>36060048.80483369</v>
      </c>
      <c r="L89" s="151">
        <v>30115280.33483369</v>
      </c>
      <c r="N89" s="142"/>
      <c r="O89" s="142"/>
      <c r="P89" s="142"/>
      <c r="Q89" s="142"/>
      <c r="R89" s="142"/>
      <c r="S89" s="142"/>
    </row>
    <row r="90" spans="1:19" ht="24.75" customHeight="1">
      <c r="A90" s="312" t="s">
        <v>269</v>
      </c>
      <c r="B90" s="313"/>
      <c r="C90" s="313"/>
      <c r="D90" s="313"/>
      <c r="E90" s="313"/>
      <c r="F90" s="8">
        <v>207</v>
      </c>
      <c r="G90" s="177"/>
      <c r="H90" s="178"/>
      <c r="I90" s="151">
        <v>0</v>
      </c>
      <c r="J90" s="177">
        <v>0</v>
      </c>
      <c r="K90" s="178">
        <v>0</v>
      </c>
      <c r="L90" s="151">
        <v>0</v>
      </c>
      <c r="N90" s="142"/>
      <c r="O90" s="142"/>
      <c r="P90" s="142"/>
      <c r="Q90" s="142"/>
      <c r="R90" s="142"/>
      <c r="S90" s="142"/>
    </row>
    <row r="91" spans="1:19" ht="24.75" customHeight="1">
      <c r="A91" s="312" t="s">
        <v>270</v>
      </c>
      <c r="B91" s="313"/>
      <c r="C91" s="313"/>
      <c r="D91" s="313"/>
      <c r="E91" s="313"/>
      <c r="F91" s="8">
        <v>208</v>
      </c>
      <c r="G91" s="41"/>
      <c r="H91" s="42"/>
      <c r="I91" s="151">
        <v>0</v>
      </c>
      <c r="J91" s="41">
        <v>0</v>
      </c>
      <c r="K91" s="42">
        <v>0</v>
      </c>
      <c r="L91" s="151">
        <v>0</v>
      </c>
      <c r="N91" s="142"/>
      <c r="O91" s="142"/>
      <c r="P91" s="142"/>
      <c r="Q91" s="142"/>
      <c r="R91" s="142"/>
      <c r="S91" s="142"/>
    </row>
    <row r="92" spans="1:19" ht="19.5" customHeight="1">
      <c r="A92" s="312" t="s">
        <v>271</v>
      </c>
      <c r="B92" s="313"/>
      <c r="C92" s="313"/>
      <c r="D92" s="313"/>
      <c r="E92" s="313"/>
      <c r="F92" s="8">
        <v>209</v>
      </c>
      <c r="G92" s="41">
        <v>0</v>
      </c>
      <c r="H92" s="42">
        <v>0</v>
      </c>
      <c r="I92" s="151">
        <v>0</v>
      </c>
      <c r="J92" s="41">
        <v>0</v>
      </c>
      <c r="K92" s="42">
        <v>0</v>
      </c>
      <c r="L92" s="151">
        <v>0</v>
      </c>
      <c r="N92" s="142"/>
      <c r="O92" s="142"/>
      <c r="P92" s="142"/>
      <c r="Q92" s="142"/>
      <c r="R92" s="142"/>
      <c r="S92" s="142"/>
    </row>
    <row r="93" spans="1:19" ht="24" customHeight="1">
      <c r="A93" s="312" t="s">
        <v>272</v>
      </c>
      <c r="B93" s="313"/>
      <c r="C93" s="313"/>
      <c r="D93" s="313"/>
      <c r="E93" s="313"/>
      <c r="F93" s="8">
        <v>210</v>
      </c>
      <c r="G93" s="177">
        <v>0</v>
      </c>
      <c r="H93" s="178">
        <v>0</v>
      </c>
      <c r="I93" s="151">
        <v>0</v>
      </c>
      <c r="J93" s="177">
        <v>0</v>
      </c>
      <c r="K93" s="178">
        <v>0</v>
      </c>
      <c r="L93" s="151">
        <v>0</v>
      </c>
      <c r="N93" s="142"/>
      <c r="O93" s="142"/>
      <c r="P93" s="142"/>
      <c r="Q93" s="142"/>
      <c r="R93" s="142"/>
      <c r="S93" s="142"/>
    </row>
    <row r="94" spans="1:19" ht="23.25" customHeight="1">
      <c r="A94" s="312" t="s">
        <v>273</v>
      </c>
      <c r="B94" s="313"/>
      <c r="C94" s="313"/>
      <c r="D94" s="313"/>
      <c r="E94" s="313"/>
      <c r="F94" s="8">
        <v>211</v>
      </c>
      <c r="G94" s="41">
        <v>0</v>
      </c>
      <c r="H94" s="42">
        <v>0</v>
      </c>
      <c r="I94" s="151">
        <v>0</v>
      </c>
      <c r="J94" s="41">
        <v>0</v>
      </c>
      <c r="K94" s="42">
        <v>0</v>
      </c>
      <c r="L94" s="151">
        <v>0</v>
      </c>
      <c r="N94" s="142"/>
      <c r="O94" s="142"/>
      <c r="P94" s="142"/>
      <c r="Q94" s="142"/>
      <c r="R94" s="142"/>
      <c r="S94" s="142"/>
    </row>
    <row r="95" spans="1:19" ht="12.75" customHeight="1">
      <c r="A95" s="312" t="s">
        <v>274</v>
      </c>
      <c r="B95" s="313"/>
      <c r="C95" s="313"/>
      <c r="D95" s="313"/>
      <c r="E95" s="313"/>
      <c r="F95" s="8">
        <v>212</v>
      </c>
      <c r="G95" s="41">
        <v>-1224211.7232</v>
      </c>
      <c r="H95" s="42">
        <v>8676933.6444</v>
      </c>
      <c r="I95" s="151">
        <v>7452721.921200001</v>
      </c>
      <c r="J95" s="41">
        <v>-1070058.3246</v>
      </c>
      <c r="K95" s="42">
        <v>4497570.2</v>
      </c>
      <c r="L95" s="151">
        <v>3427511.8754000003</v>
      </c>
      <c r="N95" s="142"/>
      <c r="O95" s="142"/>
      <c r="P95" s="142"/>
      <c r="Q95" s="142"/>
      <c r="R95" s="142"/>
      <c r="S95" s="142"/>
    </row>
    <row r="96" spans="1:19" ht="12.75" customHeight="1">
      <c r="A96" s="315" t="s">
        <v>275</v>
      </c>
      <c r="B96" s="313"/>
      <c r="C96" s="313"/>
      <c r="D96" s="313"/>
      <c r="E96" s="313"/>
      <c r="F96" s="8">
        <v>213</v>
      </c>
      <c r="G96" s="177">
        <v>9152110.734568587</v>
      </c>
      <c r="H96" s="178">
        <v>80191444.08701268</v>
      </c>
      <c r="I96" s="151">
        <v>89343554.82158126</v>
      </c>
      <c r="J96" s="177">
        <v>4492734.131897708</v>
      </c>
      <c r="K96" s="178">
        <v>121577842.12734962</v>
      </c>
      <c r="L96" s="151">
        <v>126070576.25924733</v>
      </c>
      <c r="N96" s="142"/>
      <c r="O96" s="142"/>
      <c r="P96" s="142"/>
      <c r="Q96" s="142"/>
      <c r="R96" s="142"/>
      <c r="S96" s="142"/>
    </row>
    <row r="97" spans="1:19" ht="12.75" customHeight="1">
      <c r="A97" s="315" t="s">
        <v>187</v>
      </c>
      <c r="B97" s="316"/>
      <c r="C97" s="316"/>
      <c r="D97" s="316"/>
      <c r="E97" s="317"/>
      <c r="F97" s="8">
        <v>214</v>
      </c>
      <c r="G97" s="41">
        <v>9148520.304254163</v>
      </c>
      <c r="H97" s="42">
        <v>80085011.68833828</v>
      </c>
      <c r="I97" s="151">
        <v>89233531.99259244</v>
      </c>
      <c r="J97" s="41">
        <v>4544383.12645503</v>
      </c>
      <c r="K97" s="42">
        <v>121642391.04537025</v>
      </c>
      <c r="L97" s="151">
        <v>126186774.17182527</v>
      </c>
      <c r="N97" s="142"/>
      <c r="O97" s="142"/>
      <c r="P97" s="142"/>
      <c r="Q97" s="142"/>
      <c r="R97" s="142"/>
      <c r="S97" s="142"/>
    </row>
    <row r="98" spans="1:19" ht="12.75" customHeight="1">
      <c r="A98" s="315" t="s">
        <v>188</v>
      </c>
      <c r="B98" s="316"/>
      <c r="C98" s="316"/>
      <c r="D98" s="316"/>
      <c r="E98" s="317"/>
      <c r="F98" s="8">
        <v>215</v>
      </c>
      <c r="G98" s="41">
        <v>3590.93031437254</v>
      </c>
      <c r="H98" s="42">
        <v>106432.196290448</v>
      </c>
      <c r="I98" s="151">
        <v>110023.12660482054</v>
      </c>
      <c r="J98" s="41">
        <v>-51648.99455729962</v>
      </c>
      <c r="K98" s="42">
        <v>-64548.90998094514</v>
      </c>
      <c r="L98" s="151">
        <v>-116198.40453824477</v>
      </c>
      <c r="N98" s="142"/>
      <c r="O98" s="142"/>
      <c r="P98" s="142"/>
      <c r="Q98" s="142"/>
      <c r="R98" s="142"/>
      <c r="S98" s="142"/>
    </row>
    <row r="99" spans="1:19" ht="28.5" customHeight="1">
      <c r="A99" s="355" t="s">
        <v>276</v>
      </c>
      <c r="B99" s="356"/>
      <c r="C99" s="356"/>
      <c r="D99" s="356"/>
      <c r="E99" s="357"/>
      <c r="F99" s="9">
        <v>216</v>
      </c>
      <c r="G99" s="6"/>
      <c r="H99" s="186"/>
      <c r="I99" s="174">
        <v>0</v>
      </c>
      <c r="J99" s="6"/>
      <c r="K99" s="186"/>
      <c r="L99" s="157">
        <v>0</v>
      </c>
      <c r="N99" s="142"/>
      <c r="O99" s="142"/>
      <c r="P99" s="142"/>
      <c r="Q99" s="142"/>
      <c r="R99" s="142"/>
      <c r="S99" s="142"/>
    </row>
    <row r="100" spans="1:12" ht="12.75">
      <c r="A100" s="354" t="s">
        <v>277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A101:L65536 M1:IV65536 F7:F99 G99:H99 L7:L99 J99:K99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9" width="9.140625" style="33" customWidth="1"/>
    <col min="10" max="10" width="10.140625" style="33" bestFit="1" customWidth="1"/>
    <col min="11" max="11" width="10.140625" style="33" customWidth="1"/>
    <col min="12" max="16384" width="9.140625" style="33" customWidth="1"/>
  </cols>
  <sheetData>
    <row r="1" spans="1:13" ht="19.5" customHeight="1">
      <c r="A1" s="361" t="s">
        <v>278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63"/>
    </row>
    <row r="2" spans="1:10" ht="12.75">
      <c r="A2" s="362" t="s">
        <v>418</v>
      </c>
      <c r="B2" s="363"/>
      <c r="C2" s="363"/>
      <c r="D2" s="363"/>
      <c r="E2" s="363"/>
      <c r="F2" s="363"/>
      <c r="G2" s="363"/>
      <c r="H2" s="363"/>
      <c r="I2" s="363"/>
      <c r="J2" s="364"/>
    </row>
    <row r="3" spans="1:11" ht="12.75">
      <c r="A3" s="47"/>
      <c r="B3" s="51"/>
      <c r="C3" s="51"/>
      <c r="D3" s="381"/>
      <c r="E3" s="381"/>
      <c r="F3" s="51"/>
      <c r="G3" s="51"/>
      <c r="H3" s="51"/>
      <c r="I3" s="51"/>
      <c r="J3" s="52"/>
      <c r="K3" s="53" t="s">
        <v>59</v>
      </c>
    </row>
    <row r="4" spans="1:11" ht="24">
      <c r="A4" s="365" t="s">
        <v>129</v>
      </c>
      <c r="B4" s="365"/>
      <c r="C4" s="365"/>
      <c r="D4" s="365"/>
      <c r="E4" s="365"/>
      <c r="F4" s="365"/>
      <c r="G4" s="365"/>
      <c r="H4" s="365"/>
      <c r="I4" s="35" t="s">
        <v>130</v>
      </c>
      <c r="J4" s="35" t="s">
        <v>131</v>
      </c>
      <c r="K4" s="35" t="s">
        <v>132</v>
      </c>
    </row>
    <row r="5" spans="1:11" ht="12.75" customHeight="1">
      <c r="A5" s="366">
        <v>1</v>
      </c>
      <c r="B5" s="366"/>
      <c r="C5" s="366"/>
      <c r="D5" s="366"/>
      <c r="E5" s="366"/>
      <c r="F5" s="366"/>
      <c r="G5" s="366"/>
      <c r="H5" s="366"/>
      <c r="I5" s="36">
        <v>2</v>
      </c>
      <c r="J5" s="37" t="s">
        <v>2</v>
      </c>
      <c r="K5" s="37" t="s">
        <v>3</v>
      </c>
    </row>
    <row r="6" spans="1:15" ht="12.75" customHeight="1">
      <c r="A6" s="370" t="s">
        <v>279</v>
      </c>
      <c r="B6" s="371"/>
      <c r="C6" s="371"/>
      <c r="D6" s="371"/>
      <c r="E6" s="371"/>
      <c r="F6" s="371"/>
      <c r="G6" s="371"/>
      <c r="H6" s="372"/>
      <c r="I6" s="34">
        <v>1</v>
      </c>
      <c r="J6" s="196">
        <f>J7+J18+J36</f>
        <v>-104180077.65367296</v>
      </c>
      <c r="K6" s="196">
        <f>K7+K18+K36</f>
        <v>2143336.8173355004</v>
      </c>
      <c r="N6" s="82"/>
      <c r="O6" s="82"/>
    </row>
    <row r="7" spans="1:15" ht="12.75" customHeight="1">
      <c r="A7" s="373" t="s">
        <v>280</v>
      </c>
      <c r="B7" s="368"/>
      <c r="C7" s="368"/>
      <c r="D7" s="368"/>
      <c r="E7" s="368"/>
      <c r="F7" s="368"/>
      <c r="G7" s="368"/>
      <c r="H7" s="369"/>
      <c r="I7" s="12">
        <v>2</v>
      </c>
      <c r="J7" s="197">
        <f>J8+J9</f>
        <v>28423122.1117258</v>
      </c>
      <c r="K7" s="197">
        <f>K8+K9</f>
        <v>67579098.65858755</v>
      </c>
      <c r="N7" s="82"/>
      <c r="O7" s="82"/>
    </row>
    <row r="8" spans="1:15" ht="12.75" customHeight="1">
      <c r="A8" s="367" t="s">
        <v>281</v>
      </c>
      <c r="B8" s="368"/>
      <c r="C8" s="368"/>
      <c r="D8" s="368"/>
      <c r="E8" s="368"/>
      <c r="F8" s="368"/>
      <c r="G8" s="368"/>
      <c r="H8" s="369"/>
      <c r="I8" s="12">
        <v>3</v>
      </c>
      <c r="J8" s="198">
        <v>81372079.23470631</v>
      </c>
      <c r="K8" s="198">
        <v>126257200.29715046</v>
      </c>
      <c r="N8" s="82"/>
      <c r="O8" s="82"/>
    </row>
    <row r="9" spans="1:15" ht="12.75" customHeight="1">
      <c r="A9" s="367" t="s">
        <v>282</v>
      </c>
      <c r="B9" s="368"/>
      <c r="C9" s="368"/>
      <c r="D9" s="368"/>
      <c r="E9" s="368"/>
      <c r="F9" s="368"/>
      <c r="G9" s="368"/>
      <c r="H9" s="369"/>
      <c r="I9" s="12">
        <v>4</v>
      </c>
      <c r="J9" s="197">
        <f>J10+J11+J12+J13+J14+J15+J16+J17</f>
        <v>-52948957.12298051</v>
      </c>
      <c r="K9" s="197">
        <f>K10+K11+K12+K13+K14+K15+K16+K17</f>
        <v>-58678101.63856292</v>
      </c>
      <c r="N9" s="82"/>
      <c r="O9" s="82"/>
    </row>
    <row r="10" spans="1:15" ht="12.75" customHeight="1">
      <c r="A10" s="367" t="s">
        <v>283</v>
      </c>
      <c r="B10" s="368"/>
      <c r="C10" s="368"/>
      <c r="D10" s="368"/>
      <c r="E10" s="368"/>
      <c r="F10" s="368"/>
      <c r="G10" s="368"/>
      <c r="H10" s="369"/>
      <c r="I10" s="12">
        <v>5</v>
      </c>
      <c r="J10" s="198">
        <v>11354150.968632681</v>
      </c>
      <c r="K10" s="198">
        <v>9313088.122965723</v>
      </c>
      <c r="N10" s="82"/>
      <c r="O10" s="82"/>
    </row>
    <row r="11" spans="1:15" ht="12.75" customHeight="1">
      <c r="A11" s="367" t="s">
        <v>284</v>
      </c>
      <c r="B11" s="368"/>
      <c r="C11" s="368"/>
      <c r="D11" s="368"/>
      <c r="E11" s="368"/>
      <c r="F11" s="368"/>
      <c r="G11" s="368"/>
      <c r="H11" s="369"/>
      <c r="I11" s="12">
        <v>6</v>
      </c>
      <c r="J11" s="198">
        <v>3471204.45143108</v>
      </c>
      <c r="K11" s="198">
        <f>4267124.97814076+0.7</f>
        <v>4267125.67814076</v>
      </c>
      <c r="N11" s="82"/>
      <c r="O11" s="82"/>
    </row>
    <row r="12" spans="1:15" ht="12.75" customHeight="1">
      <c r="A12" s="367" t="s">
        <v>285</v>
      </c>
      <c r="B12" s="368"/>
      <c r="C12" s="368"/>
      <c r="D12" s="368"/>
      <c r="E12" s="368"/>
      <c r="F12" s="368"/>
      <c r="G12" s="368"/>
      <c r="H12" s="369"/>
      <c r="I12" s="12">
        <v>7</v>
      </c>
      <c r="J12" s="198">
        <v>-2558561.9342188705</v>
      </c>
      <c r="K12" s="198">
        <v>7919487.991547726</v>
      </c>
      <c r="N12" s="82"/>
      <c r="O12" s="82"/>
    </row>
    <row r="13" spans="1:15" ht="12.75" customHeight="1">
      <c r="A13" s="367" t="s">
        <v>286</v>
      </c>
      <c r="B13" s="368"/>
      <c r="C13" s="368"/>
      <c r="D13" s="368"/>
      <c r="E13" s="368"/>
      <c r="F13" s="368"/>
      <c r="G13" s="368"/>
      <c r="H13" s="369"/>
      <c r="I13" s="12">
        <v>8</v>
      </c>
      <c r="J13" s="198">
        <v>131031.87174634996</v>
      </c>
      <c r="K13" s="198">
        <v>175886.2916458105</v>
      </c>
      <c r="N13" s="82"/>
      <c r="O13" s="82"/>
    </row>
    <row r="14" spans="1:15" ht="12.75" customHeight="1">
      <c r="A14" s="367" t="s">
        <v>287</v>
      </c>
      <c r="B14" s="368"/>
      <c r="C14" s="368"/>
      <c r="D14" s="368"/>
      <c r="E14" s="368"/>
      <c r="F14" s="368"/>
      <c r="G14" s="368"/>
      <c r="H14" s="369"/>
      <c r="I14" s="12">
        <v>9</v>
      </c>
      <c r="J14" s="198">
        <v>-63927341.4188167</v>
      </c>
      <c r="K14" s="198">
        <v>-57372988.51669798</v>
      </c>
      <c r="N14" s="82"/>
      <c r="O14" s="82"/>
    </row>
    <row r="15" spans="1:15" ht="12.75" customHeight="1">
      <c r="A15" s="367" t="s">
        <v>288</v>
      </c>
      <c r="B15" s="368"/>
      <c r="C15" s="368"/>
      <c r="D15" s="368"/>
      <c r="E15" s="368"/>
      <c r="F15" s="368"/>
      <c r="G15" s="368"/>
      <c r="H15" s="369"/>
      <c r="I15" s="12">
        <v>10</v>
      </c>
      <c r="J15" s="198">
        <v>-3467063</v>
      </c>
      <c r="K15" s="198">
        <v>-2844237</v>
      </c>
      <c r="N15" s="82"/>
      <c r="O15" s="82"/>
    </row>
    <row r="16" spans="1:15" ht="24.75" customHeight="1">
      <c r="A16" s="367" t="s">
        <v>289</v>
      </c>
      <c r="B16" s="368"/>
      <c r="C16" s="368"/>
      <c r="D16" s="368"/>
      <c r="E16" s="368"/>
      <c r="F16" s="368"/>
      <c r="G16" s="368"/>
      <c r="H16" s="369"/>
      <c r="I16" s="12">
        <v>11</v>
      </c>
      <c r="J16" s="198">
        <v>-321083.07472</v>
      </c>
      <c r="K16" s="198">
        <v>-12454556.401012706</v>
      </c>
      <c r="N16" s="82"/>
      <c r="O16" s="82"/>
    </row>
    <row r="17" spans="1:15" ht="12.75" customHeight="1">
      <c r="A17" s="367" t="s">
        <v>290</v>
      </c>
      <c r="B17" s="368"/>
      <c r="C17" s="368"/>
      <c r="D17" s="368"/>
      <c r="E17" s="368"/>
      <c r="F17" s="368"/>
      <c r="G17" s="368"/>
      <c r="H17" s="369"/>
      <c r="I17" s="12">
        <v>12</v>
      </c>
      <c r="J17" s="198">
        <v>2368705.0129649523</v>
      </c>
      <c r="K17" s="198">
        <v>-7681907.805152253</v>
      </c>
      <c r="N17" s="82"/>
      <c r="O17" s="82"/>
    </row>
    <row r="18" spans="1:15" ht="12.75" customHeight="1">
      <c r="A18" s="373" t="s">
        <v>291</v>
      </c>
      <c r="B18" s="368"/>
      <c r="C18" s="368"/>
      <c r="D18" s="368"/>
      <c r="E18" s="368"/>
      <c r="F18" s="368"/>
      <c r="G18" s="368"/>
      <c r="H18" s="369"/>
      <c r="I18" s="12">
        <v>13</v>
      </c>
      <c r="J18" s="199">
        <f>SUM(J19:J35)</f>
        <v>-112635176.50132877</v>
      </c>
      <c r="K18" s="199">
        <f>SUM(K19:K35)</f>
        <v>-60278824.985729605</v>
      </c>
      <c r="N18" s="82"/>
      <c r="O18" s="82"/>
    </row>
    <row r="19" spans="1:15" ht="12.75" customHeight="1">
      <c r="A19" s="367" t="s">
        <v>292</v>
      </c>
      <c r="B19" s="368"/>
      <c r="C19" s="368"/>
      <c r="D19" s="368"/>
      <c r="E19" s="368"/>
      <c r="F19" s="368"/>
      <c r="G19" s="368"/>
      <c r="H19" s="369"/>
      <c r="I19" s="12">
        <v>14</v>
      </c>
      <c r="J19" s="198">
        <v>-154238171.0888616</v>
      </c>
      <c r="K19" s="198">
        <v>32190428.66578471</v>
      </c>
      <c r="N19" s="82"/>
      <c r="O19" s="82"/>
    </row>
    <row r="20" spans="1:15" ht="24" customHeight="1">
      <c r="A20" s="367" t="s">
        <v>293</v>
      </c>
      <c r="B20" s="368"/>
      <c r="C20" s="368"/>
      <c r="D20" s="368"/>
      <c r="E20" s="368"/>
      <c r="F20" s="368"/>
      <c r="G20" s="368"/>
      <c r="H20" s="369"/>
      <c r="I20" s="12">
        <v>15</v>
      </c>
      <c r="J20" s="198">
        <v>147464316.68862328</v>
      </c>
      <c r="K20" s="198">
        <v>24706298.994127866</v>
      </c>
      <c r="N20" s="82"/>
      <c r="O20" s="82"/>
    </row>
    <row r="21" spans="1:15" ht="12.75" customHeight="1">
      <c r="A21" s="367" t="s">
        <v>294</v>
      </c>
      <c r="B21" s="374"/>
      <c r="C21" s="374"/>
      <c r="D21" s="374"/>
      <c r="E21" s="374"/>
      <c r="F21" s="374"/>
      <c r="G21" s="374"/>
      <c r="H21" s="375"/>
      <c r="I21" s="12">
        <v>16</v>
      </c>
      <c r="J21" s="198">
        <v>26975167.42440314</v>
      </c>
      <c r="K21" s="198">
        <v>-89072034.44540192</v>
      </c>
      <c r="N21" s="82"/>
      <c r="O21" s="82"/>
    </row>
    <row r="22" spans="1:15" ht="23.25" customHeight="1">
      <c r="A22" s="367" t="s">
        <v>295</v>
      </c>
      <c r="B22" s="374"/>
      <c r="C22" s="374"/>
      <c r="D22" s="374"/>
      <c r="E22" s="374"/>
      <c r="F22" s="374"/>
      <c r="G22" s="374"/>
      <c r="H22" s="375"/>
      <c r="I22" s="12">
        <v>17</v>
      </c>
      <c r="J22" s="198">
        <v>0</v>
      </c>
      <c r="K22" s="198">
        <v>0</v>
      </c>
      <c r="N22" s="82"/>
      <c r="O22" s="82"/>
    </row>
    <row r="23" spans="1:15" ht="23.25" customHeight="1">
      <c r="A23" s="367" t="s">
        <v>296</v>
      </c>
      <c r="B23" s="374"/>
      <c r="C23" s="374"/>
      <c r="D23" s="374"/>
      <c r="E23" s="374"/>
      <c r="F23" s="374"/>
      <c r="G23" s="374"/>
      <c r="H23" s="375"/>
      <c r="I23" s="12">
        <v>18</v>
      </c>
      <c r="J23" s="198">
        <v>-116089369.94393</v>
      </c>
      <c r="K23" s="198">
        <v>-89188377.37807196</v>
      </c>
      <c r="N23" s="82"/>
      <c r="O23" s="82"/>
    </row>
    <row r="24" spans="1:15" ht="12.75" customHeight="1">
      <c r="A24" s="367" t="s">
        <v>297</v>
      </c>
      <c r="B24" s="374"/>
      <c r="C24" s="374"/>
      <c r="D24" s="374"/>
      <c r="E24" s="374"/>
      <c r="F24" s="374"/>
      <c r="G24" s="374"/>
      <c r="H24" s="375"/>
      <c r="I24" s="12">
        <v>19</v>
      </c>
      <c r="J24" s="198">
        <v>16246164.865028113</v>
      </c>
      <c r="K24" s="198">
        <v>-63296912.866897404</v>
      </c>
      <c r="N24" s="82"/>
      <c r="O24" s="82"/>
    </row>
    <row r="25" spans="1:15" ht="12.75" customHeight="1">
      <c r="A25" s="367" t="s">
        <v>298</v>
      </c>
      <c r="B25" s="374"/>
      <c r="C25" s="374"/>
      <c r="D25" s="374"/>
      <c r="E25" s="374"/>
      <c r="F25" s="374"/>
      <c r="G25" s="374"/>
      <c r="H25" s="375"/>
      <c r="I25" s="12">
        <v>20</v>
      </c>
      <c r="J25" s="198">
        <v>1854038.060644618</v>
      </c>
      <c r="K25" s="198">
        <v>-388922.21015920234</v>
      </c>
      <c r="N25" s="82"/>
      <c r="O25" s="82"/>
    </row>
    <row r="26" spans="1:15" ht="12.75" customHeight="1">
      <c r="A26" s="367" t="s">
        <v>299</v>
      </c>
      <c r="B26" s="374"/>
      <c r="C26" s="374"/>
      <c r="D26" s="374"/>
      <c r="E26" s="374"/>
      <c r="F26" s="374"/>
      <c r="G26" s="374"/>
      <c r="H26" s="375"/>
      <c r="I26" s="12">
        <v>21</v>
      </c>
      <c r="J26" s="198">
        <v>-268661069.26052105</v>
      </c>
      <c r="K26" s="198">
        <v>-213243709.68704078</v>
      </c>
      <c r="N26" s="82"/>
      <c r="O26" s="82"/>
    </row>
    <row r="27" spans="1:15" ht="12.75" customHeight="1">
      <c r="A27" s="367" t="s">
        <v>300</v>
      </c>
      <c r="B27" s="374"/>
      <c r="C27" s="374"/>
      <c r="D27" s="374"/>
      <c r="E27" s="374"/>
      <c r="F27" s="374"/>
      <c r="G27" s="374"/>
      <c r="H27" s="375"/>
      <c r="I27" s="12">
        <v>22</v>
      </c>
      <c r="J27" s="198">
        <v>0</v>
      </c>
      <c r="K27" s="198">
        <v>0</v>
      </c>
      <c r="N27" s="82"/>
      <c r="O27" s="82"/>
    </row>
    <row r="28" spans="1:15" ht="25.5" customHeight="1">
      <c r="A28" s="367" t="s">
        <v>301</v>
      </c>
      <c r="B28" s="374"/>
      <c r="C28" s="374"/>
      <c r="D28" s="374"/>
      <c r="E28" s="374"/>
      <c r="F28" s="374"/>
      <c r="G28" s="374"/>
      <c r="H28" s="375"/>
      <c r="I28" s="12">
        <v>23</v>
      </c>
      <c r="J28" s="198">
        <v>-33982918.48046949</v>
      </c>
      <c r="K28" s="198">
        <v>-43203336.23611689</v>
      </c>
      <c r="N28" s="82"/>
      <c r="O28" s="82"/>
    </row>
    <row r="29" spans="1:15" ht="12.75" customHeight="1">
      <c r="A29" s="367" t="s">
        <v>302</v>
      </c>
      <c r="B29" s="374"/>
      <c r="C29" s="374"/>
      <c r="D29" s="374"/>
      <c r="E29" s="374"/>
      <c r="F29" s="374"/>
      <c r="G29" s="374"/>
      <c r="H29" s="375"/>
      <c r="I29" s="12">
        <v>24</v>
      </c>
      <c r="J29" s="198">
        <v>162127872.5327072</v>
      </c>
      <c r="K29" s="198">
        <v>223006763.4679432</v>
      </c>
      <c r="N29" s="82"/>
      <c r="O29" s="82"/>
    </row>
    <row r="30" spans="1:15" ht="25.5" customHeight="1">
      <c r="A30" s="367" t="s">
        <v>303</v>
      </c>
      <c r="B30" s="374"/>
      <c r="C30" s="374"/>
      <c r="D30" s="374"/>
      <c r="E30" s="374"/>
      <c r="F30" s="374"/>
      <c r="G30" s="374"/>
      <c r="H30" s="375"/>
      <c r="I30" s="12">
        <v>25</v>
      </c>
      <c r="J30" s="198">
        <v>116089369.94393</v>
      </c>
      <c r="K30" s="198">
        <v>89188377.37807196</v>
      </c>
      <c r="N30" s="82"/>
      <c r="O30" s="82"/>
    </row>
    <row r="31" spans="1:15" ht="12.75" customHeight="1">
      <c r="A31" s="367" t="s">
        <v>304</v>
      </c>
      <c r="B31" s="374"/>
      <c r="C31" s="374"/>
      <c r="D31" s="374"/>
      <c r="E31" s="374"/>
      <c r="F31" s="374"/>
      <c r="G31" s="374"/>
      <c r="H31" s="375"/>
      <c r="I31" s="12">
        <v>26</v>
      </c>
      <c r="J31" s="198">
        <v>-1188990.5072331065</v>
      </c>
      <c r="K31" s="198">
        <v>-305275.2434730283</v>
      </c>
      <c r="N31" s="82"/>
      <c r="O31" s="82"/>
    </row>
    <row r="32" spans="1:15" ht="12.75" customHeight="1">
      <c r="A32" s="367" t="s">
        <v>305</v>
      </c>
      <c r="B32" s="374"/>
      <c r="C32" s="374"/>
      <c r="D32" s="374"/>
      <c r="E32" s="374"/>
      <c r="F32" s="374"/>
      <c r="G32" s="374"/>
      <c r="H32" s="375"/>
      <c r="I32" s="12">
        <v>27</v>
      </c>
      <c r="J32" s="198">
        <v>0</v>
      </c>
      <c r="K32" s="198">
        <v>0</v>
      </c>
      <c r="N32" s="82"/>
      <c r="O32" s="82"/>
    </row>
    <row r="33" spans="1:15" ht="12.75" customHeight="1">
      <c r="A33" s="367" t="s">
        <v>306</v>
      </c>
      <c r="B33" s="374"/>
      <c r="C33" s="374"/>
      <c r="D33" s="374"/>
      <c r="E33" s="374"/>
      <c r="F33" s="374"/>
      <c r="G33" s="374"/>
      <c r="H33" s="375"/>
      <c r="I33" s="12">
        <v>28</v>
      </c>
      <c r="J33" s="198">
        <v>14834961.676648542</v>
      </c>
      <c r="K33" s="198">
        <v>6531651.024583098</v>
      </c>
      <c r="N33" s="82"/>
      <c r="O33" s="82"/>
    </row>
    <row r="34" spans="1:15" ht="12.75" customHeight="1">
      <c r="A34" s="367" t="s">
        <v>307</v>
      </c>
      <c r="B34" s="374"/>
      <c r="C34" s="374"/>
      <c r="D34" s="374"/>
      <c r="E34" s="374"/>
      <c r="F34" s="374"/>
      <c r="G34" s="374"/>
      <c r="H34" s="375"/>
      <c r="I34" s="12">
        <v>29</v>
      </c>
      <c r="J34" s="198">
        <v>-40970216.82381437</v>
      </c>
      <c r="K34" s="198">
        <v>37099340.380458415</v>
      </c>
      <c r="N34" s="82"/>
      <c r="O34" s="82"/>
    </row>
    <row r="35" spans="1:15" ht="25.5" customHeight="1">
      <c r="A35" s="367" t="s">
        <v>308</v>
      </c>
      <c r="B35" s="374"/>
      <c r="C35" s="374"/>
      <c r="D35" s="374"/>
      <c r="E35" s="374"/>
      <c r="F35" s="374"/>
      <c r="G35" s="374"/>
      <c r="H35" s="375"/>
      <c r="I35" s="12">
        <v>30</v>
      </c>
      <c r="J35" s="198">
        <v>16903668.41151595</v>
      </c>
      <c r="K35" s="198">
        <v>25696883.17046231</v>
      </c>
      <c r="N35" s="82"/>
      <c r="O35" s="82"/>
    </row>
    <row r="36" spans="1:15" ht="12.75" customHeight="1">
      <c r="A36" s="373" t="s">
        <v>309</v>
      </c>
      <c r="B36" s="368"/>
      <c r="C36" s="368"/>
      <c r="D36" s="368"/>
      <c r="E36" s="368"/>
      <c r="F36" s="368"/>
      <c r="G36" s="368"/>
      <c r="H36" s="369"/>
      <c r="I36" s="12">
        <v>31</v>
      </c>
      <c r="J36" s="198">
        <v>-19968023.264070004</v>
      </c>
      <c r="K36" s="198">
        <v>-5156936.85552244</v>
      </c>
      <c r="N36" s="82"/>
      <c r="O36" s="82"/>
    </row>
    <row r="37" spans="1:15" ht="12.75" customHeight="1">
      <c r="A37" s="373" t="s">
        <v>310</v>
      </c>
      <c r="B37" s="368"/>
      <c r="C37" s="368"/>
      <c r="D37" s="368"/>
      <c r="E37" s="368"/>
      <c r="F37" s="368"/>
      <c r="G37" s="368"/>
      <c r="H37" s="369"/>
      <c r="I37" s="12">
        <v>32</v>
      </c>
      <c r="J37" s="199">
        <f>SUM(J38:J51)</f>
        <v>61764553.07422601</v>
      </c>
      <c r="K37" s="199">
        <f>SUM(K38:K51)</f>
        <v>-14458235.089615196</v>
      </c>
      <c r="N37" s="82"/>
      <c r="O37" s="82"/>
    </row>
    <row r="38" spans="1:15" ht="12.75" customHeight="1">
      <c r="A38" s="367" t="s">
        <v>375</v>
      </c>
      <c r="B38" s="368"/>
      <c r="C38" s="368"/>
      <c r="D38" s="368"/>
      <c r="E38" s="368"/>
      <c r="F38" s="368"/>
      <c r="G38" s="368"/>
      <c r="H38" s="369"/>
      <c r="I38" s="12">
        <v>33</v>
      </c>
      <c r="J38" s="198">
        <v>322985.87471999996</v>
      </c>
      <c r="K38" s="198">
        <v>117461.6510127</v>
      </c>
      <c r="N38" s="82"/>
      <c r="O38" s="82"/>
    </row>
    <row r="39" spans="1:15" ht="12.75" customHeight="1">
      <c r="A39" s="367" t="s">
        <v>311</v>
      </c>
      <c r="B39" s="368"/>
      <c r="C39" s="368"/>
      <c r="D39" s="368"/>
      <c r="E39" s="368"/>
      <c r="F39" s="368"/>
      <c r="G39" s="368"/>
      <c r="H39" s="369"/>
      <c r="I39" s="12">
        <v>34</v>
      </c>
      <c r="J39" s="198">
        <v>-22060595.947652</v>
      </c>
      <c r="K39" s="198">
        <v>-10755132.59957312</v>
      </c>
      <c r="N39" s="82"/>
      <c r="O39" s="82"/>
    </row>
    <row r="40" spans="1:15" ht="12.75" customHeight="1">
      <c r="A40" s="367" t="s">
        <v>312</v>
      </c>
      <c r="B40" s="368"/>
      <c r="C40" s="368"/>
      <c r="D40" s="368"/>
      <c r="E40" s="368"/>
      <c r="F40" s="368"/>
      <c r="G40" s="368"/>
      <c r="H40" s="369"/>
      <c r="I40" s="12">
        <v>35</v>
      </c>
      <c r="J40" s="198">
        <v>0</v>
      </c>
      <c r="K40" s="198">
        <v>0</v>
      </c>
      <c r="N40" s="82"/>
      <c r="O40" s="82"/>
    </row>
    <row r="41" spans="1:15" ht="12.75" customHeight="1">
      <c r="A41" s="367" t="s">
        <v>313</v>
      </c>
      <c r="B41" s="368"/>
      <c r="C41" s="368"/>
      <c r="D41" s="368"/>
      <c r="E41" s="368"/>
      <c r="F41" s="368"/>
      <c r="G41" s="368"/>
      <c r="H41" s="369"/>
      <c r="I41" s="12">
        <v>36</v>
      </c>
      <c r="J41" s="198">
        <v>-4706527.592246</v>
      </c>
      <c r="K41" s="198">
        <v>-2690418.63435508</v>
      </c>
      <c r="N41" s="82"/>
      <c r="O41" s="82"/>
    </row>
    <row r="42" spans="1:15" ht="24.75" customHeight="1">
      <c r="A42" s="367" t="s">
        <v>314</v>
      </c>
      <c r="B42" s="368"/>
      <c r="C42" s="368"/>
      <c r="D42" s="368"/>
      <c r="E42" s="368"/>
      <c r="F42" s="368"/>
      <c r="G42" s="368"/>
      <c r="H42" s="369"/>
      <c r="I42" s="12">
        <v>37</v>
      </c>
      <c r="J42" s="198">
        <v>0</v>
      </c>
      <c r="K42" s="198">
        <v>6062690.260000001</v>
      </c>
      <c r="N42" s="82"/>
      <c r="O42" s="82"/>
    </row>
    <row r="43" spans="1:15" ht="25.5" customHeight="1">
      <c r="A43" s="367" t="s">
        <v>315</v>
      </c>
      <c r="B43" s="368"/>
      <c r="C43" s="368"/>
      <c r="D43" s="368"/>
      <c r="E43" s="368"/>
      <c r="F43" s="368"/>
      <c r="G43" s="368"/>
      <c r="H43" s="369"/>
      <c r="I43" s="12">
        <v>38</v>
      </c>
      <c r="J43" s="198">
        <v>-727196.8406560001</v>
      </c>
      <c r="K43" s="198">
        <v>-47767.7551202</v>
      </c>
      <c r="N43" s="82"/>
      <c r="O43" s="82"/>
    </row>
    <row r="44" spans="1:15" ht="23.25" customHeight="1">
      <c r="A44" s="367" t="s">
        <v>316</v>
      </c>
      <c r="B44" s="368"/>
      <c r="C44" s="368"/>
      <c r="D44" s="368"/>
      <c r="E44" s="368"/>
      <c r="F44" s="368"/>
      <c r="G44" s="368"/>
      <c r="H44" s="369"/>
      <c r="I44" s="12">
        <v>39</v>
      </c>
      <c r="J44" s="198">
        <v>12477361</v>
      </c>
      <c r="K44" s="198">
        <v>14423302.358025031</v>
      </c>
      <c r="N44" s="82"/>
      <c r="O44" s="82"/>
    </row>
    <row r="45" spans="1:15" ht="12.75" customHeight="1">
      <c r="A45" s="367" t="s">
        <v>317</v>
      </c>
      <c r="B45" s="368"/>
      <c r="C45" s="368"/>
      <c r="D45" s="368"/>
      <c r="E45" s="368"/>
      <c r="F45" s="368"/>
      <c r="G45" s="368"/>
      <c r="H45" s="369"/>
      <c r="I45" s="12">
        <v>40</v>
      </c>
      <c r="J45" s="198">
        <v>87348101.94912001</v>
      </c>
      <c r="K45" s="198">
        <v>51277485.119534835</v>
      </c>
      <c r="N45" s="82"/>
      <c r="O45" s="82"/>
    </row>
    <row r="46" spans="1:15" ht="12.75" customHeight="1">
      <c r="A46" s="367" t="s">
        <v>318</v>
      </c>
      <c r="B46" s="368"/>
      <c r="C46" s="368"/>
      <c r="D46" s="368"/>
      <c r="E46" s="368"/>
      <c r="F46" s="368"/>
      <c r="G46" s="368"/>
      <c r="H46" s="369"/>
      <c r="I46" s="12">
        <v>41</v>
      </c>
      <c r="J46" s="198">
        <v>0</v>
      </c>
      <c r="K46" s="198">
        <v>-32108236.8987936</v>
      </c>
      <c r="N46" s="82"/>
      <c r="O46" s="82"/>
    </row>
    <row r="47" spans="1:15" ht="12.75" customHeight="1">
      <c r="A47" s="367" t="s">
        <v>319</v>
      </c>
      <c r="B47" s="368"/>
      <c r="C47" s="368"/>
      <c r="D47" s="368"/>
      <c r="E47" s="368"/>
      <c r="F47" s="368"/>
      <c r="G47" s="368"/>
      <c r="H47" s="369"/>
      <c r="I47" s="12">
        <v>42</v>
      </c>
      <c r="J47" s="198">
        <v>0</v>
      </c>
      <c r="K47" s="198">
        <v>0</v>
      </c>
      <c r="N47" s="82"/>
      <c r="O47" s="82"/>
    </row>
    <row r="48" spans="1:15" ht="12.75" customHeight="1">
      <c r="A48" s="367" t="s">
        <v>320</v>
      </c>
      <c r="B48" s="368"/>
      <c r="C48" s="368"/>
      <c r="D48" s="368"/>
      <c r="E48" s="368"/>
      <c r="F48" s="368"/>
      <c r="G48" s="368"/>
      <c r="H48" s="369"/>
      <c r="I48" s="12">
        <v>43</v>
      </c>
      <c r="J48" s="198">
        <v>0</v>
      </c>
      <c r="K48" s="198">
        <v>0</v>
      </c>
      <c r="N48" s="82"/>
      <c r="O48" s="82"/>
    </row>
    <row r="49" spans="1:15" ht="12.75" customHeight="1">
      <c r="A49" s="367" t="s">
        <v>321</v>
      </c>
      <c r="B49" s="376"/>
      <c r="C49" s="376"/>
      <c r="D49" s="376"/>
      <c r="E49" s="376"/>
      <c r="F49" s="376"/>
      <c r="G49" s="376"/>
      <c r="H49" s="377"/>
      <c r="I49" s="12">
        <v>44</v>
      </c>
      <c r="J49" s="198">
        <v>39035.53999999724</v>
      </c>
      <c r="K49" s="198">
        <v>0</v>
      </c>
      <c r="N49" s="82"/>
      <c r="O49" s="82"/>
    </row>
    <row r="50" spans="1:15" ht="12.75" customHeight="1">
      <c r="A50" s="367" t="s">
        <v>322</v>
      </c>
      <c r="B50" s="376"/>
      <c r="C50" s="376"/>
      <c r="D50" s="376"/>
      <c r="E50" s="376"/>
      <c r="F50" s="376"/>
      <c r="G50" s="376"/>
      <c r="H50" s="377"/>
      <c r="I50" s="12">
        <v>45</v>
      </c>
      <c r="J50" s="198">
        <v>22948414.533180002</v>
      </c>
      <c r="K50" s="198">
        <v>17850659.00519824</v>
      </c>
      <c r="N50" s="82"/>
      <c r="O50" s="82"/>
    </row>
    <row r="51" spans="1:15" ht="12.75" customHeight="1">
      <c r="A51" s="367" t="s">
        <v>323</v>
      </c>
      <c r="B51" s="376"/>
      <c r="C51" s="376"/>
      <c r="D51" s="376"/>
      <c r="E51" s="376"/>
      <c r="F51" s="376"/>
      <c r="G51" s="376"/>
      <c r="H51" s="377"/>
      <c r="I51" s="12">
        <v>46</v>
      </c>
      <c r="J51" s="198">
        <v>-33877025.44224</v>
      </c>
      <c r="K51" s="198">
        <f>-58588277.095544-0.5</f>
        <v>-58588277.595544</v>
      </c>
      <c r="N51" s="82"/>
      <c r="O51" s="82"/>
    </row>
    <row r="52" spans="1:15" ht="12.75" customHeight="1">
      <c r="A52" s="373" t="s">
        <v>324</v>
      </c>
      <c r="B52" s="376"/>
      <c r="C52" s="376"/>
      <c r="D52" s="376"/>
      <c r="E52" s="376"/>
      <c r="F52" s="376"/>
      <c r="G52" s="376"/>
      <c r="H52" s="377"/>
      <c r="I52" s="12">
        <v>47</v>
      </c>
      <c r="J52" s="199">
        <f>J53+J54+J55+J56+J57</f>
        <v>0</v>
      </c>
      <c r="K52" s="199">
        <f>K53+K54+K55+K56+K57</f>
        <v>0</v>
      </c>
      <c r="N52" s="82"/>
      <c r="O52" s="82"/>
    </row>
    <row r="53" spans="1:15" ht="12.75" customHeight="1">
      <c r="A53" s="367" t="s">
        <v>325</v>
      </c>
      <c r="B53" s="376"/>
      <c r="C53" s="376"/>
      <c r="D53" s="376"/>
      <c r="E53" s="376"/>
      <c r="F53" s="376"/>
      <c r="G53" s="376"/>
      <c r="H53" s="377"/>
      <c r="I53" s="12">
        <v>48</v>
      </c>
      <c r="J53" s="198">
        <v>0</v>
      </c>
      <c r="K53" s="198">
        <v>0</v>
      </c>
      <c r="N53" s="82"/>
      <c r="O53" s="82"/>
    </row>
    <row r="54" spans="1:15" ht="12.75" customHeight="1">
      <c r="A54" s="367" t="s">
        <v>326</v>
      </c>
      <c r="B54" s="376"/>
      <c r="C54" s="376"/>
      <c r="D54" s="376"/>
      <c r="E54" s="376"/>
      <c r="F54" s="376"/>
      <c r="G54" s="376"/>
      <c r="H54" s="377"/>
      <c r="I54" s="12">
        <v>49</v>
      </c>
      <c r="J54" s="198">
        <v>0</v>
      </c>
      <c r="K54" s="198">
        <v>0</v>
      </c>
      <c r="N54" s="82"/>
      <c r="O54" s="82"/>
    </row>
    <row r="55" spans="1:15" ht="12.75" customHeight="1">
      <c r="A55" s="367" t="s">
        <v>376</v>
      </c>
      <c r="B55" s="376"/>
      <c r="C55" s="376"/>
      <c r="D55" s="376"/>
      <c r="E55" s="376"/>
      <c r="F55" s="376"/>
      <c r="G55" s="376"/>
      <c r="H55" s="377"/>
      <c r="I55" s="12">
        <v>50</v>
      </c>
      <c r="J55" s="198">
        <v>0</v>
      </c>
      <c r="K55" s="198">
        <v>0</v>
      </c>
      <c r="N55" s="82"/>
      <c r="O55" s="82"/>
    </row>
    <row r="56" spans="1:15" ht="12.75" customHeight="1">
      <c r="A56" s="367" t="s">
        <v>327</v>
      </c>
      <c r="B56" s="376"/>
      <c r="C56" s="376"/>
      <c r="D56" s="376"/>
      <c r="E56" s="376"/>
      <c r="F56" s="376"/>
      <c r="G56" s="376"/>
      <c r="H56" s="377"/>
      <c r="I56" s="12">
        <v>51</v>
      </c>
      <c r="J56" s="198">
        <v>0</v>
      </c>
      <c r="K56" s="198">
        <v>0</v>
      </c>
      <c r="N56" s="82"/>
      <c r="O56" s="82"/>
    </row>
    <row r="57" spans="1:15" ht="12.75" customHeight="1">
      <c r="A57" s="367" t="s">
        <v>328</v>
      </c>
      <c r="B57" s="376"/>
      <c r="C57" s="376"/>
      <c r="D57" s="376"/>
      <c r="E57" s="376"/>
      <c r="F57" s="376"/>
      <c r="G57" s="376"/>
      <c r="H57" s="377"/>
      <c r="I57" s="12">
        <v>52</v>
      </c>
      <c r="J57" s="198">
        <v>0</v>
      </c>
      <c r="K57" s="198">
        <v>0</v>
      </c>
      <c r="N57" s="82"/>
      <c r="O57" s="82"/>
    </row>
    <row r="58" spans="1:15" ht="12.75" customHeight="1">
      <c r="A58" s="373" t="s">
        <v>329</v>
      </c>
      <c r="B58" s="376"/>
      <c r="C58" s="376"/>
      <c r="D58" s="376"/>
      <c r="E58" s="376"/>
      <c r="F58" s="376"/>
      <c r="G58" s="376"/>
      <c r="H58" s="377"/>
      <c r="I58" s="12">
        <v>53</v>
      </c>
      <c r="J58" s="199">
        <f>J6+J37+J52</f>
        <v>-42415524.57944696</v>
      </c>
      <c r="K58" s="199">
        <f>K6+K37+K52</f>
        <v>-12314898.272279695</v>
      </c>
      <c r="N58" s="82"/>
      <c r="O58" s="82"/>
    </row>
    <row r="59" spans="1:15" ht="23.25" customHeight="1">
      <c r="A59" s="373" t="s">
        <v>330</v>
      </c>
      <c r="B59" s="376"/>
      <c r="C59" s="376"/>
      <c r="D59" s="376"/>
      <c r="E59" s="376"/>
      <c r="F59" s="376"/>
      <c r="G59" s="376"/>
      <c r="H59" s="377"/>
      <c r="I59" s="12">
        <v>54</v>
      </c>
      <c r="J59" s="198">
        <v>54623744.921458</v>
      </c>
      <c r="K59" s="198">
        <f>44102608.0525911+0.5</f>
        <v>44102608.5525911</v>
      </c>
      <c r="N59" s="82"/>
      <c r="O59" s="82"/>
    </row>
    <row r="60" spans="1:15" ht="12.75" customHeight="1">
      <c r="A60" s="373" t="s">
        <v>331</v>
      </c>
      <c r="B60" s="376"/>
      <c r="C60" s="376"/>
      <c r="D60" s="376"/>
      <c r="E60" s="376"/>
      <c r="F60" s="376"/>
      <c r="G60" s="376"/>
      <c r="H60" s="377"/>
      <c r="I60" s="12">
        <v>55</v>
      </c>
      <c r="J60" s="199">
        <f>J58+J59</f>
        <v>12208220.342011042</v>
      </c>
      <c r="K60" s="199">
        <f>K58+K59</f>
        <v>31787710.280311406</v>
      </c>
      <c r="N60" s="82"/>
      <c r="O60" s="82"/>
    </row>
    <row r="61" spans="1:15" ht="12.75" customHeight="1">
      <c r="A61" s="367" t="s">
        <v>332</v>
      </c>
      <c r="B61" s="376"/>
      <c r="C61" s="376"/>
      <c r="D61" s="376"/>
      <c r="E61" s="376"/>
      <c r="F61" s="376"/>
      <c r="G61" s="376"/>
      <c r="H61" s="377"/>
      <c r="I61" s="12">
        <v>56</v>
      </c>
      <c r="J61" s="198">
        <v>136959766.643084</v>
      </c>
      <c r="K61" s="198">
        <v>157278358.46922898</v>
      </c>
      <c r="N61" s="82"/>
      <c r="O61" s="82"/>
    </row>
    <row r="62" spans="1:15" ht="12.75" customHeight="1">
      <c r="A62" s="378" t="s">
        <v>333</v>
      </c>
      <c r="B62" s="379"/>
      <c r="C62" s="379"/>
      <c r="D62" s="379"/>
      <c r="E62" s="379"/>
      <c r="F62" s="379"/>
      <c r="G62" s="379"/>
      <c r="H62" s="380"/>
      <c r="I62" s="13">
        <v>57</v>
      </c>
      <c r="J62" s="200">
        <v>149167986.98509502</v>
      </c>
      <c r="K62" s="200">
        <v>189066067.97854587</v>
      </c>
      <c r="N62" s="82"/>
      <c r="O62" s="82"/>
    </row>
    <row r="63" spans="1:8" ht="12.75">
      <c r="A63" s="64" t="s">
        <v>334</v>
      </c>
      <c r="B63" s="62"/>
      <c r="C63" s="62"/>
      <c r="D63" s="62"/>
      <c r="E63" s="62"/>
      <c r="F63" s="62"/>
      <c r="G63" s="62"/>
      <c r="H63" s="62"/>
    </row>
    <row r="64" ht="12.75">
      <c r="K64" s="8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4" r:id="rId1"/>
  <customProperties>
    <customPr name="EpmWorksheetKeyString_GUID" r:id="rId2"/>
  </customProperties>
  <ignoredErrors>
    <ignoredError sqref="J5:K5" numberStoredAsText="1"/>
    <ignoredError sqref="K11:K17 K51 K59" unlockedFormula="1"/>
    <ignoredError sqref="K18" formulaRange="1" unlockedFormula="1"/>
    <ignoredError sqref="J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E7" sqref="E7:M40"/>
    </sheetView>
  </sheetViews>
  <sheetFormatPr defaultColWidth="9.140625" defaultRowHeight="12.75"/>
  <cols>
    <col min="1" max="2" width="9.140625" style="28" customWidth="1"/>
    <col min="3" max="3" width="13.140625" style="28" customWidth="1"/>
    <col min="4" max="4" width="9.140625" style="28" customWidth="1"/>
    <col min="5" max="13" width="12.57421875" style="28" customWidth="1"/>
    <col min="14" max="16384" width="9.140625" style="28" customWidth="1"/>
  </cols>
  <sheetData>
    <row r="1" spans="1:12" ht="21.75" customHeight="1">
      <c r="A1" s="394" t="s">
        <v>335</v>
      </c>
      <c r="B1" s="364"/>
      <c r="C1" s="364"/>
      <c r="D1" s="364"/>
      <c r="E1" s="364"/>
      <c r="F1" s="395"/>
      <c r="G1" s="395"/>
      <c r="H1" s="395"/>
      <c r="I1" s="395"/>
      <c r="J1" s="395"/>
      <c r="K1" s="396"/>
      <c r="L1" s="27"/>
    </row>
    <row r="2" spans="1:12" ht="12.75" customHeight="1">
      <c r="A2" s="362" t="s">
        <v>418</v>
      </c>
      <c r="B2" s="363"/>
      <c r="C2" s="363"/>
      <c r="D2" s="363"/>
      <c r="E2" s="364"/>
      <c r="F2" s="397"/>
      <c r="G2" s="397"/>
      <c r="H2" s="397"/>
      <c r="I2" s="397"/>
      <c r="J2" s="397"/>
      <c r="K2" s="398"/>
      <c r="L2" s="27"/>
    </row>
    <row r="3" spans="1:13" ht="12.75">
      <c r="A3" s="47"/>
      <c r="B3" s="48"/>
      <c r="C3" s="48"/>
      <c r="D3" s="48"/>
      <c r="E3" s="49"/>
      <c r="F3" s="50"/>
      <c r="G3" s="50"/>
      <c r="H3" s="50"/>
      <c r="I3" s="50"/>
      <c r="J3" s="50"/>
      <c r="K3" s="50"/>
      <c r="L3" s="387" t="s">
        <v>59</v>
      </c>
      <c r="M3" s="387"/>
    </row>
    <row r="4" spans="1:13" ht="13.5" customHeight="1">
      <c r="A4" s="405" t="s">
        <v>129</v>
      </c>
      <c r="B4" s="406"/>
      <c r="C4" s="407"/>
      <c r="D4" s="411" t="s">
        <v>130</v>
      </c>
      <c r="E4" s="384" t="s">
        <v>336</v>
      </c>
      <c r="F4" s="385"/>
      <c r="G4" s="385"/>
      <c r="H4" s="385"/>
      <c r="I4" s="385"/>
      <c r="J4" s="385"/>
      <c r="K4" s="386"/>
      <c r="L4" s="382" t="s">
        <v>337</v>
      </c>
      <c r="M4" s="382" t="s">
        <v>338</v>
      </c>
    </row>
    <row r="5" spans="1:13" ht="45">
      <c r="A5" s="408"/>
      <c r="B5" s="409"/>
      <c r="C5" s="410"/>
      <c r="D5" s="412"/>
      <c r="E5" s="67" t="s">
        <v>339</v>
      </c>
      <c r="F5" s="67" t="s">
        <v>340</v>
      </c>
      <c r="G5" s="67" t="s">
        <v>341</v>
      </c>
      <c r="H5" s="67" t="s">
        <v>342</v>
      </c>
      <c r="I5" s="67" t="s">
        <v>343</v>
      </c>
      <c r="J5" s="67" t="s">
        <v>344</v>
      </c>
      <c r="K5" s="67" t="s">
        <v>345</v>
      </c>
      <c r="L5" s="383"/>
      <c r="M5" s="383"/>
    </row>
    <row r="6" spans="1:13" ht="12.75">
      <c r="A6" s="399">
        <v>1</v>
      </c>
      <c r="B6" s="400"/>
      <c r="C6" s="401"/>
      <c r="D6" s="65">
        <v>2</v>
      </c>
      <c r="E6" s="65" t="s">
        <v>2</v>
      </c>
      <c r="F6" s="66" t="s">
        <v>3</v>
      </c>
      <c r="G6" s="65" t="s">
        <v>4</v>
      </c>
      <c r="H6" s="66" t="s">
        <v>5</v>
      </c>
      <c r="I6" s="65" t="s">
        <v>6</v>
      </c>
      <c r="J6" s="66" t="s">
        <v>7</v>
      </c>
      <c r="K6" s="65" t="s">
        <v>8</v>
      </c>
      <c r="L6" s="66" t="s">
        <v>9</v>
      </c>
      <c r="M6" s="140" t="s">
        <v>10</v>
      </c>
    </row>
    <row r="7" spans="1:24" ht="21" customHeight="1">
      <c r="A7" s="402" t="s">
        <v>346</v>
      </c>
      <c r="B7" s="403"/>
      <c r="C7" s="404"/>
      <c r="D7" s="15">
        <v>1</v>
      </c>
      <c r="E7" s="159">
        <v>601575800</v>
      </c>
      <c r="F7" s="159">
        <v>681482525.25</v>
      </c>
      <c r="G7" s="159">
        <v>288448726.9225329</v>
      </c>
      <c r="H7" s="159">
        <v>397873836.06</v>
      </c>
      <c r="I7" s="159">
        <v>433666995.2052655</v>
      </c>
      <c r="J7" s="159">
        <v>175834716.0882269</v>
      </c>
      <c r="K7" s="160">
        <f>+SUM(E7:J7)</f>
        <v>2578882599.5260253</v>
      </c>
      <c r="L7" s="159">
        <v>13678262.022015128</v>
      </c>
      <c r="M7" s="160">
        <f>+SUM(K7:L7)</f>
        <v>2592560861.5480404</v>
      </c>
      <c r="P7" s="147"/>
      <c r="Q7" s="147"/>
      <c r="R7" s="147"/>
      <c r="S7" s="147"/>
      <c r="T7" s="147"/>
      <c r="U7" s="147"/>
      <c r="V7" s="147"/>
      <c r="W7" s="147"/>
      <c r="X7" s="147"/>
    </row>
    <row r="8" spans="1:24" ht="14.25" customHeight="1">
      <c r="A8" s="388" t="s">
        <v>347</v>
      </c>
      <c r="B8" s="389"/>
      <c r="C8" s="390"/>
      <c r="D8" s="4">
        <v>2</v>
      </c>
      <c r="E8" s="161"/>
      <c r="F8" s="161"/>
      <c r="G8" s="161"/>
      <c r="H8" s="161"/>
      <c r="I8" s="161"/>
      <c r="J8" s="161"/>
      <c r="K8" s="162">
        <f aca="true" t="shared" si="0" ref="K8:K23">+SUM(E8:J8)</f>
        <v>0</v>
      </c>
      <c r="L8" s="161"/>
      <c r="M8" s="162">
        <f aca="true" t="shared" si="1" ref="M8:M23">+SUM(K8:L8)</f>
        <v>0</v>
      </c>
      <c r="P8" s="147"/>
      <c r="Q8" s="147"/>
      <c r="R8" s="147"/>
      <c r="S8" s="147"/>
      <c r="T8" s="147"/>
      <c r="U8" s="147"/>
      <c r="V8" s="147"/>
      <c r="W8" s="147"/>
      <c r="X8" s="147"/>
    </row>
    <row r="9" spans="1:24" ht="13.5" customHeight="1">
      <c r="A9" s="388" t="s">
        <v>348</v>
      </c>
      <c r="B9" s="389"/>
      <c r="C9" s="390"/>
      <c r="D9" s="4">
        <v>3</v>
      </c>
      <c r="E9" s="161"/>
      <c r="F9" s="161"/>
      <c r="G9" s="161"/>
      <c r="H9" s="161"/>
      <c r="I9" s="161"/>
      <c r="J9" s="161"/>
      <c r="K9" s="162">
        <f t="shared" si="0"/>
        <v>0</v>
      </c>
      <c r="L9" s="161"/>
      <c r="M9" s="162">
        <f t="shared" si="1"/>
        <v>0</v>
      </c>
      <c r="P9" s="147"/>
      <c r="Q9" s="147"/>
      <c r="R9" s="147"/>
      <c r="S9" s="147"/>
      <c r="T9" s="147"/>
      <c r="U9" s="147"/>
      <c r="V9" s="147"/>
      <c r="W9" s="147"/>
      <c r="X9" s="147"/>
    </row>
    <row r="10" spans="1:24" ht="27.75" customHeight="1">
      <c r="A10" s="391" t="s">
        <v>349</v>
      </c>
      <c r="B10" s="392"/>
      <c r="C10" s="393"/>
      <c r="D10" s="4">
        <v>4</v>
      </c>
      <c r="E10" s="162">
        <f aca="true" t="shared" si="2" ref="E10:J10">E7+E8+E9</f>
        <v>601575800</v>
      </c>
      <c r="F10" s="162">
        <f t="shared" si="2"/>
        <v>681482525.25</v>
      </c>
      <c r="G10" s="162">
        <f t="shared" si="2"/>
        <v>288448726.9225329</v>
      </c>
      <c r="H10" s="162">
        <f t="shared" si="2"/>
        <v>397873836.06</v>
      </c>
      <c r="I10" s="162">
        <f t="shared" si="2"/>
        <v>433666995.2052655</v>
      </c>
      <c r="J10" s="162">
        <f t="shared" si="2"/>
        <v>175834716.0882269</v>
      </c>
      <c r="K10" s="162">
        <f t="shared" si="0"/>
        <v>2578882599.5260253</v>
      </c>
      <c r="L10" s="162">
        <f>L7+L8+L9</f>
        <v>13678262.022015128</v>
      </c>
      <c r="M10" s="162">
        <f t="shared" si="1"/>
        <v>2592560861.5480404</v>
      </c>
      <c r="P10" s="147"/>
      <c r="Q10" s="147"/>
      <c r="R10" s="147"/>
      <c r="S10" s="147"/>
      <c r="T10" s="147"/>
      <c r="U10" s="147"/>
      <c r="V10" s="147"/>
      <c r="W10" s="147"/>
      <c r="X10" s="147"/>
    </row>
    <row r="11" spans="1:24" ht="27" customHeight="1">
      <c r="A11" s="391" t="s">
        <v>350</v>
      </c>
      <c r="B11" s="392"/>
      <c r="C11" s="393"/>
      <c r="D11" s="4">
        <v>5</v>
      </c>
      <c r="E11" s="162">
        <f aca="true" t="shared" si="3" ref="E11:J11">E12+E13</f>
        <v>0</v>
      </c>
      <c r="F11" s="162">
        <f t="shared" si="3"/>
        <v>0</v>
      </c>
      <c r="G11" s="162">
        <f t="shared" si="3"/>
        <v>92122098.91259249</v>
      </c>
      <c r="H11" s="162">
        <f t="shared" si="3"/>
        <v>0</v>
      </c>
      <c r="I11" s="162">
        <f t="shared" si="3"/>
        <v>0</v>
      </c>
      <c r="J11" s="162">
        <f t="shared" si="3"/>
        <v>253102678.80005062</v>
      </c>
      <c r="K11" s="162">
        <f t="shared" si="0"/>
        <v>345224777.7126431</v>
      </c>
      <c r="L11" s="162">
        <f>L12+L13</f>
        <v>498854.04825573333</v>
      </c>
      <c r="M11" s="162">
        <f t="shared" si="1"/>
        <v>345723631.7608988</v>
      </c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ht="12.75" customHeight="1">
      <c r="A12" s="388" t="s">
        <v>351</v>
      </c>
      <c r="B12" s="389"/>
      <c r="C12" s="390"/>
      <c r="D12" s="4">
        <v>6</v>
      </c>
      <c r="E12" s="161">
        <v>0</v>
      </c>
      <c r="F12" s="161">
        <v>0</v>
      </c>
      <c r="G12" s="161">
        <v>0.06</v>
      </c>
      <c r="H12" s="161">
        <v>0</v>
      </c>
      <c r="I12" s="161"/>
      <c r="J12" s="161">
        <v>253102678.80005062</v>
      </c>
      <c r="K12" s="162">
        <f t="shared" si="0"/>
        <v>253102678.86005062</v>
      </c>
      <c r="L12" s="161">
        <v>488168.9681479615</v>
      </c>
      <c r="M12" s="162">
        <f t="shared" si="1"/>
        <v>253590847.82819858</v>
      </c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4" ht="24.75" customHeight="1">
      <c r="A13" s="388" t="s">
        <v>352</v>
      </c>
      <c r="B13" s="389"/>
      <c r="C13" s="390"/>
      <c r="D13" s="4">
        <v>7</v>
      </c>
      <c r="E13" s="162">
        <f>+E14+E15+E16+E17</f>
        <v>0</v>
      </c>
      <c r="F13" s="162">
        <f aca="true" t="shared" si="4" ref="F13:L13">+F14+F15+F16+F17</f>
        <v>0</v>
      </c>
      <c r="G13" s="162">
        <f t="shared" si="4"/>
        <v>92122098.85259248</v>
      </c>
      <c r="H13" s="162">
        <f t="shared" si="4"/>
        <v>0</v>
      </c>
      <c r="I13" s="162">
        <f t="shared" si="4"/>
        <v>0</v>
      </c>
      <c r="J13" s="162">
        <f t="shared" si="4"/>
        <v>0</v>
      </c>
      <c r="K13" s="162">
        <f t="shared" si="0"/>
        <v>92122098.85259248</v>
      </c>
      <c r="L13" s="162">
        <f t="shared" si="4"/>
        <v>10685.080107771842</v>
      </c>
      <c r="M13" s="162">
        <f t="shared" si="1"/>
        <v>92132783.93270026</v>
      </c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ht="36" customHeight="1">
      <c r="A14" s="388" t="s">
        <v>353</v>
      </c>
      <c r="B14" s="389"/>
      <c r="C14" s="390"/>
      <c r="D14" s="4">
        <v>8</v>
      </c>
      <c r="E14" s="161">
        <v>0</v>
      </c>
      <c r="F14" s="161">
        <v>0</v>
      </c>
      <c r="G14" s="161">
        <v>-3502255.1001374316</v>
      </c>
      <c r="H14" s="161">
        <v>0</v>
      </c>
      <c r="I14" s="161">
        <v>0</v>
      </c>
      <c r="J14" s="161">
        <v>0</v>
      </c>
      <c r="K14" s="162">
        <f t="shared" si="0"/>
        <v>-3502255.1001374316</v>
      </c>
      <c r="L14" s="161">
        <v>9540.536960120991</v>
      </c>
      <c r="M14" s="162">
        <f t="shared" si="1"/>
        <v>-3492714.563177311</v>
      </c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ht="26.25" customHeight="1">
      <c r="A15" s="388" t="s">
        <v>354</v>
      </c>
      <c r="B15" s="389"/>
      <c r="C15" s="390"/>
      <c r="D15" s="4">
        <v>9</v>
      </c>
      <c r="E15" s="161">
        <v>0</v>
      </c>
      <c r="F15" s="161">
        <v>0</v>
      </c>
      <c r="G15" s="161">
        <v>133067297.80388525</v>
      </c>
      <c r="H15" s="161">
        <v>0</v>
      </c>
      <c r="I15" s="161">
        <v>0</v>
      </c>
      <c r="J15" s="161">
        <v>0</v>
      </c>
      <c r="K15" s="162">
        <f t="shared" si="0"/>
        <v>133067297.80388525</v>
      </c>
      <c r="L15" s="161">
        <v>26659.20763068147</v>
      </c>
      <c r="M15" s="162">
        <f t="shared" si="1"/>
        <v>133093957.01151593</v>
      </c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ht="27" customHeight="1">
      <c r="A16" s="388" t="s">
        <v>355</v>
      </c>
      <c r="B16" s="389"/>
      <c r="C16" s="390"/>
      <c r="D16" s="4">
        <v>10</v>
      </c>
      <c r="E16" s="161">
        <v>0</v>
      </c>
      <c r="F16" s="161">
        <v>0</v>
      </c>
      <c r="G16" s="161">
        <v>-37081338.9902</v>
      </c>
      <c r="H16" s="161">
        <v>0</v>
      </c>
      <c r="I16" s="161">
        <v>0</v>
      </c>
      <c r="J16" s="161">
        <v>0</v>
      </c>
      <c r="K16" s="162">
        <f t="shared" si="0"/>
        <v>-37081338.9902</v>
      </c>
      <c r="L16" s="161">
        <v>0</v>
      </c>
      <c r="M16" s="162">
        <f t="shared" si="1"/>
        <v>-37081338.9902</v>
      </c>
      <c r="P16" s="147"/>
      <c r="Q16" s="147"/>
      <c r="R16" s="147"/>
      <c r="S16" s="147"/>
      <c r="T16" s="147"/>
      <c r="U16" s="147"/>
      <c r="V16" s="147"/>
      <c r="W16" s="147"/>
      <c r="X16" s="147"/>
    </row>
    <row r="17" spans="1:24" ht="18" customHeight="1">
      <c r="A17" s="388" t="s">
        <v>356</v>
      </c>
      <c r="B17" s="389"/>
      <c r="C17" s="390"/>
      <c r="D17" s="4">
        <v>11</v>
      </c>
      <c r="E17" s="161">
        <v>0</v>
      </c>
      <c r="F17" s="161">
        <v>0</v>
      </c>
      <c r="G17" s="161">
        <v>-361604.8609553445</v>
      </c>
      <c r="H17" s="161"/>
      <c r="I17" s="161">
        <v>0</v>
      </c>
      <c r="J17" s="161">
        <v>0</v>
      </c>
      <c r="K17" s="162">
        <f t="shared" si="0"/>
        <v>-361604.8609553445</v>
      </c>
      <c r="L17" s="161">
        <v>-25514.664483030618</v>
      </c>
      <c r="M17" s="162">
        <f t="shared" si="1"/>
        <v>-387119.52543837513</v>
      </c>
      <c r="P17" s="147"/>
      <c r="Q17" s="147"/>
      <c r="R17" s="147"/>
      <c r="S17" s="147"/>
      <c r="T17" s="147"/>
      <c r="U17" s="147"/>
      <c r="V17" s="147"/>
      <c r="W17" s="147"/>
      <c r="X17" s="147"/>
    </row>
    <row r="18" spans="1:24" ht="21.75" customHeight="1">
      <c r="A18" s="391" t="s">
        <v>357</v>
      </c>
      <c r="B18" s="392"/>
      <c r="C18" s="393"/>
      <c r="D18" s="4">
        <v>12</v>
      </c>
      <c r="E18" s="162">
        <f>+E19+E20+E21+E22</f>
        <v>0</v>
      </c>
      <c r="F18" s="162">
        <f aca="true" t="shared" si="5" ref="F18:L18">+F19+F20+F21+F22</f>
        <v>0</v>
      </c>
      <c r="G18" s="162">
        <f t="shared" si="5"/>
        <v>-534876.8474903558</v>
      </c>
      <c r="H18" s="162">
        <f t="shared" si="5"/>
        <v>2576401.2800000003</v>
      </c>
      <c r="I18" s="162">
        <f t="shared" si="5"/>
        <v>172785731.7085849</v>
      </c>
      <c r="J18" s="162">
        <f t="shared" si="5"/>
        <v>-175834716.0829852</v>
      </c>
      <c r="K18" s="162">
        <f t="shared" si="0"/>
        <v>-1007459.941890657</v>
      </c>
      <c r="L18" s="162">
        <f t="shared" si="5"/>
        <v>-1684329.4175795913</v>
      </c>
      <c r="M18" s="162">
        <f t="shared" si="1"/>
        <v>-2691789.359470248</v>
      </c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ht="16.5" customHeight="1">
      <c r="A19" s="388" t="s">
        <v>358</v>
      </c>
      <c r="B19" s="389"/>
      <c r="C19" s="390"/>
      <c r="D19" s="4">
        <v>13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2">
        <f t="shared" si="0"/>
        <v>0</v>
      </c>
      <c r="L19" s="161">
        <v>0</v>
      </c>
      <c r="M19" s="162">
        <f t="shared" si="1"/>
        <v>0</v>
      </c>
      <c r="P19" s="147"/>
      <c r="Q19" s="147"/>
      <c r="R19" s="147"/>
      <c r="S19" s="147"/>
      <c r="T19" s="147"/>
      <c r="U19" s="147"/>
      <c r="V19" s="147"/>
      <c r="W19" s="147"/>
      <c r="X19" s="147"/>
    </row>
    <row r="20" spans="1:24" ht="14.25" customHeight="1">
      <c r="A20" s="388" t="s">
        <v>359</v>
      </c>
      <c r="B20" s="389"/>
      <c r="C20" s="390"/>
      <c r="D20" s="4">
        <v>14</v>
      </c>
      <c r="E20" s="161">
        <v>0</v>
      </c>
      <c r="F20" s="161">
        <v>0</v>
      </c>
      <c r="G20" s="161">
        <v>0</v>
      </c>
      <c r="H20" s="161">
        <v>0</v>
      </c>
      <c r="I20" s="161">
        <v>-596406.3895303325</v>
      </c>
      <c r="J20" s="161">
        <v>0</v>
      </c>
      <c r="K20" s="162">
        <f t="shared" si="0"/>
        <v>-596406.3895303325</v>
      </c>
      <c r="L20" s="161">
        <v>-1539741.4604696676</v>
      </c>
      <c r="M20" s="162">
        <f t="shared" si="1"/>
        <v>-2136147.85</v>
      </c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ht="14.25" customHeight="1">
      <c r="A21" s="388" t="s">
        <v>360</v>
      </c>
      <c r="B21" s="389"/>
      <c r="C21" s="390"/>
      <c r="D21" s="4">
        <v>15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-1098374.5508223511</v>
      </c>
      <c r="K21" s="162">
        <f t="shared" si="0"/>
        <v>-1098374.5508223511</v>
      </c>
      <c r="L21" s="161">
        <v>-205893.7026976488</v>
      </c>
      <c r="M21" s="162">
        <f t="shared" si="1"/>
        <v>-1304268.25352</v>
      </c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ht="12.75" customHeight="1">
      <c r="A22" s="388" t="s">
        <v>361</v>
      </c>
      <c r="B22" s="389"/>
      <c r="C22" s="390"/>
      <c r="D22" s="4">
        <v>16</v>
      </c>
      <c r="E22" s="161">
        <v>0</v>
      </c>
      <c r="F22" s="161">
        <v>0</v>
      </c>
      <c r="G22" s="161">
        <v>-534876.8474903558</v>
      </c>
      <c r="H22" s="161">
        <v>2576401.2800000003</v>
      </c>
      <c r="I22" s="161">
        <v>173382138.09811524</v>
      </c>
      <c r="J22" s="161">
        <v>-174736341.53216285</v>
      </c>
      <c r="K22" s="162">
        <f t="shared" si="0"/>
        <v>687320.9984620214</v>
      </c>
      <c r="L22" s="161">
        <v>61305.745587725105</v>
      </c>
      <c r="M22" s="162">
        <f t="shared" si="1"/>
        <v>748626.7440497464</v>
      </c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33" customHeight="1" thickBot="1">
      <c r="A23" s="413" t="s">
        <v>362</v>
      </c>
      <c r="B23" s="414"/>
      <c r="C23" s="415"/>
      <c r="D23" s="16">
        <v>17</v>
      </c>
      <c r="E23" s="163">
        <f>+E10+E11+E18</f>
        <v>601575800</v>
      </c>
      <c r="F23" s="163">
        <f aca="true" t="shared" si="6" ref="F23:L23">+F10+F11+F18</f>
        <v>681482525.25</v>
      </c>
      <c r="G23" s="163">
        <f t="shared" si="6"/>
        <v>380035948.987635</v>
      </c>
      <c r="H23" s="163">
        <f t="shared" si="6"/>
        <v>400450237.34</v>
      </c>
      <c r="I23" s="163">
        <f t="shared" si="6"/>
        <v>606452726.9138504</v>
      </c>
      <c r="J23" s="163">
        <f t="shared" si="6"/>
        <v>253102678.80529234</v>
      </c>
      <c r="K23" s="163">
        <f t="shared" si="0"/>
        <v>2923099917.2967777</v>
      </c>
      <c r="L23" s="163">
        <f t="shared" si="6"/>
        <v>12492786.652691271</v>
      </c>
      <c r="M23" s="163">
        <f t="shared" si="1"/>
        <v>2935592703.949469</v>
      </c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ht="19.5" customHeight="1" thickTop="1">
      <c r="A24" s="416" t="s">
        <v>363</v>
      </c>
      <c r="B24" s="417"/>
      <c r="C24" s="418"/>
      <c r="D24" s="17">
        <v>18</v>
      </c>
      <c r="E24" s="164">
        <f aca="true" t="shared" si="7" ref="E24:L24">+E23</f>
        <v>601575800</v>
      </c>
      <c r="F24" s="164">
        <f t="shared" si="7"/>
        <v>681482525.25</v>
      </c>
      <c r="G24" s="164">
        <f t="shared" si="7"/>
        <v>380035948.987635</v>
      </c>
      <c r="H24" s="164">
        <f t="shared" si="7"/>
        <v>400450237.34</v>
      </c>
      <c r="I24" s="164">
        <f t="shared" si="7"/>
        <v>606452726.9138504</v>
      </c>
      <c r="J24" s="164">
        <f t="shared" si="7"/>
        <v>253102678.80529234</v>
      </c>
      <c r="K24" s="165">
        <f aca="true" t="shared" si="8" ref="K24:K40">SUM(E24:J24)</f>
        <v>2923099917.2967777</v>
      </c>
      <c r="L24" s="164">
        <f t="shared" si="7"/>
        <v>12492786.652691271</v>
      </c>
      <c r="M24" s="165">
        <f aca="true" t="shared" si="9" ref="M24:M40">K24+L24</f>
        <v>2935592703.949469</v>
      </c>
      <c r="P24" s="147"/>
      <c r="Q24" s="147"/>
      <c r="R24" s="147"/>
      <c r="S24" s="147"/>
      <c r="T24" s="147"/>
      <c r="U24" s="147"/>
      <c r="V24" s="147"/>
      <c r="W24" s="147"/>
      <c r="X24" s="147"/>
    </row>
    <row r="25" spans="1:24" ht="12.75" customHeight="1">
      <c r="A25" s="388" t="s">
        <v>347</v>
      </c>
      <c r="B25" s="389"/>
      <c r="C25" s="390"/>
      <c r="D25" s="4">
        <v>19</v>
      </c>
      <c r="E25" s="161"/>
      <c r="F25" s="161"/>
      <c r="G25" s="161"/>
      <c r="H25" s="161"/>
      <c r="I25" s="161"/>
      <c r="J25" s="161"/>
      <c r="K25" s="162">
        <f t="shared" si="8"/>
        <v>0</v>
      </c>
      <c r="L25" s="161"/>
      <c r="M25" s="162">
        <f t="shared" si="9"/>
        <v>0</v>
      </c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ht="15.75" customHeight="1">
      <c r="A26" s="388" t="s">
        <v>348</v>
      </c>
      <c r="B26" s="389"/>
      <c r="C26" s="390"/>
      <c r="D26" s="4">
        <v>20</v>
      </c>
      <c r="E26" s="161"/>
      <c r="F26" s="161"/>
      <c r="G26" s="161"/>
      <c r="H26" s="161"/>
      <c r="I26" s="161"/>
      <c r="J26" s="161"/>
      <c r="K26" s="162">
        <f t="shared" si="8"/>
        <v>0</v>
      </c>
      <c r="L26" s="161"/>
      <c r="M26" s="162">
        <f t="shared" si="9"/>
        <v>0</v>
      </c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 ht="24" customHeight="1">
      <c r="A27" s="391" t="s">
        <v>364</v>
      </c>
      <c r="B27" s="392"/>
      <c r="C27" s="393"/>
      <c r="D27" s="4">
        <v>21</v>
      </c>
      <c r="E27" s="162">
        <f>SUM(E24:E26)</f>
        <v>601575800</v>
      </c>
      <c r="F27" s="162">
        <f aca="true" t="shared" si="10" ref="F27:L27">SUM(F24:F26)</f>
        <v>681482525.25</v>
      </c>
      <c r="G27" s="162">
        <f t="shared" si="10"/>
        <v>380035948.987635</v>
      </c>
      <c r="H27" s="162">
        <f t="shared" si="10"/>
        <v>400450237.34</v>
      </c>
      <c r="I27" s="162">
        <f t="shared" si="10"/>
        <v>606452726.9138504</v>
      </c>
      <c r="J27" s="162">
        <f t="shared" si="10"/>
        <v>253102678.80529234</v>
      </c>
      <c r="K27" s="162">
        <f t="shared" si="8"/>
        <v>2923099917.2967777</v>
      </c>
      <c r="L27" s="162">
        <f t="shared" si="10"/>
        <v>12492786.652691271</v>
      </c>
      <c r="M27" s="162">
        <f t="shared" si="9"/>
        <v>2935592703.949469</v>
      </c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ht="23.25" customHeight="1">
      <c r="A28" s="391" t="s">
        <v>365</v>
      </c>
      <c r="B28" s="392"/>
      <c r="C28" s="393"/>
      <c r="D28" s="4">
        <v>22</v>
      </c>
      <c r="E28" s="162">
        <f aca="true" t="shared" si="11" ref="E28:J28">E29+E30</f>
        <v>0</v>
      </c>
      <c r="F28" s="162">
        <f t="shared" si="11"/>
        <v>0</v>
      </c>
      <c r="G28" s="162">
        <f t="shared" si="11"/>
        <v>24640180.999146845</v>
      </c>
      <c r="H28" s="162">
        <f t="shared" si="11"/>
        <v>0</v>
      </c>
      <c r="I28" s="162">
        <f t="shared" si="11"/>
        <v>0</v>
      </c>
      <c r="J28" s="162">
        <f t="shared" si="11"/>
        <v>101546593.724639</v>
      </c>
      <c r="K28" s="162">
        <f t="shared" si="8"/>
        <v>126186774.72378585</v>
      </c>
      <c r="L28" s="162">
        <f>L29+L30</f>
        <v>-116198.3045382447</v>
      </c>
      <c r="M28" s="162">
        <f t="shared" si="9"/>
        <v>126070576.4192476</v>
      </c>
      <c r="P28" s="147"/>
      <c r="Q28" s="147"/>
      <c r="R28" s="147"/>
      <c r="S28" s="147"/>
      <c r="T28" s="147"/>
      <c r="U28" s="147"/>
      <c r="V28" s="147"/>
      <c r="W28" s="147"/>
      <c r="X28" s="147"/>
    </row>
    <row r="29" spans="1:24" ht="13.5" customHeight="1">
      <c r="A29" s="388" t="s">
        <v>351</v>
      </c>
      <c r="B29" s="389"/>
      <c r="C29" s="390"/>
      <c r="D29" s="4">
        <v>23</v>
      </c>
      <c r="E29" s="161">
        <v>0</v>
      </c>
      <c r="F29" s="161">
        <v>0</v>
      </c>
      <c r="G29" s="161">
        <v>0.06</v>
      </c>
      <c r="H29" s="161">
        <v>0</v>
      </c>
      <c r="I29" s="161"/>
      <c r="J29" s="161">
        <f>101546593.224639+0.5</f>
        <v>101546593.724639</v>
      </c>
      <c r="K29" s="162">
        <f t="shared" si="8"/>
        <v>101546593.784639</v>
      </c>
      <c r="L29" s="161">
        <f>-53729.2323955836-0.4</f>
        <v>-53729.6323955836</v>
      </c>
      <c r="M29" s="162">
        <f t="shared" si="9"/>
        <v>101492864.15224342</v>
      </c>
      <c r="P29" s="147"/>
      <c r="Q29" s="147"/>
      <c r="R29" s="147"/>
      <c r="S29" s="147"/>
      <c r="T29" s="147"/>
      <c r="U29" s="147"/>
      <c r="V29" s="147"/>
      <c r="W29" s="147"/>
      <c r="X29" s="147"/>
    </row>
    <row r="30" spans="1:24" ht="24" customHeight="1">
      <c r="A30" s="388" t="s">
        <v>366</v>
      </c>
      <c r="B30" s="389"/>
      <c r="C30" s="390"/>
      <c r="D30" s="4">
        <v>24</v>
      </c>
      <c r="E30" s="162">
        <f aca="true" t="shared" si="12" ref="E30:J30">SUM(E31:E34)</f>
        <v>0</v>
      </c>
      <c r="F30" s="162">
        <f t="shared" si="12"/>
        <v>0</v>
      </c>
      <c r="G30" s="162">
        <f t="shared" si="12"/>
        <v>24640180.939146847</v>
      </c>
      <c r="H30" s="162">
        <f t="shared" si="12"/>
        <v>0</v>
      </c>
      <c r="I30" s="162">
        <f t="shared" si="12"/>
        <v>0</v>
      </c>
      <c r="J30" s="162">
        <f t="shared" si="12"/>
        <v>0</v>
      </c>
      <c r="K30" s="162">
        <f t="shared" si="8"/>
        <v>24640180.939146847</v>
      </c>
      <c r="L30" s="162">
        <f>SUM(L31:L34)</f>
        <v>-62468.672142661104</v>
      </c>
      <c r="M30" s="162">
        <f t="shared" si="9"/>
        <v>24577712.267004184</v>
      </c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33" customHeight="1">
      <c r="A31" s="388" t="s">
        <v>353</v>
      </c>
      <c r="B31" s="389"/>
      <c r="C31" s="390"/>
      <c r="D31" s="4">
        <v>25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2">
        <f t="shared" si="8"/>
        <v>0</v>
      </c>
      <c r="L31" s="161">
        <v>0</v>
      </c>
      <c r="M31" s="162">
        <f t="shared" si="9"/>
        <v>0</v>
      </c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4" ht="24" customHeight="1">
      <c r="A32" s="388" t="s">
        <v>354</v>
      </c>
      <c r="B32" s="389"/>
      <c r="C32" s="390"/>
      <c r="D32" s="4">
        <v>26</v>
      </c>
      <c r="E32" s="161">
        <v>0</v>
      </c>
      <c r="F32" s="161">
        <v>0</v>
      </c>
      <c r="G32" s="161">
        <v>38223797.606717065</v>
      </c>
      <c r="H32" s="161">
        <v>0</v>
      </c>
      <c r="I32" s="161">
        <v>0</v>
      </c>
      <c r="J32" s="161">
        <v>0</v>
      </c>
      <c r="K32" s="162">
        <f t="shared" si="8"/>
        <v>38223797.606717065</v>
      </c>
      <c r="L32" s="161">
        <v>-6501.3768833811855</v>
      </c>
      <c r="M32" s="162">
        <f t="shared" si="9"/>
        <v>38217296.229833685</v>
      </c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ht="22.5" customHeight="1">
      <c r="A33" s="388" t="s">
        <v>355</v>
      </c>
      <c r="B33" s="389"/>
      <c r="C33" s="390"/>
      <c r="D33" s="4">
        <v>27</v>
      </c>
      <c r="E33" s="161">
        <v>0</v>
      </c>
      <c r="F33" s="161">
        <v>0</v>
      </c>
      <c r="G33" s="161">
        <v>-11529527.770399999</v>
      </c>
      <c r="H33" s="161">
        <v>0</v>
      </c>
      <c r="I33" s="161">
        <v>0</v>
      </c>
      <c r="J33" s="161">
        <v>0</v>
      </c>
      <c r="K33" s="162">
        <f t="shared" si="8"/>
        <v>-11529527.770399999</v>
      </c>
      <c r="L33" s="161">
        <v>0</v>
      </c>
      <c r="M33" s="162">
        <f t="shared" si="9"/>
        <v>-11529527.770399999</v>
      </c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ht="16.5" customHeight="1">
      <c r="A34" s="388" t="s">
        <v>356</v>
      </c>
      <c r="B34" s="389"/>
      <c r="C34" s="390"/>
      <c r="D34" s="4">
        <v>28</v>
      </c>
      <c r="E34" s="161">
        <v>0</v>
      </c>
      <c r="F34" s="161">
        <v>0</v>
      </c>
      <c r="G34" s="161">
        <v>-2054088.8971702205</v>
      </c>
      <c r="H34" s="161"/>
      <c r="I34" s="161">
        <v>0</v>
      </c>
      <c r="J34" s="161">
        <v>0</v>
      </c>
      <c r="K34" s="162">
        <f t="shared" si="8"/>
        <v>-2054088.8971702205</v>
      </c>
      <c r="L34" s="161">
        <v>-55967.29525927992</v>
      </c>
      <c r="M34" s="162">
        <f t="shared" si="9"/>
        <v>-2110056.1924295006</v>
      </c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24" ht="30.75" customHeight="1">
      <c r="A35" s="391" t="s">
        <v>367</v>
      </c>
      <c r="B35" s="392"/>
      <c r="C35" s="393"/>
      <c r="D35" s="4">
        <v>29</v>
      </c>
      <c r="E35" s="162">
        <f aca="true" t="shared" si="13" ref="E35:J35">SUM(E36:E39)</f>
        <v>0</v>
      </c>
      <c r="F35" s="162">
        <f t="shared" si="13"/>
        <v>0</v>
      </c>
      <c r="G35" s="162">
        <f>+SUM(G36:G39)</f>
        <v>348533.110771047</v>
      </c>
      <c r="H35" s="162">
        <f t="shared" si="13"/>
        <v>0</v>
      </c>
      <c r="I35" s="162">
        <f t="shared" si="13"/>
        <v>252831914.318464</v>
      </c>
      <c r="J35" s="162">
        <f t="shared" si="13"/>
        <v>-253102678.50005057</v>
      </c>
      <c r="K35" s="162">
        <f t="shared" si="8"/>
        <v>77768.9291844964</v>
      </c>
      <c r="L35" s="162">
        <f>SUM(L36:L39)</f>
        <v>-264880.7899592322</v>
      </c>
      <c r="M35" s="162">
        <f t="shared" si="9"/>
        <v>-187111.8607747358</v>
      </c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16.5" customHeight="1">
      <c r="A36" s="388" t="s">
        <v>358</v>
      </c>
      <c r="B36" s="389"/>
      <c r="C36" s="390"/>
      <c r="D36" s="4">
        <v>30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2">
        <f t="shared" si="8"/>
        <v>0</v>
      </c>
      <c r="L36" s="161">
        <v>0</v>
      </c>
      <c r="M36" s="162">
        <f t="shared" si="9"/>
        <v>0</v>
      </c>
      <c r="P36" s="147"/>
      <c r="Q36" s="147"/>
      <c r="R36" s="147"/>
      <c r="S36" s="147"/>
      <c r="T36" s="147"/>
      <c r="U36" s="147"/>
      <c r="V36" s="147"/>
      <c r="W36" s="147"/>
      <c r="X36" s="147"/>
    </row>
    <row r="37" spans="1:24" ht="12.75" customHeight="1">
      <c r="A37" s="388" t="s">
        <v>359</v>
      </c>
      <c r="B37" s="389"/>
      <c r="C37" s="390"/>
      <c r="D37" s="4">
        <v>31</v>
      </c>
      <c r="E37" s="161">
        <v>0</v>
      </c>
      <c r="F37" s="161">
        <v>0</v>
      </c>
      <c r="G37" s="161">
        <v>0</v>
      </c>
      <c r="H37" s="161">
        <v>0</v>
      </c>
      <c r="I37" s="161">
        <f>206308.228025031</f>
        <v>206308.228025031</v>
      </c>
      <c r="J37" s="161">
        <v>0</v>
      </c>
      <c r="K37" s="162">
        <f t="shared" si="8"/>
        <v>206308.228025031</v>
      </c>
      <c r="L37" s="161">
        <v>-83005.87</v>
      </c>
      <c r="M37" s="162">
        <f t="shared" si="9"/>
        <v>123302.35802503102</v>
      </c>
      <c r="P37" s="147"/>
      <c r="Q37" s="147"/>
      <c r="R37" s="147"/>
      <c r="S37" s="147"/>
      <c r="T37" s="147"/>
      <c r="U37" s="147"/>
      <c r="V37" s="147"/>
      <c r="W37" s="147"/>
      <c r="X37" s="147"/>
    </row>
    <row r="38" spans="1:24" ht="12.75" customHeight="1">
      <c r="A38" s="388" t="s">
        <v>360</v>
      </c>
      <c r="B38" s="389"/>
      <c r="C38" s="390"/>
      <c r="D38" s="4">
        <v>32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2">
        <f t="shared" si="8"/>
        <v>0</v>
      </c>
      <c r="L38" s="161">
        <v>-186190</v>
      </c>
      <c r="M38" s="162">
        <f t="shared" si="9"/>
        <v>-186190</v>
      </c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ht="12.75" customHeight="1">
      <c r="A39" s="388" t="s">
        <v>361</v>
      </c>
      <c r="B39" s="389"/>
      <c r="C39" s="390"/>
      <c r="D39" s="4">
        <v>33</v>
      </c>
      <c r="E39" s="161">
        <v>0</v>
      </c>
      <c r="F39" s="161">
        <v>0</v>
      </c>
      <c r="G39" s="161">
        <f>348532.710771047+0.4</f>
        <v>348533.110771047</v>
      </c>
      <c r="H39" s="161">
        <v>0</v>
      </c>
      <c r="I39" s="161">
        <f>252625607.090439-1</f>
        <v>252625606.090439</v>
      </c>
      <c r="J39" s="161">
        <v>-253102678.50005057</v>
      </c>
      <c r="K39" s="162">
        <f t="shared" si="8"/>
        <v>-128539.29884052277</v>
      </c>
      <c r="L39" s="161">
        <v>4315.08004076778</v>
      </c>
      <c r="M39" s="162">
        <f t="shared" si="9"/>
        <v>-124224.21879975499</v>
      </c>
      <c r="P39" s="147"/>
      <c r="Q39" s="147"/>
      <c r="R39" s="147"/>
      <c r="S39" s="147"/>
      <c r="T39" s="147"/>
      <c r="U39" s="147"/>
      <c r="V39" s="147"/>
      <c r="W39" s="147"/>
      <c r="X39" s="147"/>
    </row>
    <row r="40" spans="1:24" ht="42" customHeight="1">
      <c r="A40" s="419" t="s">
        <v>368</v>
      </c>
      <c r="B40" s="420"/>
      <c r="C40" s="421"/>
      <c r="D40" s="14">
        <v>34</v>
      </c>
      <c r="E40" s="166">
        <f aca="true" t="shared" si="14" ref="E40:J40">E27+E28+E35</f>
        <v>601575800</v>
      </c>
      <c r="F40" s="166">
        <f t="shared" si="14"/>
        <v>681482525.25</v>
      </c>
      <c r="G40" s="166">
        <f t="shared" si="14"/>
        <v>405024663.0975529</v>
      </c>
      <c r="H40" s="166">
        <f t="shared" si="14"/>
        <v>400450237.34</v>
      </c>
      <c r="I40" s="166">
        <f t="shared" si="14"/>
        <v>859284641.2323145</v>
      </c>
      <c r="J40" s="166">
        <f t="shared" si="14"/>
        <v>101546594.02988073</v>
      </c>
      <c r="K40" s="166">
        <f t="shared" si="8"/>
        <v>3049364460.9497476</v>
      </c>
      <c r="L40" s="166">
        <f>L27+L28+L35</f>
        <v>12111707.558193795</v>
      </c>
      <c r="M40" s="166">
        <f t="shared" si="9"/>
        <v>3061476168.5079412</v>
      </c>
      <c r="P40" s="147"/>
      <c r="Q40" s="147"/>
      <c r="R40" s="147"/>
      <c r="S40" s="147"/>
      <c r="T40" s="147"/>
      <c r="U40" s="147"/>
      <c r="V40" s="147"/>
      <c r="W40" s="147"/>
      <c r="X40" s="147"/>
    </row>
    <row r="41" spans="11:13" ht="12.75">
      <c r="K41" s="141"/>
      <c r="M41" s="141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57" r:id="rId1"/>
  <customProperties>
    <customPr name="EpmWorksheetKeyString_GUID" r:id="rId2"/>
  </customProperties>
  <ignoredErrors>
    <ignoredError sqref="E6:M6" numberStoredAsText="1"/>
    <ignoredError sqref="K7:K9" formulaRange="1"/>
    <ignoredError sqref="K10:K23 K25:K38 K24 G37:I39" formula="1" formulaRange="1"/>
    <ignoredError sqref="E24:J24 L24:M24 J29 L29" unlockedFormula="1"/>
    <ignoredError sqref="K24 G37:I39" formula="1" unlockedFormula="1"/>
    <ignoredError sqref="K39:K40 G35:I36 G40:I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58" sqref="A58:H58"/>
    </sheetView>
  </sheetViews>
  <sheetFormatPr defaultColWidth="9.140625" defaultRowHeight="12.75"/>
  <cols>
    <col min="1" max="16384" width="9.140625" style="24" customWidth="1"/>
  </cols>
  <sheetData>
    <row r="1" spans="1:10" ht="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422" t="s">
        <v>369</v>
      </c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423" t="s">
        <v>370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2.75" customHeight="1">
      <c r="A5" s="423"/>
      <c r="B5" s="423"/>
      <c r="C5" s="423"/>
      <c r="D5" s="423"/>
      <c r="E5" s="423"/>
      <c r="F5" s="423"/>
      <c r="G5" s="423"/>
      <c r="H5" s="423"/>
      <c r="I5" s="423"/>
      <c r="J5" s="423"/>
    </row>
    <row r="6" spans="1:10" ht="12.75" customHeight="1">
      <c r="A6" s="423"/>
      <c r="B6" s="423"/>
      <c r="C6" s="423"/>
      <c r="D6" s="423"/>
      <c r="E6" s="423"/>
      <c r="F6" s="423"/>
      <c r="G6" s="423"/>
      <c r="H6" s="423"/>
      <c r="I6" s="423"/>
      <c r="J6" s="423"/>
    </row>
    <row r="7" spans="1:10" ht="12.75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</row>
    <row r="8" spans="1:10" ht="12.75" customHeight="1">
      <c r="A8" s="423"/>
      <c r="B8" s="423"/>
      <c r="C8" s="423"/>
      <c r="D8" s="423"/>
      <c r="E8" s="423"/>
      <c r="F8" s="423"/>
      <c r="G8" s="423"/>
      <c r="H8" s="423"/>
      <c r="I8" s="423"/>
      <c r="J8" s="423"/>
    </row>
    <row r="9" spans="1:10" ht="12.75" customHeight="1">
      <c r="A9" s="423"/>
      <c r="B9" s="423"/>
      <c r="C9" s="423"/>
      <c r="D9" s="423"/>
      <c r="E9" s="423"/>
      <c r="F9" s="423"/>
      <c r="G9" s="423"/>
      <c r="H9" s="423"/>
      <c r="I9" s="423"/>
      <c r="J9" s="423"/>
    </row>
    <row r="10" spans="1:10" ht="12">
      <c r="A10" s="424"/>
      <c r="B10" s="424"/>
      <c r="C10" s="424"/>
      <c r="D10" s="424"/>
      <c r="E10" s="424"/>
      <c r="F10" s="424"/>
      <c r="G10" s="424"/>
      <c r="H10" s="424"/>
      <c r="I10" s="424"/>
      <c r="J10" s="424"/>
    </row>
    <row r="11" spans="1:10" ht="12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2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2">
      <c r="A25" s="25"/>
      <c r="B25" s="25"/>
      <c r="C25" s="25"/>
      <c r="D25" s="25"/>
      <c r="E25" s="25"/>
      <c r="F25" s="25"/>
      <c r="G25" s="25"/>
      <c r="H25" s="25"/>
      <c r="J25" s="25"/>
    </row>
    <row r="26" spans="1:10" ht="12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2011-04-29T11:35:08Z</cp:lastPrinted>
  <dcterms:created xsi:type="dcterms:W3CDTF">2008-10-17T11:51:54Z</dcterms:created>
  <dcterms:modified xsi:type="dcterms:W3CDTF">2018-04-27T15:46:47Z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