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ačunovodstvo-Grupa\KONSOLIDACIJA 2017\10 MJESEČNE KONSOLIDACIJE\12 2017\71 BURZA\06 ENG\"/>
    </mc:Choice>
  </mc:AlternateContent>
  <bookViews>
    <workbookView xWindow="-15" yWindow="-15" windowWidth="9720" windowHeight="11370" activeTab="5"/>
  </bookViews>
  <sheets>
    <sheet name="GENERAL" sheetId="26" r:id="rId1"/>
    <sheet name="BS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_xlnm._FilterDatabase" localSheetId="1" hidden="1">BS!$J$6:$L$133</definedName>
    <definedName name="_xlnm._FilterDatabase" localSheetId="3" hidden="1">'PL-cummulative'!$G$7:$L$100</definedName>
    <definedName name="_xlnm._FilterDatabase" localSheetId="2" hidden="1">'PL-periodical'!$G$6:$L$100</definedName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_xlnm.Print_Area" localSheetId="2">'PL-periodical'!$A$1:$L$100</definedName>
    <definedName name="razdoblje" localSheetId="0">[1]Naslovni!$E$7</definedName>
    <definedName name="razdoblje">[1]Naslovni!$E$7</definedName>
  </definedNames>
  <calcPr calcId="171027"/>
</workbook>
</file>

<file path=xl/calcChain.xml><?xml version="1.0" encoding="utf-8"?>
<calcChain xmlns="http://schemas.openxmlformats.org/spreadsheetml/2006/main">
  <c r="G62" i="28" l="1"/>
  <c r="H62" i="28"/>
  <c r="I8" i="21"/>
  <c r="I9" i="21"/>
  <c r="I10" i="21"/>
  <c r="I11" i="21"/>
  <c r="I12" i="21"/>
  <c r="I13" i="21"/>
  <c r="I14" i="21"/>
  <c r="I15" i="21"/>
  <c r="J11" i="20"/>
  <c r="K11" i="20"/>
  <c r="J14" i="20"/>
  <c r="K14" i="20"/>
  <c r="J20" i="20"/>
  <c r="K20" i="20"/>
  <c r="J25" i="20"/>
  <c r="K25" i="20"/>
  <c r="J28" i="20"/>
  <c r="K28" i="20"/>
  <c r="J33" i="20"/>
  <c r="K33" i="20"/>
  <c r="J39" i="20"/>
  <c r="K39" i="20"/>
  <c r="J45" i="20"/>
  <c r="K45" i="20"/>
  <c r="J53" i="20"/>
  <c r="K53" i="20"/>
  <c r="J57" i="20"/>
  <c r="K57" i="20"/>
  <c r="J61" i="20"/>
  <c r="K61" i="20"/>
  <c r="J66" i="20"/>
  <c r="J65" i="20" s="1"/>
  <c r="K66" i="20"/>
  <c r="K65" i="20" s="1"/>
  <c r="J72" i="20"/>
  <c r="K72" i="20"/>
  <c r="J80" i="20"/>
  <c r="K80" i="20"/>
  <c r="J85" i="20"/>
  <c r="K85" i="20"/>
  <c r="J89" i="20"/>
  <c r="K89" i="20"/>
  <c r="J93" i="20"/>
  <c r="K93" i="20"/>
  <c r="J96" i="20"/>
  <c r="K96" i="20"/>
  <c r="K79" i="20" l="1"/>
  <c r="K56" i="20"/>
  <c r="J56" i="20"/>
  <c r="J24" i="20"/>
  <c r="J18" i="20" s="1"/>
  <c r="J79" i="20"/>
  <c r="K24" i="20"/>
  <c r="K18" i="20" s="1"/>
  <c r="K76" i="20" s="1"/>
  <c r="K39" i="23"/>
  <c r="M39" i="23" s="1"/>
  <c r="K38" i="23"/>
  <c r="M38" i="23" s="1"/>
  <c r="M37" i="23"/>
  <c r="K37" i="23"/>
  <c r="K36" i="23"/>
  <c r="M36" i="23" s="1"/>
  <c r="J35" i="23"/>
  <c r="I35" i="23"/>
  <c r="H35" i="23"/>
  <c r="G35" i="23"/>
  <c r="F35" i="23"/>
  <c r="E35" i="23"/>
  <c r="K34" i="23"/>
  <c r="M34" i="23" s="1"/>
  <c r="K33" i="23"/>
  <c r="M33" i="23" s="1"/>
  <c r="K32" i="23"/>
  <c r="M32" i="23" s="1"/>
  <c r="K31" i="23"/>
  <c r="M31" i="23" s="1"/>
  <c r="J30" i="23"/>
  <c r="J28" i="23" s="1"/>
  <c r="I30" i="23"/>
  <c r="I28" i="23" s="1"/>
  <c r="H30" i="23"/>
  <c r="G30" i="23"/>
  <c r="G28" i="23" s="1"/>
  <c r="F30" i="23"/>
  <c r="F28" i="23" s="1"/>
  <c r="E30" i="23"/>
  <c r="K29" i="23"/>
  <c r="M29" i="23" s="1"/>
  <c r="H28" i="23"/>
  <c r="K26" i="23"/>
  <c r="M26" i="23" s="1"/>
  <c r="K25" i="23"/>
  <c r="M25" i="23" s="1"/>
  <c r="K52" i="22"/>
  <c r="J52" i="22"/>
  <c r="K37" i="22"/>
  <c r="J37" i="22"/>
  <c r="K18" i="22"/>
  <c r="J18" i="22"/>
  <c r="K9" i="22"/>
  <c r="K7" i="22" s="1"/>
  <c r="J9" i="22"/>
  <c r="J7" i="22" s="1"/>
  <c r="L99" i="28"/>
  <c r="I99" i="28"/>
  <c r="L98" i="28"/>
  <c r="I98" i="28"/>
  <c r="L97" i="28"/>
  <c r="I97" i="28"/>
  <c r="L95" i="28"/>
  <c r="I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K87" i="28"/>
  <c r="J87" i="28"/>
  <c r="H87" i="28"/>
  <c r="G87" i="28"/>
  <c r="L84" i="28"/>
  <c r="I84" i="28"/>
  <c r="L83" i="28"/>
  <c r="I83" i="28"/>
  <c r="L81" i="28"/>
  <c r="I81" i="28"/>
  <c r="L80" i="28"/>
  <c r="I80" i="28"/>
  <c r="K79" i="28"/>
  <c r="J79" i="28"/>
  <c r="H79" i="28"/>
  <c r="G79" i="28"/>
  <c r="L77" i="28"/>
  <c r="I77" i="28"/>
  <c r="L76" i="28"/>
  <c r="I76" i="28"/>
  <c r="L75" i="28"/>
  <c r="L74" i="28" s="1"/>
  <c r="I75" i="28"/>
  <c r="K74" i="28"/>
  <c r="J74" i="28"/>
  <c r="H74" i="28"/>
  <c r="G74" i="28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I67" i="28"/>
  <c r="K66" i="28"/>
  <c r="J66" i="28"/>
  <c r="H66" i="28"/>
  <c r="G66" i="28"/>
  <c r="L65" i="28"/>
  <c r="I65" i="28"/>
  <c r="L64" i="28"/>
  <c r="I64" i="28"/>
  <c r="L63" i="28"/>
  <c r="I63" i="28"/>
  <c r="K62" i="28"/>
  <c r="J62" i="28"/>
  <c r="L61" i="28"/>
  <c r="I61" i="28"/>
  <c r="L60" i="28"/>
  <c r="I60" i="28"/>
  <c r="L59" i="28"/>
  <c r="I59" i="28"/>
  <c r="K58" i="28"/>
  <c r="K57" i="28" s="1"/>
  <c r="J58" i="28"/>
  <c r="H58" i="28"/>
  <c r="G58" i="28"/>
  <c r="L56" i="28"/>
  <c r="I56" i="28"/>
  <c r="L55" i="28"/>
  <c r="I55" i="28"/>
  <c r="K54" i="28"/>
  <c r="J54" i="28"/>
  <c r="H54" i="28"/>
  <c r="G54" i="28"/>
  <c r="L53" i="28"/>
  <c r="I53" i="28"/>
  <c r="L52" i="28"/>
  <c r="I52" i="28"/>
  <c r="L51" i="28"/>
  <c r="I51" i="28"/>
  <c r="K50" i="28"/>
  <c r="J50" i="28"/>
  <c r="H50" i="28"/>
  <c r="G50" i="28"/>
  <c r="L49" i="28"/>
  <c r="I49" i="28"/>
  <c r="L48" i="28"/>
  <c r="I48" i="28"/>
  <c r="L47" i="28"/>
  <c r="I47" i="28"/>
  <c r="K46" i="28"/>
  <c r="J46" i="28"/>
  <c r="H46" i="28"/>
  <c r="G46" i="28"/>
  <c r="L45" i="28"/>
  <c r="I45" i="28"/>
  <c r="L44" i="28"/>
  <c r="I44" i="28"/>
  <c r="I43" i="28" s="1"/>
  <c r="K43" i="28"/>
  <c r="J43" i="28"/>
  <c r="J42" i="28" s="1"/>
  <c r="H43" i="28"/>
  <c r="H42" i="28" s="1"/>
  <c r="G43" i="28"/>
  <c r="K42" i="28"/>
  <c r="L41" i="28"/>
  <c r="I41" i="28"/>
  <c r="L40" i="28"/>
  <c r="I40" i="28"/>
  <c r="L39" i="28"/>
  <c r="I39" i="28"/>
  <c r="K38" i="28"/>
  <c r="J38" i="28"/>
  <c r="H38" i="28"/>
  <c r="G38" i="28"/>
  <c r="L37" i="28"/>
  <c r="I37" i="28"/>
  <c r="L36" i="28"/>
  <c r="I36" i="28"/>
  <c r="I34" i="28" s="1"/>
  <c r="L35" i="28"/>
  <c r="I35" i="28"/>
  <c r="K34" i="28"/>
  <c r="J34" i="28"/>
  <c r="H34" i="28"/>
  <c r="G34" i="28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K24" i="28"/>
  <c r="J24" i="28"/>
  <c r="H24" i="28"/>
  <c r="G24" i="28"/>
  <c r="L23" i="28"/>
  <c r="I23" i="28"/>
  <c r="L22" i="28"/>
  <c r="I22" i="28"/>
  <c r="L21" i="28"/>
  <c r="I21" i="28"/>
  <c r="L20" i="28"/>
  <c r="I20" i="28"/>
  <c r="L19" i="28"/>
  <c r="I19" i="28"/>
  <c r="K18" i="28"/>
  <c r="K16" i="28" s="1"/>
  <c r="J18" i="28"/>
  <c r="H18" i="28"/>
  <c r="G18" i="28"/>
  <c r="L17" i="28"/>
  <c r="I17" i="28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K7" i="28"/>
  <c r="J7" i="28"/>
  <c r="H7" i="28"/>
  <c r="G7" i="28"/>
  <c r="L98" i="21"/>
  <c r="L97" i="2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K87" i="21"/>
  <c r="J87" i="21"/>
  <c r="H87" i="21"/>
  <c r="G87" i="21"/>
  <c r="L84" i="21"/>
  <c r="I84" i="21"/>
  <c r="L83" i="21"/>
  <c r="I83" i="21"/>
  <c r="L81" i="21"/>
  <c r="I81" i="21"/>
  <c r="L80" i="21"/>
  <c r="I80" i="21"/>
  <c r="K79" i="21"/>
  <c r="J79" i="21"/>
  <c r="H79" i="21"/>
  <c r="G79" i="21"/>
  <c r="L77" i="21"/>
  <c r="I77" i="21"/>
  <c r="L76" i="21"/>
  <c r="I76" i="21"/>
  <c r="L75" i="21"/>
  <c r="I75" i="21"/>
  <c r="K74" i="21"/>
  <c r="J74" i="21"/>
  <c r="H74" i="21"/>
  <c r="G74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K66" i="21"/>
  <c r="J66" i="21"/>
  <c r="H66" i="21"/>
  <c r="G66" i="21"/>
  <c r="L65" i="21"/>
  <c r="I65" i="21"/>
  <c r="L64" i="21"/>
  <c r="I64" i="21"/>
  <c r="L63" i="21"/>
  <c r="I63" i="21"/>
  <c r="K62" i="21"/>
  <c r="J62" i="21"/>
  <c r="H62" i="21"/>
  <c r="G62" i="21"/>
  <c r="L61" i="21"/>
  <c r="I61" i="21"/>
  <c r="L60" i="21"/>
  <c r="I60" i="21"/>
  <c r="L59" i="21"/>
  <c r="I59" i="21"/>
  <c r="K58" i="21"/>
  <c r="J58" i="21"/>
  <c r="H58" i="21"/>
  <c r="G58" i="21"/>
  <c r="L56" i="21"/>
  <c r="I56" i="21"/>
  <c r="L55" i="21"/>
  <c r="I55" i="21"/>
  <c r="K54" i="21"/>
  <c r="J54" i="21"/>
  <c r="H54" i="21"/>
  <c r="G54" i="21"/>
  <c r="L53" i="21"/>
  <c r="I53" i="21"/>
  <c r="L52" i="21"/>
  <c r="I52" i="21"/>
  <c r="L51" i="21"/>
  <c r="I51" i="21"/>
  <c r="K50" i="21"/>
  <c r="J50" i="21"/>
  <c r="H50" i="21"/>
  <c r="G50" i="21"/>
  <c r="L49" i="21"/>
  <c r="I49" i="21"/>
  <c r="L48" i="21"/>
  <c r="I48" i="21"/>
  <c r="L47" i="21"/>
  <c r="I47" i="21"/>
  <c r="K46" i="21"/>
  <c r="J46" i="21"/>
  <c r="H46" i="21"/>
  <c r="G46" i="21"/>
  <c r="L45" i="21"/>
  <c r="I45" i="21"/>
  <c r="L44" i="21"/>
  <c r="I44" i="21"/>
  <c r="K43" i="21"/>
  <c r="K42" i="21" s="1"/>
  <c r="J43" i="21"/>
  <c r="H43" i="21"/>
  <c r="H42" i="21" s="1"/>
  <c r="G43" i="21"/>
  <c r="L41" i="21"/>
  <c r="I41" i="21"/>
  <c r="L40" i="21"/>
  <c r="I40" i="21"/>
  <c r="L39" i="21"/>
  <c r="I39" i="21"/>
  <c r="K38" i="21"/>
  <c r="J38" i="21"/>
  <c r="H38" i="21"/>
  <c r="G38" i="21"/>
  <c r="L37" i="21"/>
  <c r="I37" i="21"/>
  <c r="L36" i="21"/>
  <c r="I36" i="21"/>
  <c r="L35" i="21"/>
  <c r="I35" i="21"/>
  <c r="K34" i="21"/>
  <c r="J34" i="21"/>
  <c r="H34" i="21"/>
  <c r="G34" i="2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K24" i="21"/>
  <c r="J24" i="21"/>
  <c r="H24" i="21"/>
  <c r="G24" i="21"/>
  <c r="L23" i="21"/>
  <c r="I23" i="21"/>
  <c r="L22" i="21"/>
  <c r="I22" i="21"/>
  <c r="L21" i="21"/>
  <c r="I21" i="21"/>
  <c r="L20" i="21"/>
  <c r="I20" i="21"/>
  <c r="L19" i="21"/>
  <c r="I19" i="21"/>
  <c r="K18" i="21"/>
  <c r="J18" i="21"/>
  <c r="H18" i="21"/>
  <c r="G18" i="21"/>
  <c r="L17" i="21"/>
  <c r="I17" i="21"/>
  <c r="L15" i="21"/>
  <c r="L14" i="21"/>
  <c r="L13" i="21"/>
  <c r="L12" i="21"/>
  <c r="L11" i="21"/>
  <c r="L10" i="21"/>
  <c r="L9" i="21"/>
  <c r="L8" i="21"/>
  <c r="K7" i="21"/>
  <c r="J7" i="21"/>
  <c r="H7" i="21"/>
  <c r="G7" i="21"/>
  <c r="L128" i="20"/>
  <c r="I128" i="20"/>
  <c r="L126" i="20"/>
  <c r="I126" i="20"/>
  <c r="L125" i="20"/>
  <c r="I125" i="20"/>
  <c r="K124" i="20"/>
  <c r="J124" i="20"/>
  <c r="H124" i="20"/>
  <c r="G124" i="20"/>
  <c r="L123" i="20"/>
  <c r="I123" i="20"/>
  <c r="L122" i="20"/>
  <c r="I122" i="20"/>
  <c r="L121" i="20"/>
  <c r="I121" i="20"/>
  <c r="L120" i="20"/>
  <c r="I120" i="20"/>
  <c r="K119" i="20"/>
  <c r="J119" i="20"/>
  <c r="H119" i="20"/>
  <c r="G119" i="20"/>
  <c r="L118" i="20"/>
  <c r="I118" i="20"/>
  <c r="L117" i="20"/>
  <c r="I117" i="20"/>
  <c r="L116" i="20"/>
  <c r="I116" i="20"/>
  <c r="K115" i="20"/>
  <c r="J115" i="20"/>
  <c r="I115" i="20"/>
  <c r="L114" i="20"/>
  <c r="I114" i="20"/>
  <c r="L113" i="20"/>
  <c r="I113" i="20"/>
  <c r="L112" i="20"/>
  <c r="I112" i="20"/>
  <c r="K111" i="20"/>
  <c r="J111" i="20"/>
  <c r="H111" i="20"/>
  <c r="G111" i="20"/>
  <c r="L110" i="20"/>
  <c r="I110" i="20"/>
  <c r="L109" i="20"/>
  <c r="I109" i="20"/>
  <c r="K108" i="20"/>
  <c r="J108" i="20"/>
  <c r="H108" i="20"/>
  <c r="G108" i="20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H100" i="20"/>
  <c r="G100" i="20"/>
  <c r="L99" i="20"/>
  <c r="I99" i="20"/>
  <c r="L98" i="20"/>
  <c r="I98" i="20"/>
  <c r="L97" i="20"/>
  <c r="I97" i="20"/>
  <c r="H96" i="20"/>
  <c r="G96" i="20"/>
  <c r="L95" i="20"/>
  <c r="I95" i="20"/>
  <c r="L94" i="20"/>
  <c r="I94" i="20"/>
  <c r="H93" i="20"/>
  <c r="G93" i="20"/>
  <c r="L92" i="20"/>
  <c r="I92" i="20"/>
  <c r="L91" i="20"/>
  <c r="I91" i="20"/>
  <c r="L90" i="20"/>
  <c r="I90" i="20"/>
  <c r="H89" i="20"/>
  <c r="G89" i="20"/>
  <c r="L88" i="20"/>
  <c r="I88" i="20"/>
  <c r="L87" i="20"/>
  <c r="I87" i="20"/>
  <c r="L86" i="20"/>
  <c r="I86" i="20"/>
  <c r="H85" i="20"/>
  <c r="G85" i="20"/>
  <c r="L84" i="20"/>
  <c r="I84" i="20"/>
  <c r="L83" i="20"/>
  <c r="I83" i="20"/>
  <c r="L82" i="20"/>
  <c r="I82" i="20"/>
  <c r="L81" i="20"/>
  <c r="I81" i="20"/>
  <c r="H80" i="20"/>
  <c r="G80" i="20"/>
  <c r="L77" i="20"/>
  <c r="I77" i="20"/>
  <c r="L75" i="20"/>
  <c r="I75" i="20"/>
  <c r="L74" i="20"/>
  <c r="I74" i="20"/>
  <c r="L73" i="20"/>
  <c r="I73" i="20"/>
  <c r="H72" i="20"/>
  <c r="G72" i="20"/>
  <c r="L71" i="20"/>
  <c r="I71" i="20"/>
  <c r="L70" i="20"/>
  <c r="I70" i="20"/>
  <c r="L69" i="20"/>
  <c r="I69" i="20"/>
  <c r="L68" i="20"/>
  <c r="I68" i="20"/>
  <c r="L67" i="20"/>
  <c r="I67" i="20"/>
  <c r="H66" i="20"/>
  <c r="H65" i="20" s="1"/>
  <c r="G66" i="20"/>
  <c r="G65" i="20" s="1"/>
  <c r="L64" i="20"/>
  <c r="I64" i="20"/>
  <c r="L63" i="20"/>
  <c r="I63" i="20"/>
  <c r="L62" i="20"/>
  <c r="I62" i="20"/>
  <c r="H61" i="20"/>
  <c r="G61" i="20"/>
  <c r="L60" i="20"/>
  <c r="I60" i="20"/>
  <c r="L59" i="20"/>
  <c r="I59" i="20"/>
  <c r="L58" i="20"/>
  <c r="I58" i="20"/>
  <c r="H57" i="20"/>
  <c r="H56" i="20" s="1"/>
  <c r="G57" i="20"/>
  <c r="L55" i="20"/>
  <c r="I55" i="20"/>
  <c r="L54" i="20"/>
  <c r="I54" i="20"/>
  <c r="L53" i="20"/>
  <c r="H53" i="20"/>
  <c r="G53" i="20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L45" i="20"/>
  <c r="H45" i="20"/>
  <c r="G45" i="20"/>
  <c r="L44" i="20"/>
  <c r="I44" i="20"/>
  <c r="L43" i="20"/>
  <c r="I43" i="20"/>
  <c r="L42" i="20"/>
  <c r="I42" i="20"/>
  <c r="L41" i="20"/>
  <c r="I41" i="20"/>
  <c r="L40" i="20"/>
  <c r="I40" i="20"/>
  <c r="H39" i="20"/>
  <c r="G39" i="20"/>
  <c r="L38" i="20"/>
  <c r="I38" i="20"/>
  <c r="L37" i="20"/>
  <c r="I37" i="20"/>
  <c r="L36" i="20"/>
  <c r="I36" i="20"/>
  <c r="L35" i="20"/>
  <c r="I35" i="20"/>
  <c r="L34" i="20"/>
  <c r="I34" i="20"/>
  <c r="H33" i="20"/>
  <c r="G33" i="20"/>
  <c r="L32" i="20"/>
  <c r="I32" i="20"/>
  <c r="L31" i="20"/>
  <c r="I31" i="20"/>
  <c r="L30" i="20"/>
  <c r="I30" i="20"/>
  <c r="L29" i="20"/>
  <c r="I29" i="20"/>
  <c r="H28" i="20"/>
  <c r="G28" i="20"/>
  <c r="L27" i="20"/>
  <c r="I27" i="20"/>
  <c r="L26" i="20"/>
  <c r="I26" i="20"/>
  <c r="H25" i="20"/>
  <c r="G25" i="20"/>
  <c r="L23" i="20"/>
  <c r="I23" i="20"/>
  <c r="L22" i="20"/>
  <c r="I22" i="20"/>
  <c r="L21" i="20"/>
  <c r="I21" i="20"/>
  <c r="H20" i="20"/>
  <c r="G20" i="20"/>
  <c r="L19" i="20"/>
  <c r="I19" i="20"/>
  <c r="L17" i="20"/>
  <c r="I17" i="20"/>
  <c r="L16" i="20"/>
  <c r="I16" i="20"/>
  <c r="L15" i="20"/>
  <c r="I15" i="20"/>
  <c r="H14" i="20"/>
  <c r="G14" i="20"/>
  <c r="L13" i="20"/>
  <c r="I13" i="20"/>
  <c r="L12" i="20"/>
  <c r="I12" i="20"/>
  <c r="L11" i="20"/>
  <c r="H11" i="20"/>
  <c r="G11" i="20"/>
  <c r="L10" i="20"/>
  <c r="I10" i="20"/>
  <c r="L9" i="20"/>
  <c r="I9" i="20"/>
  <c r="H8" i="20"/>
  <c r="G8" i="20"/>
  <c r="K16" i="21" l="1"/>
  <c r="K33" i="28"/>
  <c r="K78" i="28" s="1"/>
  <c r="K82" i="28" s="1"/>
  <c r="K96" i="28" s="1"/>
  <c r="I74" i="28"/>
  <c r="K30" i="23"/>
  <c r="M30" i="23" s="1"/>
  <c r="J16" i="28"/>
  <c r="K35" i="23"/>
  <c r="M35" i="23" s="1"/>
  <c r="J6" i="22"/>
  <c r="J58" i="22" s="1"/>
  <c r="J60" i="22" s="1"/>
  <c r="J62" i="22" s="1"/>
  <c r="K6" i="22"/>
  <c r="K58" i="22" s="1"/>
  <c r="K60" i="22" s="1"/>
  <c r="J57" i="28"/>
  <c r="H57" i="28"/>
  <c r="G57" i="28"/>
  <c r="J33" i="28"/>
  <c r="J86" i="28" s="1"/>
  <c r="H33" i="28"/>
  <c r="H16" i="28"/>
  <c r="L38" i="28"/>
  <c r="L43" i="28"/>
  <c r="L54" i="28"/>
  <c r="L58" i="28"/>
  <c r="L66" i="28"/>
  <c r="L34" i="28"/>
  <c r="L50" i="28"/>
  <c r="L62" i="28"/>
  <c r="K85" i="28"/>
  <c r="I62" i="28"/>
  <c r="I54" i="28"/>
  <c r="I7" i="28"/>
  <c r="I18" i="28"/>
  <c r="H85" i="28"/>
  <c r="I24" i="28"/>
  <c r="L46" i="28"/>
  <c r="L87" i="28"/>
  <c r="G16" i="28"/>
  <c r="G85" i="28" s="1"/>
  <c r="G33" i="28"/>
  <c r="G42" i="28"/>
  <c r="I79" i="28"/>
  <c r="I87" i="28"/>
  <c r="L7" i="28"/>
  <c r="I50" i="28"/>
  <c r="I66" i="28"/>
  <c r="L24" i="28"/>
  <c r="I38" i="28"/>
  <c r="L18" i="28"/>
  <c r="J78" i="28"/>
  <c r="J82" i="28" s="1"/>
  <c r="J96" i="28" s="1"/>
  <c r="I46" i="28"/>
  <c r="I42" i="28" s="1"/>
  <c r="I58" i="28"/>
  <c r="L79" i="28"/>
  <c r="I66" i="21"/>
  <c r="G57" i="21"/>
  <c r="G33" i="21"/>
  <c r="L24" i="21"/>
  <c r="L34" i="21"/>
  <c r="I46" i="21"/>
  <c r="I54" i="21"/>
  <c r="L74" i="21"/>
  <c r="H57" i="21"/>
  <c r="K57" i="21"/>
  <c r="K78" i="21" s="1"/>
  <c r="K82" i="21" s="1"/>
  <c r="K96" i="21" s="1"/>
  <c r="L18" i="21"/>
  <c r="G16" i="21"/>
  <c r="L38" i="21"/>
  <c r="L58" i="21"/>
  <c r="L66" i="21"/>
  <c r="G85" i="21"/>
  <c r="J16" i="21"/>
  <c r="L16" i="21" s="1"/>
  <c r="I18" i="21"/>
  <c r="I38" i="21"/>
  <c r="L46" i="21"/>
  <c r="L54" i="21"/>
  <c r="L62" i="21"/>
  <c r="K33" i="21"/>
  <c r="L50" i="21"/>
  <c r="J33" i="21"/>
  <c r="L33" i="21" s="1"/>
  <c r="H16" i="21"/>
  <c r="I16" i="21" s="1"/>
  <c r="I43" i="21"/>
  <c r="I50" i="21"/>
  <c r="J57" i="21"/>
  <c r="I74" i="21"/>
  <c r="L79" i="21"/>
  <c r="L87" i="21"/>
  <c r="I24" i="21"/>
  <c r="H33" i="21"/>
  <c r="L43" i="21"/>
  <c r="I62" i="21"/>
  <c r="I79" i="21"/>
  <c r="I87" i="21"/>
  <c r="J76" i="20"/>
  <c r="I25" i="20"/>
  <c r="I45" i="20"/>
  <c r="I57" i="20"/>
  <c r="I61" i="20"/>
  <c r="I14" i="20"/>
  <c r="I28" i="20"/>
  <c r="I80" i="20"/>
  <c r="I96" i="20"/>
  <c r="I100" i="20"/>
  <c r="L8" i="20"/>
  <c r="H79" i="20"/>
  <c r="H127" i="20" s="1"/>
  <c r="H24" i="20"/>
  <c r="H18" i="20" s="1"/>
  <c r="H76" i="20" s="1"/>
  <c r="I72" i="20"/>
  <c r="I85" i="20"/>
  <c r="I89" i="20"/>
  <c r="I93" i="20"/>
  <c r="I108" i="20"/>
  <c r="I111" i="20"/>
  <c r="I20" i="20"/>
  <c r="I33" i="20"/>
  <c r="I66" i="20"/>
  <c r="I119" i="20"/>
  <c r="I124" i="20"/>
  <c r="I11" i="20"/>
  <c r="L39" i="20"/>
  <c r="I39" i="20"/>
  <c r="I53" i="20"/>
  <c r="L57" i="20"/>
  <c r="L100" i="20"/>
  <c r="L115" i="20"/>
  <c r="I65" i="20"/>
  <c r="L61" i="20"/>
  <c r="L96" i="20"/>
  <c r="L108" i="20"/>
  <c r="L119" i="20"/>
  <c r="L124" i="20"/>
  <c r="L111" i="20"/>
  <c r="J127" i="20"/>
  <c r="K127" i="20"/>
  <c r="L93" i="20"/>
  <c r="L89" i="20"/>
  <c r="L85" i="20"/>
  <c r="L72" i="20"/>
  <c r="L66" i="20"/>
  <c r="L33" i="20"/>
  <c r="L28" i="20"/>
  <c r="L20" i="20"/>
  <c r="L14" i="20"/>
  <c r="E28" i="23"/>
  <c r="K28" i="23" s="1"/>
  <c r="M28" i="23" s="1"/>
  <c r="J85" i="28"/>
  <c r="L33" i="28"/>
  <c r="J85" i="21"/>
  <c r="K85" i="21"/>
  <c r="I7" i="21"/>
  <c r="G42" i="21"/>
  <c r="I42" i="21" s="1"/>
  <c r="I34" i="21"/>
  <c r="I58" i="21"/>
  <c r="L7" i="21"/>
  <c r="J42" i="21"/>
  <c r="L42" i="21" s="1"/>
  <c r="L25" i="20"/>
  <c r="L80" i="20"/>
  <c r="I8" i="20"/>
  <c r="G24" i="20"/>
  <c r="G56" i="20"/>
  <c r="I56" i="20" s="1"/>
  <c r="L56" i="20"/>
  <c r="G79" i="20"/>
  <c r="L65" i="20"/>
  <c r="L79" i="20"/>
  <c r="K86" i="28" l="1"/>
  <c r="K86" i="21"/>
  <c r="I57" i="21"/>
  <c r="I33" i="21"/>
  <c r="I78" i="21" s="1"/>
  <c r="H86" i="28"/>
  <c r="L57" i="28"/>
  <c r="H78" i="28"/>
  <c r="H82" i="28" s="1"/>
  <c r="H96" i="28" s="1"/>
  <c r="L42" i="28"/>
  <c r="G86" i="28"/>
  <c r="I16" i="28"/>
  <c r="I85" i="28" s="1"/>
  <c r="L96" i="28"/>
  <c r="L16" i="28"/>
  <c r="L85" i="28" s="1"/>
  <c r="I57" i="28"/>
  <c r="G78" i="28"/>
  <c r="G82" i="28" s="1"/>
  <c r="G96" i="28" s="1"/>
  <c r="I33" i="28"/>
  <c r="H86" i="21"/>
  <c r="H78" i="21"/>
  <c r="L57" i="21"/>
  <c r="H85" i="21"/>
  <c r="I86" i="21"/>
  <c r="G78" i="21"/>
  <c r="G86" i="21"/>
  <c r="L127" i="20"/>
  <c r="L24" i="20"/>
  <c r="L18" i="20"/>
  <c r="I85" i="21"/>
  <c r="J78" i="21"/>
  <c r="L85" i="21"/>
  <c r="J86" i="21"/>
  <c r="L86" i="21" s="1"/>
  <c r="I24" i="20"/>
  <c r="G18" i="20"/>
  <c r="G127" i="20"/>
  <c r="I127" i="20" s="1"/>
  <c r="I79" i="20"/>
  <c r="L86" i="28" l="1"/>
  <c r="G82" i="21"/>
  <c r="H82" i="21"/>
  <c r="I82" i="21"/>
  <c r="L78" i="28"/>
  <c r="L82" i="28" s="1"/>
  <c r="I86" i="28"/>
  <c r="I78" i="28"/>
  <c r="I82" i="28" s="1"/>
  <c r="I96" i="28" s="1"/>
  <c r="L76" i="20"/>
  <c r="J82" i="21"/>
  <c r="L78" i="21"/>
  <c r="I18" i="20"/>
  <c r="G76" i="20"/>
  <c r="I76" i="20" s="1"/>
  <c r="H96" i="21" l="1"/>
  <c r="I96" i="21"/>
  <c r="G96" i="21"/>
  <c r="J96" i="21"/>
  <c r="L96" i="21" s="1"/>
  <c r="L82" i="2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E18" i="23"/>
  <c r="M17" i="23"/>
  <c r="K16" i="23"/>
  <c r="M16" i="23" s="1"/>
  <c r="K15" i="23"/>
  <c r="M15" i="23" s="1"/>
  <c r="K14" i="23"/>
  <c r="M14" i="23" s="1"/>
  <c r="L13" i="23"/>
  <c r="L11" i="23" s="1"/>
  <c r="J13" i="23"/>
  <c r="J11" i="23" s="1"/>
  <c r="I13" i="23"/>
  <c r="H13" i="23"/>
  <c r="H11" i="23" s="1"/>
  <c r="G13" i="23"/>
  <c r="F13" i="23"/>
  <c r="E13" i="23"/>
  <c r="K12" i="23"/>
  <c r="M12" i="23" s="1"/>
  <c r="I11" i="23"/>
  <c r="F11" i="23"/>
  <c r="E11" i="23"/>
  <c r="L10" i="23"/>
  <c r="L23" i="23" s="1"/>
  <c r="J10" i="23"/>
  <c r="I10" i="23"/>
  <c r="H10" i="23"/>
  <c r="G10" i="23"/>
  <c r="F10" i="23"/>
  <c r="E10" i="23"/>
  <c r="K9" i="23"/>
  <c r="M9" i="23" s="1"/>
  <c r="K8" i="23"/>
  <c r="M8" i="23" s="1"/>
  <c r="K7" i="23"/>
  <c r="M7" i="23" s="1"/>
  <c r="H23" i="23" l="1"/>
  <c r="H24" i="23" s="1"/>
  <c r="H27" i="23" s="1"/>
  <c r="H40" i="23" s="1"/>
  <c r="K13" i="23"/>
  <c r="M13" i="23" s="1"/>
  <c r="K18" i="23"/>
  <c r="M18" i="23" s="1"/>
  <c r="I23" i="23"/>
  <c r="I24" i="23" s="1"/>
  <c r="I27" i="23" s="1"/>
  <c r="I40" i="23" s="1"/>
  <c r="J23" i="23"/>
  <c r="J24" i="23" s="1"/>
  <c r="J27" i="23" s="1"/>
  <c r="J40" i="23" s="1"/>
  <c r="E23" i="23"/>
  <c r="E24" i="23" s="1"/>
  <c r="K10" i="23"/>
  <c r="M10" i="23" s="1"/>
  <c r="G11" i="23"/>
  <c r="G23" i="23" s="1"/>
  <c r="G24" i="23" s="1"/>
  <c r="G27" i="23" s="1"/>
  <c r="G40" i="23" s="1"/>
  <c r="F23" i="23"/>
  <c r="F24" i="23" s="1"/>
  <c r="F27" i="23" s="1"/>
  <c r="F40" i="23" s="1"/>
  <c r="E27" i="23" l="1"/>
  <c r="K24" i="23"/>
  <c r="M24" i="23" s="1"/>
  <c r="K11" i="23"/>
  <c r="M11" i="23" s="1"/>
  <c r="K23" i="23"/>
  <c r="M23" i="23" s="1"/>
  <c r="E40" i="23" l="1"/>
  <c r="K40" i="23" s="1"/>
  <c r="M40" i="23" s="1"/>
  <c r="K27" i="23"/>
  <c r="M27" i="23" s="1"/>
</calcChain>
</file>

<file path=xl/sharedStrings.xml><?xml version="1.0" encoding="utf-8"?>
<sst xmlns="http://schemas.openxmlformats.org/spreadsheetml/2006/main" count="545" uniqueCount="391">
  <si>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</si>
  <si>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</si>
  <si>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</si>
  <si>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</si>
  <si>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</si>
  <si>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</si>
  <si>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</si>
  <si>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</si>
  <si>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</si>
  <si>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</si>
  <si>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</si>
  <si>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</si>
  <si>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</si>
  <si>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</si>
  <si>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</si>
  <si>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</si>
  <si>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</si>
  <si>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</si>
  <si>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</si>
  <si>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</si>
  <si>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</si>
  <si>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</si>
  <si>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</si>
  <si>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</si>
  <si>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</si>
  <si>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</si>
  <si>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</si>
  <si>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</si>
  <si>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</si>
  <si>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</si>
  <si>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</si>
  <si>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</si>
  <si>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</si>
  <si>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</si>
  <si>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</si>
  <si>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</si>
  <si>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</si>
  <si>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</si>
  <si>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</si>
  <si>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</si>
  <si>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</si>
  <si>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</si>
  <si>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</si>
  <si>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</si>
  <si>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</si>
  <si>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</si>
  <si>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</si>
  <si>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</si>
  <si>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</si>
  <si>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</si>
  <si>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</si>
  <si>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</si>
  <si>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</si>
  <si>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</si>
  <si>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</si>
  <si>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</si>
  <si>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</si>
  <si>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</si>
  <si>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</si>
  <si>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</si>
  <si>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</si>
  <si>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</si>
  <si>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</si>
  <si>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</si>
  <si>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</si>
  <si>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</si>
  <si>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</si>
  <si>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</si>
  <si>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</si>
  <si>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</si>
  <si>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</si>
  <si>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</si>
  <si>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</si>
  <si>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</si>
  <si>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</si>
  <si>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</si>
  <si>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</si>
  <si>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</si>
  <si>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</si>
  <si>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</si>
  <si>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</si>
  <si>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</si>
  <si>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</si>
  <si>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</si>
  <si>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</si>
  <si>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</si>
  <si>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</si>
  <si>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</si>
  <si>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</si>
  <si>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</si>
  <si>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</si>
  <si>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</si>
  <si>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</si>
  <si>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</si>
  <si>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</si>
  <si>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</si>
  <si>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</si>
  <si>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</si>
  <si>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</si>
  <si>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</si>
  <si>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</si>
  <si>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</si>
  <si>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</si>
  <si>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</si>
  <si>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</si>
  <si>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</si>
  <si>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</si>
  <si>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</si>
  <si>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</si>
  <si>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</si>
  <si>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</si>
  <si>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</si>
  <si>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</si>
  <si>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</si>
  <si>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</si>
  <si>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</si>
  <si>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</si>
  <si>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</si>
  <si>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</si>
  <si>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</si>
  <si>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</si>
  <si>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</si>
  <si>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</si>
  <si>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</si>
  <si>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</si>
  <si>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</si>
  <si>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</si>
  <si>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</si>
  <si>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</si>
  <si>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</si>
  <si>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</si>
  <si>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</si>
  <si>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</si>
  <si>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</si>
  <si>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</si>
  <si>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</si>
  <si>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</si>
  <si>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</si>
  <si>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</si>
  <si>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</si>
  <si>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</si>
  <si>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</si>
  <si>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</si>
  <si>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</si>
  <si>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</si>
  <si>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</si>
  <si>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</si>
  <si>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</si>
  <si>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</si>
  <si>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</si>
  <si>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</si>
  <si>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</si>
  <si>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</si>
  <si>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</si>
  <si>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</si>
  <si>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</si>
  <si>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</si>
  <si>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</si>
  <si>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</si>
  <si>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</si>
  <si>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</si>
  <si>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</si>
  <si>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</si>
  <si>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</si>
  <si>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</si>
  <si>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</si>
  <si>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</si>
  <si>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</si>
  <si>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</si>
  <si>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</si>
  <si>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</si>
  <si>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</si>
  <si>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</si>
  <si>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</si>
  <si>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</si>
  <si>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</si>
  <si>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</si>
  <si>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</si>
  <si>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</si>
  <si>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</si>
  <si>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</si>
  <si>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</si>
  <si>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</si>
  <si>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</si>
  <si>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</si>
  <si>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</si>
  <si>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</si>
  <si>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</si>
  <si>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</si>
  <si>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</si>
  <si>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</si>
  <si>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</si>
  <si>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</si>
  <si>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</si>
  <si>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</si>
  <si>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</si>
  <si>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</si>
  <si>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</si>
  <si>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</si>
  <si>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</si>
  <si>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</si>
  <si>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</si>
  <si>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</si>
  <si>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</si>
  <si>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</si>
  <si>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</si>
  <si>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</si>
  <si>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</si>
  <si>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</si>
  <si>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</si>
  <si>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</si>
  <si>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</si>
  <si>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</si>
  <si>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</si>
  <si>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</si>
  <si>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</si>
  <si>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</si>
  <si>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</si>
  <si>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</si>
  <si>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</si>
  <si>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</si>
  <si>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</si>
  <si>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</si>
  <si>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</si>
  <si>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</si>
  <si>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</si>
  <si>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</si>
  <si>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</si>
  <si>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</si>
  <si>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</si>
  <si>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</si>
  <si>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</si>
  <si>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</si>
  <si>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</si>
  <si>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</si>
  <si>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</si>
  <si>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</si>
  <si>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</si>
  <si>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</si>
  <si>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</si>
  <si>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</si>
  <si>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</si>
  <si>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</si>
  <si>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</si>
  <si>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</si>
  <si>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</si>
  <si>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</si>
  <si>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</si>
  <si>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</si>
  <si>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</si>
  <si>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</si>
  <si>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</si>
  <si>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</si>
  <si>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</si>
  <si>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</si>
  <si>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</si>
  <si>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</si>
  <si>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</si>
  <si>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</si>
  <si>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</si>
  <si>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</si>
  <si>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</si>
  <si>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</si>
  <si>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</si>
  <si>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</si>
  <si>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</si>
  <si>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</si>
  <si>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</si>
  <si>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</si>
  <si>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</si>
  <si>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</si>
  <si>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</si>
  <si>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</si>
  <si>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</si>
  <si>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</si>
  <si>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</si>
  <si>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</si>
  <si>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</si>
  <si>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</si>
  <si>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</si>
  <si>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</si>
  <si>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</si>
  <si>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</si>
  <si>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</si>
  <si>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</si>
  <si>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</si>
  <si>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</si>
  <si>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</si>
  <si>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</si>
  <si>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</si>
  <si>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</si>
  <si>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</si>
  <si>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</si>
  <si>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</si>
  <si>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</si>
  <si>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</si>
  <si>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</si>
  <si>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</si>
  <si>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</si>
  <si>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</si>
  <si>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</si>
  <si>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</si>
  <si>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</si>
  <si>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</si>
  <si>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</si>
  <si>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</si>
  <si>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</si>
  <si>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</si>
  <si>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</si>
  <si>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</si>
  <si>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</si>
  <si>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</si>
  <si>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</si>
  <si>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</si>
  <si>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</si>
  <si>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</si>
  <si>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</si>
  <si>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</si>
  <si>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</si>
  <si>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</si>
  <si>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</si>
  <si>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</si>
  <si>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</si>
  <si>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</si>
  <si>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</si>
  <si>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</si>
  <si>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</si>
  <si>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</si>
  <si>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</si>
  <si>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</si>
  <si>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</si>
  <si>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</si>
  <si>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</si>
  <si>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</si>
  <si>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</si>
  <si>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</si>
  <si>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</si>
  <si>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</si>
  <si>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</si>
  <si>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</si>
  <si>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</si>
  <si>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</si>
  <si>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</si>
  <si>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</si>
  <si>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</si>
  <si>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</si>
  <si>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</si>
  <si>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</si>
  <si>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</si>
  <si>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</si>
  <si>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</si>
  <si>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</si>
  <si>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</si>
  <si>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</si>
  <si>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</si>
  <si>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</si>
  <si>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</si>
  <si>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</si>
  <si>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</si>
  <si>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</si>
  <si>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</si>
  <si>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</si>
  <si>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</si>
  <si>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</si>
  <si>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</si>
  <si>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</si>
  <si>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</si>
  <si>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</si>
  <si>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</si>
  <si>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</si>
  <si>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</si>
  <si>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</si>
  <si>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</si>
  <si>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</si>
  <si>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</si>
  <si>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</si>
  <si>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10 000</t>
  </si>
  <si>
    <t>Mario Lučić</t>
  </si>
  <si>
    <t>01/6333-107</t>
  </si>
  <si>
    <t>mario.lucic@crosig.hr</t>
  </si>
  <si>
    <t>Vatroslava Jagića 33</t>
  </si>
  <si>
    <t>Vanđelić Damir, Klepač Miroslav</t>
  </si>
  <si>
    <t>Miroslav Klepač</t>
  </si>
  <si>
    <t>Damir Vanđelić</t>
  </si>
  <si>
    <t>01.01.2017.</t>
  </si>
  <si>
    <t>Restated previous period</t>
  </si>
  <si>
    <t>31.12.2017.</t>
  </si>
  <si>
    <t>As of: 31.12.2017.</t>
  </si>
  <si>
    <t>For period: 01.10.2017.-31.12.2017.</t>
  </si>
  <si>
    <t>For period: 01.01.-31.12.2017.</t>
  </si>
  <si>
    <t>For period: 01.01.- 31.12.2017.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</si>
</sst>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41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164" fontId="8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2" xfId="3" applyFont="1" applyFill="1" applyBorder="1" applyProtection="1">
      <alignment vertical="top"/>
      <protection hidden="1"/>
    </xf>
    <xf numFmtId="0" fontId="18" fillId="2" borderId="82" xfId="3" applyFont="1" applyFill="1" applyBorder="1" applyProtection="1">
      <alignment vertical="top"/>
      <protection hidden="1"/>
    </xf>
    <xf numFmtId="0" fontId="18" fillId="2" borderId="82" xfId="3" applyFont="1" applyFill="1" applyBorder="1">
      <alignment vertical="top"/>
    </xf>
    <xf numFmtId="3" fontId="0" fillId="0" borderId="0" xfId="0" applyNumberFormat="1" applyFill="1" applyAlignment="1"/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>
      <alignment horizontal="right" vertical="center" shrinkToFit="1"/>
    </xf>
    <xf numFmtId="3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" fontId="2" fillId="0" borderId="8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0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4" fontId="0" fillId="0" borderId="0" xfId="0" applyNumberFormat="1" applyFill="1"/>
    <xf numFmtId="0" fontId="12" fillId="0" borderId="0" xfId="0" applyFont="1" applyFill="1" applyBorder="1"/>
    <xf numFmtId="3" fontId="2" fillId="0" borderId="0" xfId="0" applyNumberFormat="1" applyFont="1" applyFill="1" applyBorder="1" applyAlignment="1" applyProtection="1">
      <alignment vertical="center" shrinkToFit="1"/>
      <protection locked="0"/>
    </xf>
    <xf numFmtId="3" fontId="2" fillId="0" borderId="0" xfId="0" applyNumberFormat="1" applyFont="1" applyFill="1" applyBorder="1" applyAlignment="1" applyProtection="1">
      <alignment vertical="center" shrinkToFit="1"/>
      <protection hidden="1"/>
    </xf>
    <xf numFmtId="3" fontId="2" fillId="0" borderId="0" xfId="0" applyNumberFormat="1" applyFont="1" applyFill="1" applyBorder="1" applyAlignment="1" applyProtection="1">
      <alignment vertical="center" shrinkToFit="1"/>
    </xf>
    <xf numFmtId="0" fontId="1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3" fontId="2" fillId="0" borderId="7" xfId="0" applyNumberFormat="1" applyFont="1" applyFill="1" applyBorder="1" applyAlignment="1" applyProtection="1">
      <alignment vertical="center" shrinkToFit="1"/>
      <protection locked="0"/>
    </xf>
    <xf numFmtId="165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Border="1" applyAlignment="1">
      <alignment horizontal="center" wrapText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5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0" fontId="18" fillId="2" borderId="36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5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view="pageBreakPreview" zoomScaleNormal="100" zoomScaleSheetLayoutView="100" workbookViewId="0">
      <selection activeCell="J56" sqref="J56"/>
    </sheetView>
  </sheetViews>
  <sheetFormatPr defaultRowHeight="12.75" x14ac:dyDescent="0.2"/>
  <cols>
    <col min="1" max="1" width="9.140625" style="22"/>
    <col min="2" max="2" width="12" style="22" customWidth="1"/>
    <col min="3" max="6" width="9.140625" style="22"/>
    <col min="7" max="7" width="17.7109375" style="22" customWidth="1"/>
    <col min="8" max="8" width="17" style="22" customWidth="1"/>
    <col min="9" max="10" width="23.85546875" style="22" customWidth="1"/>
    <col min="11" max="16384" width="9.140625" style="22"/>
  </cols>
  <sheetData>
    <row r="1" spans="1:11" ht="15.75" x14ac:dyDescent="0.25">
      <c r="A1" s="228" t="s">
        <v>21</v>
      </c>
      <c r="B1" s="229"/>
      <c r="C1" s="229"/>
      <c r="D1" s="105"/>
      <c r="E1" s="104"/>
      <c r="F1" s="104"/>
      <c r="G1" s="104"/>
      <c r="H1" s="104"/>
      <c r="I1" s="47"/>
      <c r="J1" s="104"/>
    </row>
    <row r="2" spans="1:11" ht="12.75" customHeight="1" x14ac:dyDescent="0.2">
      <c r="A2" s="268" t="s">
        <v>22</v>
      </c>
      <c r="B2" s="268"/>
      <c r="C2" s="268"/>
      <c r="D2" s="268"/>
      <c r="E2" s="127" t="s">
        <v>384</v>
      </c>
      <c r="F2" s="83"/>
      <c r="G2" s="128" t="s">
        <v>23</v>
      </c>
      <c r="H2" s="127" t="s">
        <v>386</v>
      </c>
      <c r="I2" s="129"/>
      <c r="J2" s="129"/>
      <c r="K2" s="23"/>
    </row>
    <row r="3" spans="1:11" x14ac:dyDescent="0.2">
      <c r="A3" s="103"/>
      <c r="B3" s="103"/>
      <c r="C3" s="103"/>
      <c r="D3" s="103"/>
      <c r="E3" s="102"/>
      <c r="F3" s="102"/>
      <c r="G3" s="103"/>
      <c r="H3" s="103"/>
      <c r="I3" s="130"/>
      <c r="J3" s="130"/>
      <c r="K3" s="23"/>
    </row>
    <row r="4" spans="1:11" ht="39.75" customHeight="1" x14ac:dyDescent="0.2">
      <c r="A4" s="269" t="s">
        <v>368</v>
      </c>
      <c r="B4" s="269"/>
      <c r="C4" s="269"/>
      <c r="D4" s="269"/>
      <c r="E4" s="269"/>
      <c r="F4" s="269"/>
      <c r="G4" s="269"/>
      <c r="H4" s="269"/>
      <c r="I4" s="269"/>
      <c r="J4" s="126"/>
      <c r="K4" s="23"/>
    </row>
    <row r="5" spans="1:11" x14ac:dyDescent="0.2">
      <c r="A5" s="63"/>
      <c r="B5" s="64"/>
      <c r="C5" s="64"/>
      <c r="D5" s="64"/>
      <c r="E5" s="65"/>
      <c r="F5" s="66"/>
      <c r="G5" s="67"/>
      <c r="H5" s="68"/>
      <c r="I5" s="64"/>
      <c r="J5" s="64"/>
      <c r="K5" s="23"/>
    </row>
    <row r="6" spans="1:11" x14ac:dyDescent="0.2">
      <c r="A6" s="256" t="s">
        <v>24</v>
      </c>
      <c r="B6" s="257"/>
      <c r="C6" s="236" t="s">
        <v>15</v>
      </c>
      <c r="D6" s="237"/>
      <c r="E6" s="69"/>
      <c r="F6" s="69"/>
      <c r="G6" s="69"/>
      <c r="H6" s="69"/>
      <c r="I6" s="69"/>
      <c r="J6" s="69"/>
      <c r="K6" s="23"/>
    </row>
    <row r="7" spans="1:11" x14ac:dyDescent="0.2">
      <c r="A7" s="124"/>
      <c r="B7" s="73"/>
      <c r="C7" s="70"/>
      <c r="D7" s="70"/>
      <c r="E7" s="69"/>
      <c r="F7" s="69"/>
      <c r="G7" s="69"/>
      <c r="H7" s="69"/>
      <c r="I7" s="69"/>
      <c r="J7" s="69"/>
      <c r="K7" s="23"/>
    </row>
    <row r="8" spans="1:11" ht="21.75" customHeight="1" x14ac:dyDescent="0.2">
      <c r="A8" s="266" t="s">
        <v>25</v>
      </c>
      <c r="B8" s="267"/>
      <c r="C8" s="236" t="s">
        <v>16</v>
      </c>
      <c r="D8" s="237"/>
      <c r="E8" s="69"/>
      <c r="F8" s="69"/>
      <c r="G8" s="69"/>
      <c r="H8" s="69"/>
      <c r="I8" s="70"/>
      <c r="J8" s="70"/>
      <c r="K8" s="23"/>
    </row>
    <row r="9" spans="1:11" x14ac:dyDescent="0.2">
      <c r="A9" s="107"/>
      <c r="B9" s="107"/>
      <c r="C9" s="71"/>
      <c r="D9" s="70"/>
      <c r="E9" s="70"/>
      <c r="F9" s="70"/>
      <c r="G9" s="70"/>
      <c r="H9" s="70"/>
      <c r="I9" s="70"/>
      <c r="J9" s="70"/>
      <c r="K9" s="23"/>
    </row>
    <row r="10" spans="1:11" ht="12.75" customHeight="1" x14ac:dyDescent="0.2">
      <c r="A10" s="273" t="s">
        <v>26</v>
      </c>
      <c r="B10" s="274"/>
      <c r="C10" s="236" t="s">
        <v>17</v>
      </c>
      <c r="D10" s="237"/>
      <c r="E10" s="70"/>
      <c r="F10" s="70"/>
      <c r="G10" s="70"/>
      <c r="H10" s="70"/>
      <c r="I10" s="70"/>
      <c r="J10" s="70"/>
      <c r="K10" s="23"/>
    </row>
    <row r="11" spans="1:11" x14ac:dyDescent="0.2">
      <c r="A11" s="274"/>
      <c r="B11" s="274"/>
      <c r="C11" s="70"/>
      <c r="D11" s="70"/>
      <c r="E11" s="70"/>
      <c r="F11" s="70"/>
      <c r="G11" s="70"/>
      <c r="H11" s="70"/>
      <c r="I11" s="70"/>
      <c r="J11" s="70"/>
      <c r="K11" s="23"/>
    </row>
    <row r="12" spans="1:11" x14ac:dyDescent="0.2">
      <c r="A12" s="222" t="s">
        <v>27</v>
      </c>
      <c r="B12" s="223"/>
      <c r="C12" s="238" t="s">
        <v>364</v>
      </c>
      <c r="D12" s="275"/>
      <c r="E12" s="275"/>
      <c r="F12" s="275"/>
      <c r="G12" s="275"/>
      <c r="H12" s="275"/>
      <c r="I12" s="276"/>
      <c r="J12" s="139"/>
      <c r="K12" s="23"/>
    </row>
    <row r="13" spans="1:11" ht="15.75" x14ac:dyDescent="0.25">
      <c r="A13" s="271"/>
      <c r="B13" s="272"/>
      <c r="C13" s="272"/>
      <c r="D13" s="72"/>
      <c r="E13" s="72"/>
      <c r="F13" s="72"/>
      <c r="G13" s="72"/>
      <c r="H13" s="72"/>
      <c r="I13" s="131"/>
      <c r="J13" s="72"/>
      <c r="K13" s="23"/>
    </row>
    <row r="14" spans="1:11" x14ac:dyDescent="0.2">
      <c r="A14" s="124"/>
      <c r="B14" s="73"/>
      <c r="C14" s="74"/>
      <c r="D14" s="63"/>
      <c r="E14" s="63"/>
      <c r="F14" s="63"/>
      <c r="G14" s="63"/>
      <c r="H14" s="63"/>
      <c r="I14" s="63"/>
      <c r="J14" s="63"/>
      <c r="K14" s="23"/>
    </row>
    <row r="15" spans="1:11" x14ac:dyDescent="0.2">
      <c r="A15" s="222" t="s">
        <v>28</v>
      </c>
      <c r="B15" s="223"/>
      <c r="C15" s="277" t="s">
        <v>376</v>
      </c>
      <c r="D15" s="278"/>
      <c r="E15" s="63"/>
      <c r="F15" s="238" t="s">
        <v>18</v>
      </c>
      <c r="G15" s="270"/>
      <c r="H15" s="270"/>
      <c r="I15" s="241"/>
      <c r="J15" s="72"/>
      <c r="K15" s="23"/>
    </row>
    <row r="16" spans="1:11" x14ac:dyDescent="0.2">
      <c r="A16" s="124"/>
      <c r="B16" s="73"/>
      <c r="C16" s="63"/>
      <c r="D16" s="63"/>
      <c r="E16" s="63"/>
      <c r="F16" s="63"/>
      <c r="G16" s="63"/>
      <c r="H16" s="63"/>
      <c r="I16" s="63"/>
      <c r="J16" s="63"/>
      <c r="K16" s="106"/>
    </row>
    <row r="17" spans="1:12" x14ac:dyDescent="0.2">
      <c r="A17" s="222" t="s">
        <v>29</v>
      </c>
      <c r="B17" s="223"/>
      <c r="C17" s="238" t="s">
        <v>380</v>
      </c>
      <c r="D17" s="270"/>
      <c r="E17" s="270"/>
      <c r="F17" s="270"/>
      <c r="G17" s="270"/>
      <c r="H17" s="270"/>
      <c r="I17" s="241"/>
      <c r="J17" s="72"/>
      <c r="K17" s="106"/>
    </row>
    <row r="18" spans="1:12" x14ac:dyDescent="0.2">
      <c r="A18" s="124"/>
      <c r="B18" s="73"/>
      <c r="C18" s="63"/>
      <c r="D18" s="63"/>
      <c r="E18" s="63"/>
      <c r="F18" s="63"/>
      <c r="G18" s="63"/>
      <c r="H18" s="63"/>
      <c r="I18" s="63"/>
      <c r="J18" s="63"/>
      <c r="K18" s="106"/>
    </row>
    <row r="19" spans="1:12" x14ac:dyDescent="0.2">
      <c r="A19" s="222" t="s">
        <v>30</v>
      </c>
      <c r="B19" s="260"/>
      <c r="C19" s="261"/>
      <c r="D19" s="262"/>
      <c r="E19" s="262"/>
      <c r="F19" s="262"/>
      <c r="G19" s="262"/>
      <c r="H19" s="262"/>
      <c r="I19" s="263"/>
      <c r="J19" s="140"/>
      <c r="K19" s="106"/>
    </row>
    <row r="20" spans="1:12" x14ac:dyDescent="0.2">
      <c r="A20" s="124"/>
      <c r="B20" s="73"/>
      <c r="C20" s="74"/>
      <c r="D20" s="63"/>
      <c r="E20" s="63"/>
      <c r="F20" s="63"/>
      <c r="G20" s="63"/>
      <c r="H20" s="63"/>
      <c r="I20" s="63"/>
      <c r="J20" s="63"/>
      <c r="K20" s="106"/>
    </row>
    <row r="21" spans="1:12" x14ac:dyDescent="0.2">
      <c r="A21" s="222" t="s">
        <v>31</v>
      </c>
      <c r="B21" s="260"/>
      <c r="C21" s="264" t="s">
        <v>19</v>
      </c>
      <c r="D21" s="262"/>
      <c r="E21" s="262"/>
      <c r="F21" s="262"/>
      <c r="G21" s="262"/>
      <c r="H21" s="262"/>
      <c r="I21" s="263"/>
      <c r="J21" s="140"/>
      <c r="K21" s="106"/>
    </row>
    <row r="22" spans="1:12" x14ac:dyDescent="0.2">
      <c r="A22" s="124"/>
      <c r="B22" s="73"/>
      <c r="C22" s="74"/>
      <c r="D22" s="63"/>
      <c r="E22" s="63"/>
      <c r="F22" s="63"/>
      <c r="G22" s="63"/>
      <c r="H22" s="63"/>
      <c r="I22" s="93"/>
      <c r="J22" s="63"/>
      <c r="K22" s="23"/>
    </row>
    <row r="23" spans="1:12" x14ac:dyDescent="0.2">
      <c r="A23" s="258" t="s">
        <v>32</v>
      </c>
      <c r="B23" s="259"/>
      <c r="C23" s="75">
        <v>133</v>
      </c>
      <c r="D23" s="238" t="s">
        <v>18</v>
      </c>
      <c r="E23" s="248"/>
      <c r="F23" s="249"/>
      <c r="G23" s="246"/>
      <c r="H23" s="247"/>
      <c r="I23" s="76"/>
      <c r="J23" s="76"/>
      <c r="K23" s="23"/>
    </row>
    <row r="24" spans="1:12" x14ac:dyDescent="0.2">
      <c r="A24" s="124"/>
      <c r="B24" s="73"/>
      <c r="C24" s="63"/>
      <c r="D24" s="77"/>
      <c r="E24" s="77"/>
      <c r="F24" s="77"/>
      <c r="G24" s="77"/>
      <c r="H24" s="63"/>
      <c r="I24" s="63"/>
      <c r="J24" s="63"/>
      <c r="K24" s="23"/>
    </row>
    <row r="25" spans="1:12" x14ac:dyDescent="0.2">
      <c r="A25" s="222" t="s">
        <v>33</v>
      </c>
      <c r="B25" s="223"/>
      <c r="C25" s="75">
        <v>21</v>
      </c>
      <c r="D25" s="238" t="s">
        <v>20</v>
      </c>
      <c r="E25" s="248"/>
      <c r="F25" s="248"/>
      <c r="G25" s="249"/>
      <c r="H25" s="108" t="s">
        <v>37</v>
      </c>
      <c r="I25" s="147">
        <v>2157</v>
      </c>
      <c r="J25" s="141"/>
      <c r="K25" s="106"/>
    </row>
    <row r="26" spans="1:12" x14ac:dyDescent="0.2">
      <c r="A26" s="124"/>
      <c r="B26" s="73"/>
      <c r="C26" s="63"/>
      <c r="D26" s="77"/>
      <c r="E26" s="77"/>
      <c r="F26" s="77"/>
      <c r="G26" s="73"/>
      <c r="H26" s="109" t="s">
        <v>38</v>
      </c>
      <c r="I26" s="148"/>
      <c r="J26" s="132"/>
      <c r="K26" s="106"/>
      <c r="L26" s="43"/>
    </row>
    <row r="27" spans="1:12" x14ac:dyDescent="0.2">
      <c r="A27" s="222" t="s">
        <v>34</v>
      </c>
      <c r="B27" s="223"/>
      <c r="C27" s="78" t="s">
        <v>366</v>
      </c>
      <c r="D27" s="79"/>
      <c r="E27" s="80"/>
      <c r="F27" s="81"/>
      <c r="G27" s="256" t="s">
        <v>39</v>
      </c>
      <c r="H27" s="257"/>
      <c r="I27" s="82" t="s">
        <v>365</v>
      </c>
      <c r="J27" s="142"/>
      <c r="K27" s="23"/>
    </row>
    <row r="28" spans="1:12" x14ac:dyDescent="0.2">
      <c r="A28" s="124"/>
      <c r="B28" s="73"/>
      <c r="C28" s="63"/>
      <c r="D28" s="81"/>
      <c r="E28" s="81"/>
      <c r="F28" s="81"/>
      <c r="G28" s="81"/>
      <c r="H28" s="63"/>
      <c r="I28" s="133"/>
      <c r="J28" s="133"/>
      <c r="K28" s="23"/>
    </row>
    <row r="29" spans="1:12" x14ac:dyDescent="0.2">
      <c r="A29" s="250" t="s">
        <v>35</v>
      </c>
      <c r="B29" s="251"/>
      <c r="C29" s="252"/>
      <c r="D29" s="252"/>
      <c r="E29" s="253" t="s">
        <v>36</v>
      </c>
      <c r="F29" s="254"/>
      <c r="G29" s="254"/>
      <c r="H29" s="255" t="s">
        <v>11</v>
      </c>
      <c r="I29" s="255"/>
      <c r="J29" s="125"/>
      <c r="K29" s="23"/>
    </row>
    <row r="30" spans="1:12" x14ac:dyDescent="0.2">
      <c r="A30" s="80"/>
      <c r="B30" s="80"/>
      <c r="C30" s="80"/>
      <c r="D30" s="63"/>
      <c r="E30" s="63"/>
      <c r="F30" s="63"/>
      <c r="G30" s="63"/>
      <c r="H30" s="83"/>
      <c r="I30" s="133"/>
      <c r="J30" s="133"/>
      <c r="K30" s="23"/>
    </row>
    <row r="31" spans="1:12" x14ac:dyDescent="0.2">
      <c r="A31" s="231"/>
      <c r="B31" s="242"/>
      <c r="C31" s="242"/>
      <c r="D31" s="243"/>
      <c r="E31" s="231"/>
      <c r="F31" s="242"/>
      <c r="G31" s="243"/>
      <c r="H31" s="234"/>
      <c r="I31" s="235"/>
      <c r="J31" s="143"/>
      <c r="K31" s="23"/>
    </row>
    <row r="32" spans="1:12" x14ac:dyDescent="0.2">
      <c r="A32" s="124"/>
      <c r="B32" s="73"/>
      <c r="C32" s="74"/>
      <c r="D32" s="244"/>
      <c r="E32" s="244"/>
      <c r="F32" s="244"/>
      <c r="G32" s="245"/>
      <c r="H32" s="63"/>
      <c r="I32" s="134"/>
      <c r="J32" s="134"/>
      <c r="K32" s="106"/>
    </row>
    <row r="33" spans="1:11" x14ac:dyDescent="0.2">
      <c r="A33" s="231"/>
      <c r="B33" s="232"/>
      <c r="C33" s="232"/>
      <c r="D33" s="233"/>
      <c r="E33" s="231"/>
      <c r="F33" s="232"/>
      <c r="G33" s="232"/>
      <c r="H33" s="234"/>
      <c r="I33" s="235"/>
      <c r="J33" s="143"/>
      <c r="K33" s="23"/>
    </row>
    <row r="34" spans="1:11" x14ac:dyDescent="0.2">
      <c r="A34" s="124"/>
      <c r="B34" s="73"/>
      <c r="C34" s="74"/>
      <c r="D34" s="84"/>
      <c r="E34" s="84"/>
      <c r="F34" s="84"/>
      <c r="G34" s="85"/>
      <c r="H34" s="63"/>
      <c r="I34" s="135"/>
      <c r="J34" s="135"/>
      <c r="K34" s="106"/>
    </row>
    <row r="35" spans="1:11" x14ac:dyDescent="0.2">
      <c r="A35" s="231"/>
      <c r="B35" s="232"/>
      <c r="C35" s="232"/>
      <c r="D35" s="233"/>
      <c r="E35" s="231"/>
      <c r="F35" s="232"/>
      <c r="G35" s="232"/>
      <c r="H35" s="234"/>
      <c r="I35" s="235"/>
      <c r="J35" s="143"/>
      <c r="K35" s="23"/>
    </row>
    <row r="36" spans="1:11" x14ac:dyDescent="0.2">
      <c r="A36" s="124"/>
      <c r="B36" s="73"/>
      <c r="C36" s="74"/>
      <c r="D36" s="84"/>
      <c r="E36" s="84"/>
      <c r="F36" s="84"/>
      <c r="G36" s="85"/>
      <c r="H36" s="63"/>
      <c r="I36" s="136"/>
      <c r="J36" s="135"/>
      <c r="K36" s="106"/>
    </row>
    <row r="37" spans="1:11" x14ac:dyDescent="0.2">
      <c r="A37" s="231"/>
      <c r="B37" s="232"/>
      <c r="C37" s="232"/>
      <c r="D37" s="233"/>
      <c r="E37" s="231"/>
      <c r="F37" s="232"/>
      <c r="G37" s="232"/>
      <c r="H37" s="234"/>
      <c r="I37" s="235"/>
      <c r="J37" s="143"/>
      <c r="K37" s="106"/>
    </row>
    <row r="38" spans="1:11" x14ac:dyDescent="0.2">
      <c r="A38" s="86"/>
      <c r="B38" s="86"/>
      <c r="C38" s="214"/>
      <c r="D38" s="215"/>
      <c r="E38" s="63"/>
      <c r="F38" s="214"/>
      <c r="G38" s="215"/>
      <c r="H38" s="63"/>
      <c r="I38" s="63"/>
      <c r="J38" s="63"/>
      <c r="K38" s="106"/>
    </row>
    <row r="39" spans="1:11" x14ac:dyDescent="0.2">
      <c r="A39" s="231"/>
      <c r="B39" s="232"/>
      <c r="C39" s="232"/>
      <c r="D39" s="233"/>
      <c r="E39" s="231"/>
      <c r="F39" s="232"/>
      <c r="G39" s="232"/>
      <c r="H39" s="234"/>
      <c r="I39" s="235"/>
      <c r="J39" s="143"/>
      <c r="K39" s="106"/>
    </row>
    <row r="40" spans="1:11" x14ac:dyDescent="0.2">
      <c r="A40" s="86"/>
      <c r="B40" s="86"/>
      <c r="C40" s="87"/>
      <c r="D40" s="88"/>
      <c r="E40" s="63"/>
      <c r="F40" s="87"/>
      <c r="G40" s="88"/>
      <c r="H40" s="63"/>
      <c r="I40" s="93"/>
      <c r="J40" s="63"/>
      <c r="K40" s="23"/>
    </row>
    <row r="41" spans="1:11" x14ac:dyDescent="0.2">
      <c r="A41" s="231"/>
      <c r="B41" s="232"/>
      <c r="C41" s="232"/>
      <c r="D41" s="233"/>
      <c r="E41" s="231"/>
      <c r="F41" s="232"/>
      <c r="G41" s="232"/>
      <c r="H41" s="234"/>
      <c r="I41" s="235"/>
      <c r="J41" s="143"/>
      <c r="K41" s="23"/>
    </row>
    <row r="42" spans="1:11" x14ac:dyDescent="0.2">
      <c r="A42" s="76"/>
      <c r="B42" s="89"/>
      <c r="C42" s="89"/>
      <c r="D42" s="89"/>
      <c r="E42" s="76"/>
      <c r="F42" s="89"/>
      <c r="G42" s="89"/>
      <c r="H42" s="90"/>
      <c r="I42" s="137"/>
      <c r="J42" s="90"/>
      <c r="K42" s="23"/>
    </row>
    <row r="43" spans="1:11" x14ac:dyDescent="0.2">
      <c r="A43" s="86"/>
      <c r="B43" s="86"/>
      <c r="C43" s="87"/>
      <c r="D43" s="88"/>
      <c r="E43" s="63"/>
      <c r="F43" s="87"/>
      <c r="G43" s="88"/>
      <c r="H43" s="63"/>
      <c r="I43" s="63"/>
      <c r="J43" s="63"/>
      <c r="K43" s="23"/>
    </row>
    <row r="44" spans="1:11" x14ac:dyDescent="0.2">
      <c r="A44" s="91"/>
      <c r="B44" s="91"/>
      <c r="C44" s="91"/>
      <c r="D44" s="92"/>
      <c r="E44" s="92"/>
      <c r="F44" s="91"/>
      <c r="G44" s="92"/>
      <c r="H44" s="92"/>
      <c r="I44" s="92"/>
      <c r="J44" s="92"/>
      <c r="K44" s="23"/>
    </row>
    <row r="45" spans="1:11" ht="12.75" customHeight="1" x14ac:dyDescent="0.2">
      <c r="A45" s="217" t="s">
        <v>40</v>
      </c>
      <c r="B45" s="218"/>
      <c r="C45" s="236"/>
      <c r="D45" s="237"/>
      <c r="E45" s="63"/>
      <c r="F45" s="238"/>
      <c r="G45" s="239"/>
      <c r="H45" s="239"/>
      <c r="I45" s="240"/>
      <c r="J45" s="89"/>
      <c r="K45" s="106"/>
    </row>
    <row r="46" spans="1:11" x14ac:dyDescent="0.2">
      <c r="A46" s="86"/>
      <c r="B46" s="86"/>
      <c r="C46" s="214"/>
      <c r="D46" s="215"/>
      <c r="E46" s="63"/>
      <c r="F46" s="214"/>
      <c r="G46" s="216"/>
      <c r="H46" s="93"/>
      <c r="I46" s="93"/>
      <c r="J46" s="63"/>
      <c r="K46" s="106"/>
    </row>
    <row r="47" spans="1:11" ht="12.75" customHeight="1" x14ac:dyDescent="0.2">
      <c r="A47" s="217" t="s">
        <v>41</v>
      </c>
      <c r="B47" s="218"/>
      <c r="C47" s="224" t="s">
        <v>377</v>
      </c>
      <c r="D47" s="225"/>
      <c r="E47" s="225"/>
      <c r="F47" s="225"/>
      <c r="G47" s="225"/>
      <c r="H47" s="225"/>
      <c r="I47" s="226"/>
      <c r="J47" s="144"/>
      <c r="K47" s="106"/>
    </row>
    <row r="48" spans="1:11" x14ac:dyDescent="0.2">
      <c r="A48" s="110"/>
      <c r="B48" s="110"/>
      <c r="C48" s="74"/>
      <c r="D48" s="63"/>
      <c r="E48" s="63"/>
      <c r="F48" s="63"/>
      <c r="G48" s="63"/>
      <c r="H48" s="63"/>
      <c r="I48" s="93"/>
      <c r="J48" s="63"/>
      <c r="K48" s="23"/>
    </row>
    <row r="49" spans="1:11" x14ac:dyDescent="0.2">
      <c r="A49" s="217" t="s">
        <v>42</v>
      </c>
      <c r="B49" s="218"/>
      <c r="C49" s="227" t="s">
        <v>378</v>
      </c>
      <c r="D49" s="220"/>
      <c r="E49" s="221"/>
      <c r="F49" s="63"/>
      <c r="G49" s="94" t="s">
        <v>13</v>
      </c>
      <c r="H49" s="227" t="s">
        <v>367</v>
      </c>
      <c r="I49" s="221"/>
      <c r="J49" s="145"/>
      <c r="K49" s="23"/>
    </row>
    <row r="50" spans="1:11" x14ac:dyDescent="0.2">
      <c r="A50" s="110"/>
      <c r="B50" s="110"/>
      <c r="C50" s="74"/>
      <c r="D50" s="63"/>
      <c r="E50" s="63"/>
      <c r="F50" s="63"/>
      <c r="G50" s="63"/>
      <c r="H50" s="63"/>
      <c r="I50" s="63"/>
      <c r="J50" s="63"/>
      <c r="K50" s="106"/>
    </row>
    <row r="51" spans="1:11" ht="12.75" customHeight="1" x14ac:dyDescent="0.2">
      <c r="A51" s="217" t="s">
        <v>30</v>
      </c>
      <c r="B51" s="218"/>
      <c r="C51" s="219" t="s">
        <v>379</v>
      </c>
      <c r="D51" s="220"/>
      <c r="E51" s="220"/>
      <c r="F51" s="220"/>
      <c r="G51" s="220"/>
      <c r="H51" s="220"/>
      <c r="I51" s="221"/>
      <c r="J51" s="145"/>
      <c r="K51" s="106"/>
    </row>
    <row r="52" spans="1:11" x14ac:dyDescent="0.2">
      <c r="A52" s="110"/>
      <c r="B52" s="110"/>
      <c r="C52" s="63"/>
      <c r="D52" s="63"/>
      <c r="E52" s="63"/>
      <c r="F52" s="63"/>
      <c r="G52" s="63"/>
      <c r="H52" s="63"/>
      <c r="I52" s="63"/>
      <c r="J52" s="63"/>
      <c r="K52" s="106"/>
    </row>
    <row r="53" spans="1:11" x14ac:dyDescent="0.2">
      <c r="A53" s="222" t="s">
        <v>43</v>
      </c>
      <c r="B53" s="223"/>
      <c r="C53" s="227" t="s">
        <v>381</v>
      </c>
      <c r="D53" s="220"/>
      <c r="E53" s="220"/>
      <c r="F53" s="220"/>
      <c r="G53" s="220"/>
      <c r="H53" s="220"/>
      <c r="I53" s="241"/>
      <c r="J53" s="72"/>
      <c r="K53" s="106"/>
    </row>
    <row r="54" spans="1:11" x14ac:dyDescent="0.2">
      <c r="A54" s="92"/>
      <c r="B54" s="92"/>
      <c r="C54" s="230" t="s">
        <v>44</v>
      </c>
      <c r="D54" s="230"/>
      <c r="E54" s="230"/>
      <c r="F54" s="230"/>
      <c r="G54" s="230"/>
      <c r="H54" s="230"/>
      <c r="I54" s="123"/>
      <c r="J54" s="123"/>
      <c r="K54" s="23"/>
    </row>
    <row r="55" spans="1:11" x14ac:dyDescent="0.2">
      <c r="A55" s="92"/>
      <c r="B55" s="92"/>
      <c r="C55" s="95"/>
      <c r="D55" s="95"/>
      <c r="E55" s="95"/>
      <c r="F55" s="95"/>
      <c r="G55" s="95"/>
      <c r="H55" s="95"/>
      <c r="I55" s="123"/>
      <c r="J55" s="123"/>
      <c r="K55" s="23"/>
    </row>
    <row r="56" spans="1:11" x14ac:dyDescent="0.2">
      <c r="A56" s="92"/>
      <c r="B56" s="210" t="s">
        <v>45</v>
      </c>
      <c r="C56" s="211"/>
      <c r="D56" s="211"/>
      <c r="E56" s="211"/>
      <c r="F56" s="96"/>
      <c r="G56" s="96"/>
      <c r="H56" s="96"/>
      <c r="I56" s="96"/>
      <c r="J56" s="96"/>
      <c r="K56" s="23"/>
    </row>
    <row r="57" spans="1:11" x14ac:dyDescent="0.2">
      <c r="A57" s="92"/>
      <c r="B57" s="212" t="s">
        <v>46</v>
      </c>
      <c r="C57" s="213"/>
      <c r="D57" s="213"/>
      <c r="E57" s="213"/>
      <c r="F57" s="213"/>
      <c r="G57" s="213"/>
      <c r="H57" s="213"/>
      <c r="I57" s="213"/>
      <c r="J57" s="122"/>
      <c r="K57" s="23"/>
    </row>
    <row r="58" spans="1:11" x14ac:dyDescent="0.2">
      <c r="A58" s="92"/>
      <c r="B58" s="212" t="s">
        <v>47</v>
      </c>
      <c r="C58" s="213"/>
      <c r="D58" s="213"/>
      <c r="E58" s="213"/>
      <c r="F58" s="213"/>
      <c r="G58" s="213"/>
      <c r="H58" s="213"/>
      <c r="I58" s="138"/>
      <c r="J58" s="138"/>
      <c r="K58" s="23"/>
    </row>
    <row r="59" spans="1:11" x14ac:dyDescent="0.2">
      <c r="A59" s="92"/>
      <c r="B59" s="97" t="s">
        <v>48</v>
      </c>
      <c r="C59" s="98"/>
      <c r="D59" s="98"/>
      <c r="E59" s="98"/>
      <c r="F59" s="98"/>
      <c r="G59" s="98"/>
      <c r="H59" s="98"/>
      <c r="I59" s="122"/>
      <c r="J59" s="122"/>
      <c r="K59" s="23"/>
    </row>
    <row r="60" spans="1:11" x14ac:dyDescent="0.2">
      <c r="A60" s="92"/>
      <c r="B60" s="97" t="s">
        <v>49</v>
      </c>
      <c r="C60" s="98"/>
      <c r="D60" s="98"/>
      <c r="E60" s="98"/>
      <c r="F60" s="98"/>
      <c r="G60" s="98"/>
      <c r="H60" s="101"/>
      <c r="I60" s="101"/>
      <c r="J60" s="101"/>
      <c r="K60" s="23"/>
    </row>
    <row r="61" spans="1:11" x14ac:dyDescent="0.2">
      <c r="A61" s="92"/>
      <c r="B61" s="99"/>
      <c r="C61" s="99"/>
      <c r="D61" s="99"/>
      <c r="E61" s="99"/>
      <c r="F61" s="99"/>
      <c r="G61" s="101"/>
      <c r="H61" s="111"/>
      <c r="I61" s="101"/>
      <c r="J61" s="101"/>
      <c r="K61" s="23"/>
    </row>
    <row r="62" spans="1:11" x14ac:dyDescent="0.2">
      <c r="A62" s="100" t="s">
        <v>12</v>
      </c>
      <c r="B62" s="63"/>
      <c r="C62" s="63"/>
      <c r="D62" s="63"/>
      <c r="E62" s="63"/>
      <c r="F62" s="63"/>
      <c r="G62" s="119" t="s">
        <v>373</v>
      </c>
      <c r="H62" s="120"/>
      <c r="I62" s="101" t="s">
        <v>374</v>
      </c>
      <c r="J62" s="101"/>
      <c r="K62" s="23"/>
    </row>
    <row r="63" spans="1:11" x14ac:dyDescent="0.2">
      <c r="A63" s="63"/>
      <c r="B63" s="63"/>
      <c r="C63" s="63"/>
      <c r="D63" s="63"/>
      <c r="E63" s="92"/>
      <c r="F63" s="80"/>
      <c r="G63" s="120"/>
      <c r="H63" s="120"/>
      <c r="I63" s="111"/>
      <c r="J63" s="111"/>
      <c r="K63" s="23"/>
    </row>
    <row r="64" spans="1:11" ht="13.5" thickBot="1" x14ac:dyDescent="0.25">
      <c r="A64" s="112"/>
      <c r="B64" s="112"/>
      <c r="C64" s="63"/>
      <c r="D64" s="63"/>
      <c r="E64" s="63"/>
      <c r="F64" s="63"/>
      <c r="G64" s="158" t="s">
        <v>382</v>
      </c>
      <c r="H64" s="159"/>
      <c r="I64" s="157" t="s">
        <v>383</v>
      </c>
      <c r="J64" s="63"/>
      <c r="K64" s="23"/>
    </row>
    <row r="65" spans="1:10" x14ac:dyDescent="0.2">
      <c r="A65" s="104"/>
      <c r="B65" s="104"/>
      <c r="C65" s="104"/>
      <c r="D65" s="104"/>
      <c r="E65" s="104"/>
      <c r="F65" s="104"/>
      <c r="G65" s="265" t="s">
        <v>375</v>
      </c>
      <c r="H65" s="265"/>
      <c r="I65" s="265"/>
      <c r="J65" s="146"/>
    </row>
    <row r="66" spans="1:10" x14ac:dyDescent="0.2">
      <c r="A66" s="121"/>
      <c r="B66" s="121"/>
      <c r="C66" s="121"/>
      <c r="D66" s="121"/>
      <c r="E66" s="121"/>
      <c r="F66" s="121"/>
      <c r="G66" s="121"/>
      <c r="H66" s="121"/>
      <c r="I66" s="104"/>
      <c r="J66" s="104"/>
    </row>
    <row r="67" spans="1:10" x14ac:dyDescent="0.2">
      <c r="I67" s="43"/>
      <c r="J67" s="43"/>
    </row>
    <row r="68" spans="1:10" x14ac:dyDescent="0.2">
      <c r="I68" s="43"/>
      <c r="J68" s="43"/>
    </row>
    <row r="69" spans="1:10" x14ac:dyDescent="0.2">
      <c r="I69" s="43"/>
      <c r="J69" s="43"/>
    </row>
    <row r="70" spans="1:10" x14ac:dyDescent="0.2">
      <c r="I70" s="43"/>
      <c r="J70" s="43"/>
    </row>
    <row r="71" spans="1:10" x14ac:dyDescent="0.2">
      <c r="I71" s="43"/>
      <c r="J71" s="43"/>
    </row>
    <row r="72" spans="1:10" x14ac:dyDescent="0.2">
      <c r="I72" s="43"/>
      <c r="J72" s="43"/>
    </row>
    <row r="73" spans="1:10" x14ac:dyDescent="0.2">
      <c r="I73" s="43"/>
      <c r="J73" s="43"/>
    </row>
    <row r="74" spans="1:10" x14ac:dyDescent="0.2">
      <c r="I74" s="43"/>
      <c r="J74" s="43"/>
    </row>
    <row r="75" spans="1:10" x14ac:dyDescent="0.2">
      <c r="I75" s="43"/>
      <c r="J75" s="43"/>
    </row>
    <row r="76" spans="1:10" x14ac:dyDescent="0.2">
      <c r="I76" s="43"/>
      <c r="J76" s="43"/>
    </row>
    <row r="77" spans="1:10" x14ac:dyDescent="0.2">
      <c r="I77" s="43"/>
      <c r="J77" s="43"/>
    </row>
    <row r="78" spans="1:10" x14ac:dyDescent="0.2">
      <c r="I78" s="43"/>
      <c r="J78" s="43"/>
    </row>
    <row r="79" spans="1:10" x14ac:dyDescent="0.2">
      <c r="I79" s="43"/>
      <c r="J79" s="43"/>
    </row>
    <row r="80" spans="1:10" x14ac:dyDescent="0.2">
      <c r="I80" s="43"/>
      <c r="J80" s="43"/>
    </row>
    <row r="81" spans="9:10" x14ac:dyDescent="0.2">
      <c r="I81" s="43"/>
      <c r="J81" s="43"/>
    </row>
    <row r="82" spans="9:10" x14ac:dyDescent="0.2">
      <c r="I82" s="43"/>
      <c r="J82" s="43"/>
    </row>
    <row r="83" spans="9:10" x14ac:dyDescent="0.2">
      <c r="I83" s="43"/>
      <c r="J83" s="43"/>
    </row>
    <row r="84" spans="9:10" x14ac:dyDescent="0.2">
      <c r="I84" s="43"/>
      <c r="J84" s="43"/>
    </row>
    <row r="85" spans="9:10" x14ac:dyDescent="0.2">
      <c r="I85" s="43"/>
      <c r="J85" s="43"/>
    </row>
    <row r="86" spans="9:10" x14ac:dyDescent="0.2">
      <c r="I86" s="43"/>
      <c r="J86" s="43"/>
    </row>
    <row r="87" spans="9:10" x14ac:dyDescent="0.2">
      <c r="I87" s="43"/>
      <c r="J87" s="43"/>
    </row>
    <row r="88" spans="9:10" x14ac:dyDescent="0.2">
      <c r="I88" s="43"/>
      <c r="J88" s="43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dataValidations count="1">
    <dataValidation allowBlank="1" sqref="K1:IW1048576 C1:J20 A22:G30 G66:J65536 A1:B18 B20 A19:A21 H27:H30 G64:I64 H22:H25 B61:F65536 A42:A65536 B42:J56 I22:J30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customProperties>
    <customPr name="EpmWorksheetKeyString_GUID" r:id="rId4"/>
  </customProperties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activeCell="G114" sqref="G114"/>
    </sheetView>
  </sheetViews>
  <sheetFormatPr defaultRowHeight="12.75" x14ac:dyDescent="0.2"/>
  <cols>
    <col min="1" max="4" width="9.140625" style="28"/>
    <col min="5" max="5" width="20.85546875" style="28" customWidth="1"/>
    <col min="6" max="6" width="9.140625" style="28"/>
    <col min="7" max="12" width="10.85546875" style="28" bestFit="1" customWidth="1"/>
    <col min="13" max="13" width="9.140625" style="28"/>
    <col min="14" max="14" width="14.42578125" style="28" customWidth="1"/>
    <col min="15" max="15" width="15.5703125" style="28" customWidth="1"/>
    <col min="16" max="16384" width="9.140625" style="28"/>
  </cols>
  <sheetData>
    <row r="1" spans="1:19" ht="24.75" customHeight="1" x14ac:dyDescent="0.2">
      <c r="A1" s="297" t="s">
        <v>50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17"/>
    </row>
    <row r="2" spans="1:19" ht="12.75" customHeight="1" x14ac:dyDescent="0.2">
      <c r="A2" s="299" t="s">
        <v>387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17"/>
    </row>
    <row r="3" spans="1:19" x14ac:dyDescent="0.2">
      <c r="A3" s="44"/>
      <c r="B3" s="61"/>
      <c r="C3" s="61"/>
      <c r="D3" s="61"/>
      <c r="E3" s="61"/>
      <c r="F3" s="306"/>
      <c r="G3" s="306"/>
      <c r="H3" s="60"/>
      <c r="I3" s="61"/>
      <c r="J3" s="61"/>
      <c r="K3" s="304" t="s">
        <v>51</v>
      </c>
      <c r="L3" s="305"/>
    </row>
    <row r="4" spans="1:19" ht="12.75" customHeight="1" x14ac:dyDescent="0.2">
      <c r="A4" s="286" t="s">
        <v>121</v>
      </c>
      <c r="B4" s="287"/>
      <c r="C4" s="287"/>
      <c r="D4" s="287"/>
      <c r="E4" s="288"/>
      <c r="F4" s="292" t="s">
        <v>122</v>
      </c>
      <c r="G4" s="294" t="s">
        <v>123</v>
      </c>
      <c r="H4" s="295"/>
      <c r="I4" s="296"/>
      <c r="J4" s="294" t="s">
        <v>124</v>
      </c>
      <c r="K4" s="295"/>
      <c r="L4" s="296"/>
    </row>
    <row r="5" spans="1:19" x14ac:dyDescent="0.2">
      <c r="A5" s="289"/>
      <c r="B5" s="290"/>
      <c r="C5" s="290"/>
      <c r="D5" s="290"/>
      <c r="E5" s="291"/>
      <c r="F5" s="293"/>
      <c r="G5" s="52" t="s">
        <v>125</v>
      </c>
      <c r="H5" s="53" t="s">
        <v>126</v>
      </c>
      <c r="I5" s="54" t="s">
        <v>127</v>
      </c>
      <c r="J5" s="52" t="s">
        <v>125</v>
      </c>
      <c r="K5" s="53" t="s">
        <v>126</v>
      </c>
      <c r="L5" s="54" t="s">
        <v>127</v>
      </c>
    </row>
    <row r="6" spans="1:19" x14ac:dyDescent="0.2">
      <c r="A6" s="301">
        <v>1</v>
      </c>
      <c r="B6" s="302"/>
      <c r="C6" s="302"/>
      <c r="D6" s="302"/>
      <c r="E6" s="303"/>
      <c r="F6" s="48">
        <v>2</v>
      </c>
      <c r="G6" s="49">
        <v>3</v>
      </c>
      <c r="H6" s="50">
        <v>4</v>
      </c>
      <c r="I6" s="51" t="s">
        <v>0</v>
      </c>
      <c r="J6" s="49">
        <v>6</v>
      </c>
      <c r="K6" s="50">
        <v>7</v>
      </c>
      <c r="L6" s="51" t="s">
        <v>1</v>
      </c>
    </row>
    <row r="7" spans="1:19" x14ac:dyDescent="0.2">
      <c r="A7" s="279" t="s">
        <v>120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1"/>
    </row>
    <row r="8" spans="1:19" ht="12.75" customHeight="1" x14ac:dyDescent="0.2">
      <c r="A8" s="282" t="s">
        <v>52</v>
      </c>
      <c r="B8" s="283"/>
      <c r="C8" s="283"/>
      <c r="D8" s="284"/>
      <c r="E8" s="285"/>
      <c r="F8" s="9">
        <v>1</v>
      </c>
      <c r="G8" s="161">
        <f>G9+G10</f>
        <v>0</v>
      </c>
      <c r="H8" s="162">
        <f>H9+H10</f>
        <v>0</v>
      </c>
      <c r="I8" s="163">
        <f>IF((G8+H8)=SUM(I9:I10),(G8+H8),FALSE)</f>
        <v>0</v>
      </c>
      <c r="J8" s="161">
        <v>0</v>
      </c>
      <c r="K8" s="162">
        <v>0</v>
      </c>
      <c r="L8" s="163">
        <f>IF((J8+K8)=SUM(L9:L10),(J8+K8),FALSE)</f>
        <v>0</v>
      </c>
      <c r="N8" s="154"/>
      <c r="O8" s="154"/>
      <c r="P8" s="154"/>
      <c r="Q8" s="154"/>
      <c r="R8" s="154"/>
      <c r="S8" s="154"/>
    </row>
    <row r="9" spans="1:19" ht="12.75" customHeight="1" x14ac:dyDescent="0.2">
      <c r="A9" s="307" t="s">
        <v>53</v>
      </c>
      <c r="B9" s="308"/>
      <c r="C9" s="308"/>
      <c r="D9" s="308"/>
      <c r="E9" s="309"/>
      <c r="F9" s="10">
        <v>2</v>
      </c>
      <c r="G9" s="39"/>
      <c r="H9" s="40"/>
      <c r="I9" s="164">
        <f>G9+H9</f>
        <v>0</v>
      </c>
      <c r="J9" s="39">
        <v>0</v>
      </c>
      <c r="K9" s="40">
        <v>0</v>
      </c>
      <c r="L9" s="164">
        <f>J9+K9</f>
        <v>0</v>
      </c>
      <c r="N9" s="154"/>
      <c r="O9" s="154"/>
      <c r="P9" s="154"/>
      <c r="Q9" s="154"/>
      <c r="R9" s="154"/>
      <c r="S9" s="154"/>
    </row>
    <row r="10" spans="1:19" ht="12.75" customHeight="1" x14ac:dyDescent="0.2">
      <c r="A10" s="307" t="s">
        <v>54</v>
      </c>
      <c r="B10" s="308"/>
      <c r="C10" s="308"/>
      <c r="D10" s="308"/>
      <c r="E10" s="309"/>
      <c r="F10" s="10">
        <v>3</v>
      </c>
      <c r="G10" s="39"/>
      <c r="H10" s="40"/>
      <c r="I10" s="164">
        <f>G10+H10</f>
        <v>0</v>
      </c>
      <c r="J10" s="39">
        <v>0</v>
      </c>
      <c r="K10" s="40">
        <v>0</v>
      </c>
      <c r="L10" s="164">
        <f>J10+K10</f>
        <v>0</v>
      </c>
      <c r="N10" s="154"/>
      <c r="O10" s="154"/>
      <c r="P10" s="154"/>
      <c r="Q10" s="154"/>
      <c r="R10" s="154"/>
      <c r="S10" s="154"/>
    </row>
    <row r="11" spans="1:19" ht="12.75" customHeight="1" x14ac:dyDescent="0.2">
      <c r="A11" s="310" t="s">
        <v>55</v>
      </c>
      <c r="B11" s="311"/>
      <c r="C11" s="311"/>
      <c r="D11" s="308"/>
      <c r="E11" s="309"/>
      <c r="F11" s="10">
        <v>4</v>
      </c>
      <c r="G11" s="165">
        <f>G12+G13</f>
        <v>0</v>
      </c>
      <c r="H11" s="166">
        <f>H12+H13</f>
        <v>16280649.12000001</v>
      </c>
      <c r="I11" s="164">
        <f>+G11+H11</f>
        <v>16280649.12000001</v>
      </c>
      <c r="J11" s="165">
        <f>+J12+J13</f>
        <v>0</v>
      </c>
      <c r="K11" s="166">
        <f>+K12+K13</f>
        <v>27168185.499999985</v>
      </c>
      <c r="L11" s="164">
        <f>+J11+K11</f>
        <v>27168185.499999985</v>
      </c>
      <c r="N11" s="154"/>
      <c r="O11" s="154"/>
      <c r="P11" s="154"/>
      <c r="Q11" s="154"/>
      <c r="R11" s="154"/>
      <c r="S11" s="154"/>
    </row>
    <row r="12" spans="1:19" ht="12.75" customHeight="1" x14ac:dyDescent="0.2">
      <c r="A12" s="307" t="s">
        <v>14</v>
      </c>
      <c r="B12" s="308"/>
      <c r="C12" s="308"/>
      <c r="D12" s="308"/>
      <c r="E12" s="309"/>
      <c r="F12" s="10">
        <v>5</v>
      </c>
      <c r="G12" s="39"/>
      <c r="H12" s="40"/>
      <c r="I12" s="164">
        <f t="shared" ref="I12:I75" si="0">+G12+H12</f>
        <v>0</v>
      </c>
      <c r="J12" s="39">
        <v>0</v>
      </c>
      <c r="K12" s="40">
        <v>0</v>
      </c>
      <c r="L12" s="164">
        <f t="shared" ref="L12:L57" si="1">+J12+K12</f>
        <v>0</v>
      </c>
      <c r="N12" s="154"/>
      <c r="O12" s="154"/>
      <c r="P12" s="154"/>
      <c r="Q12" s="154"/>
      <c r="R12" s="154"/>
      <c r="S12" s="154"/>
    </row>
    <row r="13" spans="1:19" ht="12.75" customHeight="1" x14ac:dyDescent="0.2">
      <c r="A13" s="307" t="s">
        <v>56</v>
      </c>
      <c r="B13" s="308"/>
      <c r="C13" s="308"/>
      <c r="D13" s="308"/>
      <c r="E13" s="309"/>
      <c r="F13" s="10">
        <v>6</v>
      </c>
      <c r="G13" s="39"/>
      <c r="H13" s="40">
        <v>16280649.12000001</v>
      </c>
      <c r="I13" s="164">
        <f t="shared" si="0"/>
        <v>16280649.12000001</v>
      </c>
      <c r="J13" s="39">
        <v>0</v>
      </c>
      <c r="K13" s="40">
        <v>27168185.499999985</v>
      </c>
      <c r="L13" s="164">
        <f t="shared" si="1"/>
        <v>27168185.499999985</v>
      </c>
      <c r="N13" s="154"/>
      <c r="O13" s="154"/>
      <c r="P13" s="154"/>
      <c r="Q13" s="154"/>
      <c r="R13" s="154"/>
      <c r="S13" s="154"/>
    </row>
    <row r="14" spans="1:19" ht="12.75" customHeight="1" x14ac:dyDescent="0.2">
      <c r="A14" s="310" t="s">
        <v>57</v>
      </c>
      <c r="B14" s="311"/>
      <c r="C14" s="311"/>
      <c r="D14" s="308"/>
      <c r="E14" s="309"/>
      <c r="F14" s="10">
        <v>7</v>
      </c>
      <c r="G14" s="165">
        <f>G15+G16+G17</f>
        <v>-7.4505805969238281E-8</v>
      </c>
      <c r="H14" s="166">
        <f>H15+H16+H17</f>
        <v>635191539.96999955</v>
      </c>
      <c r="I14" s="164">
        <f t="shared" si="0"/>
        <v>635191539.96999943</v>
      </c>
      <c r="J14" s="165">
        <f>+J15+J16+J17</f>
        <v>1678</v>
      </c>
      <c r="K14" s="166">
        <f>+K15+K16+K17</f>
        <v>474800381.65999967</v>
      </c>
      <c r="L14" s="164">
        <f t="shared" si="1"/>
        <v>474802059.65999967</v>
      </c>
      <c r="N14" s="154"/>
      <c r="O14" s="154"/>
      <c r="P14" s="154"/>
      <c r="Q14" s="154"/>
      <c r="R14" s="154"/>
      <c r="S14" s="154"/>
    </row>
    <row r="15" spans="1:19" ht="12.75" customHeight="1" x14ac:dyDescent="0.2">
      <c r="A15" s="307" t="s">
        <v>58</v>
      </c>
      <c r="B15" s="308"/>
      <c r="C15" s="308"/>
      <c r="D15" s="308"/>
      <c r="E15" s="309"/>
      <c r="F15" s="10">
        <v>8</v>
      </c>
      <c r="G15" s="39">
        <v>0</v>
      </c>
      <c r="H15" s="40">
        <v>592024993.91999996</v>
      </c>
      <c r="I15" s="164">
        <f t="shared" si="0"/>
        <v>592024993.91999996</v>
      </c>
      <c r="J15" s="39">
        <v>0</v>
      </c>
      <c r="K15" s="40">
        <v>435944519.56000012</v>
      </c>
      <c r="L15" s="164">
        <f t="shared" si="1"/>
        <v>435944519.56000012</v>
      </c>
      <c r="N15" s="154"/>
      <c r="O15" s="154"/>
      <c r="P15" s="154"/>
      <c r="Q15" s="154"/>
      <c r="R15" s="154"/>
      <c r="S15" s="154"/>
    </row>
    <row r="16" spans="1:19" ht="12.75" customHeight="1" x14ac:dyDescent="0.2">
      <c r="A16" s="307" t="s">
        <v>59</v>
      </c>
      <c r="B16" s="308"/>
      <c r="C16" s="308"/>
      <c r="D16" s="308"/>
      <c r="E16" s="309"/>
      <c r="F16" s="10">
        <v>9</v>
      </c>
      <c r="G16" s="39">
        <v>0</v>
      </c>
      <c r="H16" s="40">
        <v>31495881.630000006</v>
      </c>
      <c r="I16" s="164">
        <f t="shared" si="0"/>
        <v>31495881.630000006</v>
      </c>
      <c r="J16" s="39">
        <v>1678</v>
      </c>
      <c r="K16" s="40">
        <v>29286741.540000014</v>
      </c>
      <c r="L16" s="164">
        <f t="shared" si="1"/>
        <v>29288419.540000014</v>
      </c>
      <c r="N16" s="154"/>
      <c r="O16" s="154"/>
      <c r="P16" s="154"/>
      <c r="Q16" s="154"/>
      <c r="R16" s="154"/>
      <c r="S16" s="154"/>
    </row>
    <row r="17" spans="1:19" ht="12.75" customHeight="1" x14ac:dyDescent="0.2">
      <c r="A17" s="307" t="s">
        <v>60</v>
      </c>
      <c r="B17" s="308"/>
      <c r="C17" s="308"/>
      <c r="D17" s="308"/>
      <c r="E17" s="309"/>
      <c r="F17" s="10">
        <v>10</v>
      </c>
      <c r="G17" s="39">
        <v>-7.4505805969238281E-8</v>
      </c>
      <c r="H17" s="40">
        <v>11670664.419999614</v>
      </c>
      <c r="I17" s="164">
        <f t="shared" si="0"/>
        <v>11670664.41999954</v>
      </c>
      <c r="J17" s="39">
        <v>0</v>
      </c>
      <c r="K17" s="40">
        <v>9569120.55999952</v>
      </c>
      <c r="L17" s="164">
        <f t="shared" si="1"/>
        <v>9569120.55999952</v>
      </c>
      <c r="N17" s="154"/>
      <c r="O17" s="154"/>
      <c r="P17" s="154"/>
      <c r="Q17" s="154"/>
      <c r="R17" s="154"/>
      <c r="S17" s="154"/>
    </row>
    <row r="18" spans="1:19" ht="12.75" customHeight="1" x14ac:dyDescent="0.2">
      <c r="A18" s="310" t="s">
        <v>61</v>
      </c>
      <c r="B18" s="311"/>
      <c r="C18" s="311"/>
      <c r="D18" s="308"/>
      <c r="E18" s="309"/>
      <c r="F18" s="10">
        <v>11</v>
      </c>
      <c r="G18" s="165">
        <f>G19+G20+G24+G43</f>
        <v>2630579214.8799996</v>
      </c>
      <c r="H18" s="166">
        <f>H19+H20+H24+H43</f>
        <v>4190993094.7200003</v>
      </c>
      <c r="I18" s="164">
        <f t="shared" si="0"/>
        <v>6821572309.6000004</v>
      </c>
      <c r="J18" s="165">
        <f>+J19+J20+J24+J43</f>
        <v>2692294346.9800005</v>
      </c>
      <c r="K18" s="166">
        <f>+K19+K20+K24+K43</f>
        <v>4833920055.0900002</v>
      </c>
      <c r="L18" s="164">
        <f t="shared" si="1"/>
        <v>7526214402.0700006</v>
      </c>
      <c r="N18" s="154"/>
      <c r="O18" s="154"/>
      <c r="P18" s="154"/>
      <c r="Q18" s="154"/>
      <c r="R18" s="154"/>
      <c r="S18" s="154"/>
    </row>
    <row r="19" spans="1:19" ht="25.5" customHeight="1" x14ac:dyDescent="0.2">
      <c r="A19" s="310" t="s">
        <v>62</v>
      </c>
      <c r="B19" s="311"/>
      <c r="C19" s="311"/>
      <c r="D19" s="308"/>
      <c r="E19" s="309"/>
      <c r="F19" s="10">
        <v>12</v>
      </c>
      <c r="G19" s="39"/>
      <c r="H19" s="40">
        <v>448527957.00999999</v>
      </c>
      <c r="I19" s="164">
        <f t="shared" si="0"/>
        <v>448527957.00999999</v>
      </c>
      <c r="J19" s="39"/>
      <c r="K19" s="40">
        <v>414922600</v>
      </c>
      <c r="L19" s="164">
        <f t="shared" si="1"/>
        <v>414922600</v>
      </c>
      <c r="N19" s="154"/>
      <c r="O19" s="154"/>
      <c r="P19" s="154"/>
      <c r="Q19" s="154"/>
      <c r="R19" s="154"/>
      <c r="S19" s="154"/>
    </row>
    <row r="20" spans="1:19" ht="25.5" customHeight="1" x14ac:dyDescent="0.2">
      <c r="A20" s="310" t="s">
        <v>63</v>
      </c>
      <c r="B20" s="311"/>
      <c r="C20" s="311"/>
      <c r="D20" s="308"/>
      <c r="E20" s="309"/>
      <c r="F20" s="10">
        <v>13</v>
      </c>
      <c r="G20" s="165">
        <f>G21+G22+G23</f>
        <v>0</v>
      </c>
      <c r="H20" s="166">
        <f>H21+H22+H23</f>
        <v>394644169.25000006</v>
      </c>
      <c r="I20" s="164">
        <f t="shared" si="0"/>
        <v>394644169.25000006</v>
      </c>
      <c r="J20" s="165">
        <f>+J21+J22+J23</f>
        <v>0</v>
      </c>
      <c r="K20" s="166">
        <f>+K21+K22+K23</f>
        <v>315311466.00999999</v>
      </c>
      <c r="L20" s="164">
        <f t="shared" si="1"/>
        <v>315311466.00999999</v>
      </c>
      <c r="N20" s="154"/>
      <c r="O20" s="154"/>
      <c r="P20" s="154"/>
      <c r="Q20" s="154"/>
      <c r="R20" s="154"/>
      <c r="S20" s="154"/>
    </row>
    <row r="21" spans="1:19" ht="12.75" customHeight="1" x14ac:dyDescent="0.2">
      <c r="A21" s="307" t="s">
        <v>64</v>
      </c>
      <c r="B21" s="308"/>
      <c r="C21" s="308"/>
      <c r="D21" s="308"/>
      <c r="E21" s="309"/>
      <c r="F21" s="10">
        <v>14</v>
      </c>
      <c r="G21" s="39">
        <v>0</v>
      </c>
      <c r="H21" s="40">
        <v>362384469.25000006</v>
      </c>
      <c r="I21" s="164">
        <f t="shared" si="0"/>
        <v>362384469.25000006</v>
      </c>
      <c r="J21" s="39"/>
      <c r="K21" s="40">
        <v>281623173.19</v>
      </c>
      <c r="L21" s="164">
        <f t="shared" si="1"/>
        <v>281623173.19</v>
      </c>
      <c r="N21" s="154"/>
      <c r="O21" s="154"/>
      <c r="P21" s="154"/>
      <c r="Q21" s="154"/>
      <c r="R21" s="154"/>
      <c r="S21" s="154"/>
    </row>
    <row r="22" spans="1:19" ht="12.75" customHeight="1" x14ac:dyDescent="0.2">
      <c r="A22" s="307" t="s">
        <v>65</v>
      </c>
      <c r="B22" s="308"/>
      <c r="C22" s="308"/>
      <c r="D22" s="308"/>
      <c r="E22" s="309"/>
      <c r="F22" s="10">
        <v>15</v>
      </c>
      <c r="G22" s="39">
        <v>0</v>
      </c>
      <c r="H22" s="40">
        <v>4259700</v>
      </c>
      <c r="I22" s="164">
        <f t="shared" si="0"/>
        <v>4259700</v>
      </c>
      <c r="J22" s="39"/>
      <c r="K22" s="40">
        <v>5688292.8200000003</v>
      </c>
      <c r="L22" s="164">
        <f t="shared" si="1"/>
        <v>5688292.8200000003</v>
      </c>
      <c r="N22" s="154"/>
      <c r="O22" s="154"/>
      <c r="P22" s="154"/>
      <c r="Q22" s="154"/>
      <c r="R22" s="154"/>
      <c r="S22" s="154"/>
    </row>
    <row r="23" spans="1:19" ht="12.75" customHeight="1" x14ac:dyDescent="0.2">
      <c r="A23" s="307" t="s">
        <v>66</v>
      </c>
      <c r="B23" s="308"/>
      <c r="C23" s="308"/>
      <c r="D23" s="308"/>
      <c r="E23" s="309"/>
      <c r="F23" s="10">
        <v>16</v>
      </c>
      <c r="G23" s="39">
        <v>0</v>
      </c>
      <c r="H23" s="40">
        <v>28000000</v>
      </c>
      <c r="I23" s="164">
        <f t="shared" si="0"/>
        <v>28000000</v>
      </c>
      <c r="J23" s="39"/>
      <c r="K23" s="40">
        <v>28000000</v>
      </c>
      <c r="L23" s="164">
        <f t="shared" si="1"/>
        <v>28000000</v>
      </c>
      <c r="N23" s="154"/>
      <c r="O23" s="154"/>
      <c r="P23" s="154"/>
      <c r="Q23" s="154"/>
      <c r="R23" s="154"/>
      <c r="S23" s="154"/>
    </row>
    <row r="24" spans="1:19" ht="12.75" customHeight="1" x14ac:dyDescent="0.2">
      <c r="A24" s="310" t="s">
        <v>67</v>
      </c>
      <c r="B24" s="311"/>
      <c r="C24" s="311"/>
      <c r="D24" s="308"/>
      <c r="E24" s="309"/>
      <c r="F24" s="10">
        <v>17</v>
      </c>
      <c r="G24" s="165">
        <f>G25+G28+G33+G39</f>
        <v>2630579214.8799996</v>
      </c>
      <c r="H24" s="166">
        <f>H25+H28+H33+H39</f>
        <v>3347820968.46</v>
      </c>
      <c r="I24" s="164">
        <f t="shared" si="0"/>
        <v>5978400183.3400002</v>
      </c>
      <c r="J24" s="165">
        <f>+J25+J28+J33+J39</f>
        <v>2692294346.9800005</v>
      </c>
      <c r="K24" s="166">
        <f>+K25+K28+K33+K39</f>
        <v>4103685989.0799999</v>
      </c>
      <c r="L24" s="164">
        <f t="shared" si="1"/>
        <v>6795980336.0600004</v>
      </c>
      <c r="N24" s="154"/>
      <c r="O24" s="154"/>
      <c r="P24" s="154"/>
      <c r="Q24" s="154"/>
      <c r="R24" s="154"/>
      <c r="S24" s="154"/>
    </row>
    <row r="25" spans="1:19" ht="12.75" customHeight="1" x14ac:dyDescent="0.2">
      <c r="A25" s="307" t="s">
        <v>68</v>
      </c>
      <c r="B25" s="308"/>
      <c r="C25" s="308"/>
      <c r="D25" s="308"/>
      <c r="E25" s="309"/>
      <c r="F25" s="10">
        <v>18</v>
      </c>
      <c r="G25" s="165">
        <f>G26+G27</f>
        <v>1256583198.6499996</v>
      </c>
      <c r="H25" s="166">
        <f>H26+H27</f>
        <v>806613369.23000002</v>
      </c>
      <c r="I25" s="164">
        <f t="shared" si="0"/>
        <v>2063196567.8799996</v>
      </c>
      <c r="J25" s="165">
        <f>+SUM(J26:J27)</f>
        <v>1238341475.46</v>
      </c>
      <c r="K25" s="166">
        <f>+SUM(K26:K27)</f>
        <v>834672420.52999997</v>
      </c>
      <c r="L25" s="164">
        <f t="shared" si="1"/>
        <v>2073013895.99</v>
      </c>
      <c r="N25" s="154"/>
      <c r="O25" s="154"/>
      <c r="P25" s="154"/>
      <c r="Q25" s="154"/>
      <c r="R25" s="154"/>
      <c r="S25" s="154"/>
    </row>
    <row r="26" spans="1:19" ht="15" customHeight="1" x14ac:dyDescent="0.2">
      <c r="A26" s="307" t="s">
        <v>69</v>
      </c>
      <c r="B26" s="308"/>
      <c r="C26" s="308"/>
      <c r="D26" s="308"/>
      <c r="E26" s="309"/>
      <c r="F26" s="10">
        <v>19</v>
      </c>
      <c r="G26" s="39">
        <v>1256583198.6499996</v>
      </c>
      <c r="H26" s="40">
        <v>806613369.23000002</v>
      </c>
      <c r="I26" s="164">
        <f t="shared" si="0"/>
        <v>2063196567.8799996</v>
      </c>
      <c r="J26" s="39">
        <v>1238341475.46</v>
      </c>
      <c r="K26" s="40">
        <v>834672420.52999997</v>
      </c>
      <c r="L26" s="164">
        <f t="shared" si="1"/>
        <v>2073013895.99</v>
      </c>
      <c r="N26" s="154"/>
      <c r="O26" s="154"/>
      <c r="P26" s="154"/>
      <c r="Q26" s="154"/>
      <c r="R26" s="154"/>
      <c r="S26" s="154"/>
    </row>
    <row r="27" spans="1:19" ht="12.75" customHeight="1" x14ac:dyDescent="0.2">
      <c r="A27" s="307" t="s">
        <v>70</v>
      </c>
      <c r="B27" s="308"/>
      <c r="C27" s="308"/>
      <c r="D27" s="308"/>
      <c r="E27" s="309"/>
      <c r="F27" s="10">
        <v>20</v>
      </c>
      <c r="G27" s="39">
        <v>0</v>
      </c>
      <c r="H27" s="40">
        <v>0</v>
      </c>
      <c r="I27" s="164">
        <f t="shared" si="0"/>
        <v>0</v>
      </c>
      <c r="J27" s="39"/>
      <c r="K27" s="40"/>
      <c r="L27" s="164">
        <f t="shared" si="1"/>
        <v>0</v>
      </c>
      <c r="N27" s="154"/>
      <c r="O27" s="154"/>
      <c r="P27" s="154"/>
      <c r="Q27" s="154"/>
      <c r="R27" s="154"/>
      <c r="S27" s="154"/>
    </row>
    <row r="28" spans="1:19" ht="12.75" customHeight="1" x14ac:dyDescent="0.2">
      <c r="A28" s="307" t="s">
        <v>71</v>
      </c>
      <c r="B28" s="308"/>
      <c r="C28" s="308"/>
      <c r="D28" s="308"/>
      <c r="E28" s="309"/>
      <c r="F28" s="10">
        <v>21</v>
      </c>
      <c r="G28" s="165">
        <f>SUM(G29:G32)</f>
        <v>1015137223.88</v>
      </c>
      <c r="H28" s="166">
        <f>SUM(H29:H32)</f>
        <v>1059341312.9999999</v>
      </c>
      <c r="I28" s="164">
        <f t="shared" si="0"/>
        <v>2074478536.8799999</v>
      </c>
      <c r="J28" s="165">
        <f>+J29+J30+J31+J32</f>
        <v>1196064206.4800003</v>
      </c>
      <c r="K28" s="166">
        <f>+K29+K30+K31+K32</f>
        <v>2119741543.23</v>
      </c>
      <c r="L28" s="164">
        <f t="shared" si="1"/>
        <v>3315805749.71</v>
      </c>
      <c r="N28" s="154"/>
      <c r="O28" s="154"/>
      <c r="P28" s="154"/>
      <c r="Q28" s="154"/>
      <c r="R28" s="154"/>
      <c r="S28" s="154"/>
    </row>
    <row r="29" spans="1:19" ht="12.75" customHeight="1" x14ac:dyDescent="0.2">
      <c r="A29" s="307" t="s">
        <v>72</v>
      </c>
      <c r="B29" s="308"/>
      <c r="C29" s="308"/>
      <c r="D29" s="308"/>
      <c r="E29" s="309"/>
      <c r="F29" s="10">
        <v>22</v>
      </c>
      <c r="G29" s="39">
        <v>22950852.129999999</v>
      </c>
      <c r="H29" s="40">
        <v>350935617.27999997</v>
      </c>
      <c r="I29" s="164">
        <f t="shared" si="0"/>
        <v>373886469.40999997</v>
      </c>
      <c r="J29" s="39">
        <v>16398198.770000001</v>
      </c>
      <c r="K29" s="40">
        <v>419006914.23000002</v>
      </c>
      <c r="L29" s="164">
        <f t="shared" si="1"/>
        <v>435405113</v>
      </c>
      <c r="N29" s="154"/>
      <c r="O29" s="154"/>
      <c r="P29" s="154"/>
      <c r="Q29" s="154"/>
      <c r="R29" s="154"/>
      <c r="S29" s="154"/>
    </row>
    <row r="30" spans="1:19" ht="15.75" customHeight="1" x14ac:dyDescent="0.2">
      <c r="A30" s="307" t="s">
        <v>73</v>
      </c>
      <c r="B30" s="308"/>
      <c r="C30" s="308"/>
      <c r="D30" s="308"/>
      <c r="E30" s="309"/>
      <c r="F30" s="10">
        <v>23</v>
      </c>
      <c r="G30" s="39">
        <v>992186371.75</v>
      </c>
      <c r="H30" s="40">
        <v>679922832.83999991</v>
      </c>
      <c r="I30" s="164">
        <f t="shared" si="0"/>
        <v>1672109204.5899999</v>
      </c>
      <c r="J30" s="39">
        <v>1179666007.7100003</v>
      </c>
      <c r="K30" s="40">
        <v>1663300562.4300001</v>
      </c>
      <c r="L30" s="164">
        <f t="shared" si="1"/>
        <v>2842966570.1400003</v>
      </c>
      <c r="N30" s="154"/>
      <c r="O30" s="154"/>
      <c r="P30" s="154"/>
      <c r="Q30" s="154"/>
      <c r="R30" s="154"/>
      <c r="S30" s="154"/>
    </row>
    <row r="31" spans="1:19" ht="12.75" customHeight="1" x14ac:dyDescent="0.2">
      <c r="A31" s="307" t="s">
        <v>74</v>
      </c>
      <c r="B31" s="308"/>
      <c r="C31" s="308"/>
      <c r="D31" s="308"/>
      <c r="E31" s="309"/>
      <c r="F31" s="10">
        <v>24</v>
      </c>
      <c r="G31" s="39">
        <v>0</v>
      </c>
      <c r="H31" s="40">
        <v>28482862.880000003</v>
      </c>
      <c r="I31" s="164">
        <f t="shared" si="0"/>
        <v>28482862.880000003</v>
      </c>
      <c r="J31" s="39">
        <v>0</v>
      </c>
      <c r="K31" s="40">
        <v>37434066.570000008</v>
      </c>
      <c r="L31" s="164">
        <f t="shared" si="1"/>
        <v>37434066.570000008</v>
      </c>
      <c r="N31" s="154"/>
      <c r="O31" s="154"/>
      <c r="P31" s="154"/>
      <c r="Q31" s="154"/>
      <c r="R31" s="154"/>
      <c r="S31" s="154"/>
    </row>
    <row r="32" spans="1:19" ht="12.75" customHeight="1" x14ac:dyDescent="0.2">
      <c r="A32" s="307" t="s">
        <v>75</v>
      </c>
      <c r="B32" s="308"/>
      <c r="C32" s="308"/>
      <c r="D32" s="308"/>
      <c r="E32" s="309"/>
      <c r="F32" s="10">
        <v>25</v>
      </c>
      <c r="G32" s="39"/>
      <c r="H32" s="40"/>
      <c r="I32" s="164">
        <f t="shared" si="0"/>
        <v>0</v>
      </c>
      <c r="J32" s="39">
        <v>0</v>
      </c>
      <c r="K32" s="40">
        <v>0</v>
      </c>
      <c r="L32" s="164">
        <f t="shared" si="1"/>
        <v>0</v>
      </c>
      <c r="N32" s="154"/>
      <c r="O32" s="154"/>
      <c r="P32" s="154"/>
      <c r="Q32" s="154"/>
      <c r="R32" s="154"/>
      <c r="S32" s="154"/>
    </row>
    <row r="33" spans="1:19" ht="12.75" customHeight="1" x14ac:dyDescent="0.2">
      <c r="A33" s="307" t="s">
        <v>76</v>
      </c>
      <c r="B33" s="308"/>
      <c r="C33" s="308"/>
      <c r="D33" s="308"/>
      <c r="E33" s="309"/>
      <c r="F33" s="10">
        <v>26</v>
      </c>
      <c r="G33" s="165">
        <f>SUM(G34:G38)</f>
        <v>40106291.740000002</v>
      </c>
      <c r="H33" s="166">
        <f>SUM(H34:H38)</f>
        <v>202592448.87</v>
      </c>
      <c r="I33" s="164">
        <f t="shared" si="0"/>
        <v>242698740.61000001</v>
      </c>
      <c r="J33" s="165">
        <f>+J34+J35+J36+J37+J38</f>
        <v>0</v>
      </c>
      <c r="K33" s="166">
        <f>+K34+K35+K36+K37+K38</f>
        <v>81594547.019999996</v>
      </c>
      <c r="L33" s="164">
        <f t="shared" si="1"/>
        <v>81594547.019999996</v>
      </c>
      <c r="N33" s="154"/>
      <c r="O33" s="154"/>
      <c r="P33" s="154"/>
      <c r="Q33" s="154"/>
      <c r="R33" s="154"/>
      <c r="S33" s="154"/>
    </row>
    <row r="34" spans="1:19" ht="12.75" customHeight="1" x14ac:dyDescent="0.2">
      <c r="A34" s="307" t="s">
        <v>77</v>
      </c>
      <c r="B34" s="308"/>
      <c r="C34" s="308"/>
      <c r="D34" s="308"/>
      <c r="E34" s="309"/>
      <c r="F34" s="10">
        <v>27</v>
      </c>
      <c r="G34" s="39">
        <v>0</v>
      </c>
      <c r="H34" s="40">
        <v>12430703.02</v>
      </c>
      <c r="I34" s="164">
        <f t="shared" si="0"/>
        <v>12430703.02</v>
      </c>
      <c r="J34" s="39">
        <v>0</v>
      </c>
      <c r="K34" s="40">
        <v>14385081.699999999</v>
      </c>
      <c r="L34" s="164">
        <f t="shared" si="1"/>
        <v>14385081.699999999</v>
      </c>
      <c r="N34" s="154"/>
      <c r="O34" s="154"/>
      <c r="P34" s="154"/>
      <c r="Q34" s="154"/>
      <c r="R34" s="154"/>
      <c r="S34" s="154"/>
    </row>
    <row r="35" spans="1:19" ht="17.25" customHeight="1" x14ac:dyDescent="0.2">
      <c r="A35" s="307" t="s">
        <v>78</v>
      </c>
      <c r="B35" s="308"/>
      <c r="C35" s="308"/>
      <c r="D35" s="308"/>
      <c r="E35" s="309"/>
      <c r="F35" s="10">
        <v>28</v>
      </c>
      <c r="G35" s="39">
        <v>0</v>
      </c>
      <c r="H35" s="40">
        <v>0</v>
      </c>
      <c r="I35" s="164">
        <f t="shared" si="0"/>
        <v>0</v>
      </c>
      <c r="J35" s="39">
        <v>0</v>
      </c>
      <c r="K35" s="40">
        <v>0</v>
      </c>
      <c r="L35" s="164">
        <f t="shared" si="1"/>
        <v>0</v>
      </c>
      <c r="N35" s="154"/>
      <c r="O35" s="154"/>
      <c r="P35" s="154"/>
      <c r="Q35" s="154"/>
      <c r="R35" s="154"/>
      <c r="S35" s="154"/>
    </row>
    <row r="36" spans="1:19" ht="12.75" customHeight="1" x14ac:dyDescent="0.2">
      <c r="A36" s="307" t="s">
        <v>79</v>
      </c>
      <c r="B36" s="308"/>
      <c r="C36" s="308"/>
      <c r="D36" s="308"/>
      <c r="E36" s="309"/>
      <c r="F36" s="10">
        <v>29</v>
      </c>
      <c r="G36" s="39">
        <v>0</v>
      </c>
      <c r="H36" s="40">
        <v>0</v>
      </c>
      <c r="I36" s="164">
        <f t="shared" si="0"/>
        <v>0</v>
      </c>
      <c r="J36" s="39">
        <v>0</v>
      </c>
      <c r="K36" s="40">
        <v>1692204.5</v>
      </c>
      <c r="L36" s="164">
        <f t="shared" si="1"/>
        <v>1692204.5</v>
      </c>
      <c r="N36" s="154"/>
      <c r="O36" s="154"/>
      <c r="P36" s="154"/>
      <c r="Q36" s="154"/>
      <c r="R36" s="154"/>
      <c r="S36" s="154"/>
    </row>
    <row r="37" spans="1:19" ht="12.75" customHeight="1" x14ac:dyDescent="0.2">
      <c r="A37" s="307" t="s">
        <v>80</v>
      </c>
      <c r="B37" s="308"/>
      <c r="C37" s="308"/>
      <c r="D37" s="308"/>
      <c r="E37" s="309"/>
      <c r="F37" s="10">
        <v>30</v>
      </c>
      <c r="G37" s="39">
        <v>40106291.740000002</v>
      </c>
      <c r="H37" s="40">
        <v>190161745.84999999</v>
      </c>
      <c r="I37" s="164">
        <f t="shared" si="0"/>
        <v>230268037.59</v>
      </c>
      <c r="J37" s="39">
        <v>0</v>
      </c>
      <c r="K37" s="40">
        <v>65517260.82</v>
      </c>
      <c r="L37" s="164">
        <f t="shared" si="1"/>
        <v>65517260.82</v>
      </c>
      <c r="N37" s="154"/>
      <c r="O37" s="154"/>
      <c r="P37" s="154"/>
      <c r="Q37" s="154"/>
      <c r="R37" s="154"/>
      <c r="S37" s="154"/>
    </row>
    <row r="38" spans="1:19" ht="12.75" customHeight="1" x14ac:dyDescent="0.2">
      <c r="A38" s="307" t="s">
        <v>81</v>
      </c>
      <c r="B38" s="308"/>
      <c r="C38" s="308"/>
      <c r="D38" s="308"/>
      <c r="E38" s="309"/>
      <c r="F38" s="10">
        <v>31</v>
      </c>
      <c r="G38" s="39">
        <v>0</v>
      </c>
      <c r="H38" s="40">
        <v>0</v>
      </c>
      <c r="I38" s="164">
        <f t="shared" si="0"/>
        <v>0</v>
      </c>
      <c r="J38" s="39">
        <v>0</v>
      </c>
      <c r="K38" s="40">
        <v>0</v>
      </c>
      <c r="L38" s="164">
        <f t="shared" si="1"/>
        <v>0</v>
      </c>
      <c r="N38" s="154"/>
      <c r="O38" s="154"/>
      <c r="P38" s="154"/>
      <c r="Q38" s="154"/>
      <c r="R38" s="154"/>
      <c r="S38" s="154"/>
    </row>
    <row r="39" spans="1:19" ht="12.75" customHeight="1" x14ac:dyDescent="0.2">
      <c r="A39" s="307" t="s">
        <v>82</v>
      </c>
      <c r="B39" s="308"/>
      <c r="C39" s="308"/>
      <c r="D39" s="308"/>
      <c r="E39" s="309"/>
      <c r="F39" s="10">
        <v>32</v>
      </c>
      <c r="G39" s="165">
        <f>G40+G41+G42</f>
        <v>318752500.61000001</v>
      </c>
      <c r="H39" s="166">
        <f>H40+H41+H42</f>
        <v>1279273837.3600001</v>
      </c>
      <c r="I39" s="164">
        <f t="shared" si="0"/>
        <v>1598026337.9700003</v>
      </c>
      <c r="J39" s="165">
        <f>+J40+J41+J42</f>
        <v>257888665.03999999</v>
      </c>
      <c r="K39" s="166">
        <f>+K40+K41+K42</f>
        <v>1067677478.3</v>
      </c>
      <c r="L39" s="164">
        <f t="shared" si="1"/>
        <v>1325566143.3399999</v>
      </c>
      <c r="N39" s="154"/>
      <c r="O39" s="154"/>
      <c r="P39" s="154"/>
      <c r="Q39" s="154"/>
      <c r="R39" s="154"/>
      <c r="S39" s="154"/>
    </row>
    <row r="40" spans="1:19" ht="12.75" customHeight="1" x14ac:dyDescent="0.2">
      <c r="A40" s="307" t="s">
        <v>83</v>
      </c>
      <c r="B40" s="308"/>
      <c r="C40" s="308"/>
      <c r="D40" s="308"/>
      <c r="E40" s="309"/>
      <c r="F40" s="10">
        <v>33</v>
      </c>
      <c r="G40" s="39">
        <v>275983421.79000002</v>
      </c>
      <c r="H40" s="40">
        <v>945757680</v>
      </c>
      <c r="I40" s="164">
        <f t="shared" si="0"/>
        <v>1221741101.79</v>
      </c>
      <c r="J40" s="39">
        <v>230849826.47999999</v>
      </c>
      <c r="K40" s="40">
        <v>582558988.48000002</v>
      </c>
      <c r="L40" s="164">
        <f t="shared" si="1"/>
        <v>813408814.96000004</v>
      </c>
      <c r="N40" s="154"/>
      <c r="O40" s="154"/>
      <c r="P40" s="154"/>
      <c r="Q40" s="154"/>
      <c r="R40" s="154"/>
      <c r="S40" s="154"/>
    </row>
    <row r="41" spans="1:19" ht="12.75" customHeight="1" x14ac:dyDescent="0.2">
      <c r="A41" s="307" t="s">
        <v>84</v>
      </c>
      <c r="B41" s="308"/>
      <c r="C41" s="308"/>
      <c r="D41" s="308"/>
      <c r="E41" s="309"/>
      <c r="F41" s="10">
        <v>34</v>
      </c>
      <c r="G41" s="39">
        <v>42769078.820000008</v>
      </c>
      <c r="H41" s="40">
        <v>333516157.36000001</v>
      </c>
      <c r="I41" s="164">
        <f t="shared" si="0"/>
        <v>376285236.18000001</v>
      </c>
      <c r="J41" s="39">
        <v>27038838.560000002</v>
      </c>
      <c r="K41" s="40">
        <v>485118489.81999999</v>
      </c>
      <c r="L41" s="164">
        <f t="shared" si="1"/>
        <v>512157328.38</v>
      </c>
      <c r="N41" s="154"/>
      <c r="O41" s="154"/>
      <c r="P41" s="154"/>
      <c r="Q41" s="154"/>
      <c r="R41" s="154"/>
      <c r="S41" s="154"/>
    </row>
    <row r="42" spans="1:19" ht="12.75" customHeight="1" x14ac:dyDescent="0.2">
      <c r="A42" s="307" t="s">
        <v>85</v>
      </c>
      <c r="B42" s="308"/>
      <c r="C42" s="308"/>
      <c r="D42" s="308"/>
      <c r="E42" s="309"/>
      <c r="F42" s="10">
        <v>35</v>
      </c>
      <c r="G42" s="39"/>
      <c r="H42" s="40"/>
      <c r="I42" s="164">
        <f t="shared" si="0"/>
        <v>0</v>
      </c>
      <c r="J42" s="39">
        <v>0</v>
      </c>
      <c r="K42" s="40">
        <v>0</v>
      </c>
      <c r="L42" s="164">
        <f t="shared" si="1"/>
        <v>0</v>
      </c>
      <c r="N42" s="154"/>
      <c r="O42" s="154"/>
      <c r="P42" s="154"/>
      <c r="Q42" s="154"/>
      <c r="R42" s="154"/>
      <c r="S42" s="154"/>
    </row>
    <row r="43" spans="1:19" ht="24" customHeight="1" x14ac:dyDescent="0.2">
      <c r="A43" s="310" t="s">
        <v>86</v>
      </c>
      <c r="B43" s="311"/>
      <c r="C43" s="311"/>
      <c r="D43" s="308"/>
      <c r="E43" s="309"/>
      <c r="F43" s="10">
        <v>36</v>
      </c>
      <c r="G43" s="39"/>
      <c r="H43" s="40"/>
      <c r="I43" s="164">
        <f t="shared" si="0"/>
        <v>0</v>
      </c>
      <c r="J43" s="39">
        <v>0</v>
      </c>
      <c r="K43" s="40">
        <v>0</v>
      </c>
      <c r="L43" s="164">
        <f t="shared" si="1"/>
        <v>0</v>
      </c>
      <c r="N43" s="154"/>
      <c r="O43" s="154"/>
      <c r="P43" s="154"/>
      <c r="Q43" s="154"/>
      <c r="R43" s="154"/>
      <c r="S43" s="154"/>
    </row>
    <row r="44" spans="1:19" ht="24" customHeight="1" x14ac:dyDescent="0.2">
      <c r="A44" s="310" t="s">
        <v>87</v>
      </c>
      <c r="B44" s="311"/>
      <c r="C44" s="311"/>
      <c r="D44" s="308"/>
      <c r="E44" s="309"/>
      <c r="F44" s="10">
        <v>37</v>
      </c>
      <c r="G44" s="39">
        <v>138351163.53</v>
      </c>
      <c r="H44" s="40"/>
      <c r="I44" s="164">
        <f t="shared" si="0"/>
        <v>138351163.53</v>
      </c>
      <c r="J44" s="39">
        <v>335664097.69</v>
      </c>
      <c r="K44" s="40">
        <v>0</v>
      </c>
      <c r="L44" s="164">
        <f t="shared" si="1"/>
        <v>335664097.69</v>
      </c>
      <c r="N44" s="154"/>
      <c r="O44" s="154"/>
      <c r="P44" s="154"/>
      <c r="Q44" s="154"/>
      <c r="R44" s="154"/>
      <c r="S44" s="154"/>
    </row>
    <row r="45" spans="1:19" ht="12.75" customHeight="1" x14ac:dyDescent="0.2">
      <c r="A45" s="312" t="s">
        <v>370</v>
      </c>
      <c r="B45" s="313"/>
      <c r="C45" s="313"/>
      <c r="D45" s="314"/>
      <c r="E45" s="315"/>
      <c r="F45" s="10">
        <v>38</v>
      </c>
      <c r="G45" s="165">
        <f>SUM(G46:G52)</f>
        <v>278487.53000000003</v>
      </c>
      <c r="H45" s="166">
        <f>SUM(H46:H52)</f>
        <v>181675121.21999997</v>
      </c>
      <c r="I45" s="164">
        <f t="shared" si="0"/>
        <v>181953608.74999997</v>
      </c>
      <c r="J45" s="165">
        <f>+J46+J47+J48+J49+J50+J51+J52</f>
        <v>941.46000000000276</v>
      </c>
      <c r="K45" s="166">
        <f>+K46+K47+K48+K49+K50+K51+K52</f>
        <v>211957398.82999995</v>
      </c>
      <c r="L45" s="164">
        <f t="shared" si="1"/>
        <v>211958340.28999996</v>
      </c>
      <c r="N45" s="154"/>
      <c r="O45" s="154"/>
      <c r="P45" s="154"/>
      <c r="Q45" s="154"/>
      <c r="R45" s="154"/>
      <c r="S45" s="154"/>
    </row>
    <row r="46" spans="1:19" ht="12.75" customHeight="1" x14ac:dyDescent="0.2">
      <c r="A46" s="307" t="s">
        <v>88</v>
      </c>
      <c r="B46" s="308"/>
      <c r="C46" s="308"/>
      <c r="D46" s="308"/>
      <c r="E46" s="309"/>
      <c r="F46" s="10">
        <v>39</v>
      </c>
      <c r="G46" s="39">
        <v>1952.9400000000005</v>
      </c>
      <c r="H46" s="40">
        <v>18044775.969999995</v>
      </c>
      <c r="I46" s="164">
        <f t="shared" si="0"/>
        <v>18046728.909999996</v>
      </c>
      <c r="J46" s="39">
        <v>941.45999999999913</v>
      </c>
      <c r="K46" s="40">
        <v>28307977.080000006</v>
      </c>
      <c r="L46" s="164">
        <f t="shared" si="1"/>
        <v>28308918.540000007</v>
      </c>
      <c r="N46" s="154"/>
      <c r="O46" s="154"/>
      <c r="P46" s="154"/>
      <c r="Q46" s="154"/>
      <c r="R46" s="154"/>
      <c r="S46" s="154"/>
    </row>
    <row r="47" spans="1:19" ht="12.75" customHeight="1" x14ac:dyDescent="0.2">
      <c r="A47" s="307" t="s">
        <v>89</v>
      </c>
      <c r="B47" s="308"/>
      <c r="C47" s="308"/>
      <c r="D47" s="308"/>
      <c r="E47" s="309"/>
      <c r="F47" s="10">
        <v>40</v>
      </c>
      <c r="G47" s="39">
        <v>276534.59000000003</v>
      </c>
      <c r="H47" s="40">
        <v>0</v>
      </c>
      <c r="I47" s="164">
        <f t="shared" si="0"/>
        <v>276534.59000000003</v>
      </c>
      <c r="J47" s="39">
        <v>3.637978807091713E-12</v>
      </c>
      <c r="K47" s="40">
        <v>0</v>
      </c>
      <c r="L47" s="164">
        <f t="shared" si="1"/>
        <v>3.637978807091713E-12</v>
      </c>
      <c r="N47" s="154"/>
      <c r="O47" s="154"/>
      <c r="P47" s="154"/>
      <c r="Q47" s="154"/>
      <c r="R47" s="154"/>
      <c r="S47" s="154"/>
    </row>
    <row r="48" spans="1:19" ht="12.75" customHeight="1" x14ac:dyDescent="0.2">
      <c r="A48" s="307" t="s">
        <v>90</v>
      </c>
      <c r="B48" s="308"/>
      <c r="C48" s="308"/>
      <c r="D48" s="308"/>
      <c r="E48" s="309"/>
      <c r="F48" s="10">
        <v>41</v>
      </c>
      <c r="G48" s="39">
        <v>0</v>
      </c>
      <c r="H48" s="40">
        <v>163630345.24999997</v>
      </c>
      <c r="I48" s="164">
        <f t="shared" si="0"/>
        <v>163630345.24999997</v>
      </c>
      <c r="J48" s="39">
        <v>0</v>
      </c>
      <c r="K48" s="40">
        <v>183649421.74999994</v>
      </c>
      <c r="L48" s="164">
        <f t="shared" si="1"/>
        <v>183649421.74999994</v>
      </c>
      <c r="N48" s="154"/>
      <c r="O48" s="154"/>
      <c r="P48" s="154"/>
      <c r="Q48" s="154"/>
      <c r="R48" s="154"/>
      <c r="S48" s="154"/>
    </row>
    <row r="49" spans="1:19" ht="24.75" customHeight="1" x14ac:dyDescent="0.2">
      <c r="A49" s="307" t="s">
        <v>91</v>
      </c>
      <c r="B49" s="308"/>
      <c r="C49" s="308"/>
      <c r="D49" s="308"/>
      <c r="E49" s="309"/>
      <c r="F49" s="10">
        <v>42</v>
      </c>
      <c r="G49" s="39">
        <v>0</v>
      </c>
      <c r="H49" s="40">
        <v>0</v>
      </c>
      <c r="I49" s="164">
        <f t="shared" si="0"/>
        <v>0</v>
      </c>
      <c r="J49" s="39">
        <v>0</v>
      </c>
      <c r="K49" s="40">
        <v>0</v>
      </c>
      <c r="L49" s="164">
        <f t="shared" si="1"/>
        <v>0</v>
      </c>
      <c r="N49" s="154"/>
      <c r="O49" s="154"/>
      <c r="P49" s="154"/>
      <c r="Q49" s="154"/>
      <c r="R49" s="154"/>
      <c r="S49" s="154"/>
    </row>
    <row r="50" spans="1:19" ht="12.75" customHeight="1" x14ac:dyDescent="0.2">
      <c r="A50" s="307" t="s">
        <v>92</v>
      </c>
      <c r="B50" s="308"/>
      <c r="C50" s="308"/>
      <c r="D50" s="308"/>
      <c r="E50" s="309"/>
      <c r="F50" s="10">
        <v>43</v>
      </c>
      <c r="G50" s="39">
        <v>0</v>
      </c>
      <c r="H50" s="40">
        <v>0</v>
      </c>
      <c r="I50" s="164">
        <f t="shared" si="0"/>
        <v>0</v>
      </c>
      <c r="J50" s="39">
        <v>0</v>
      </c>
      <c r="K50" s="40">
        <v>0</v>
      </c>
      <c r="L50" s="164">
        <f t="shared" si="1"/>
        <v>0</v>
      </c>
      <c r="N50" s="154"/>
      <c r="O50" s="154"/>
      <c r="P50" s="154"/>
      <c r="Q50" s="154"/>
      <c r="R50" s="154"/>
      <c r="S50" s="154"/>
    </row>
    <row r="51" spans="1:19" ht="17.25" customHeight="1" x14ac:dyDescent="0.2">
      <c r="A51" s="316" t="s">
        <v>93</v>
      </c>
      <c r="B51" s="317"/>
      <c r="C51" s="317"/>
      <c r="D51" s="317"/>
      <c r="E51" s="318"/>
      <c r="F51" s="10">
        <v>44</v>
      </c>
      <c r="G51" s="39">
        <v>0</v>
      </c>
      <c r="H51" s="40">
        <v>0</v>
      </c>
      <c r="I51" s="164">
        <f t="shared" si="0"/>
        <v>0</v>
      </c>
      <c r="J51" s="39">
        <v>0</v>
      </c>
      <c r="K51" s="40">
        <v>0</v>
      </c>
      <c r="L51" s="164">
        <f t="shared" si="1"/>
        <v>0</v>
      </c>
      <c r="N51" s="154"/>
      <c r="O51" s="154"/>
      <c r="P51" s="154"/>
      <c r="Q51" s="154"/>
      <c r="R51" s="154"/>
      <c r="S51" s="154"/>
    </row>
    <row r="52" spans="1:19" ht="24.75" customHeight="1" x14ac:dyDescent="0.2">
      <c r="A52" s="316" t="s">
        <v>94</v>
      </c>
      <c r="B52" s="317"/>
      <c r="C52" s="317"/>
      <c r="D52" s="317"/>
      <c r="E52" s="318"/>
      <c r="F52" s="10">
        <v>45</v>
      </c>
      <c r="G52" s="39">
        <v>0</v>
      </c>
      <c r="H52" s="40">
        <v>0</v>
      </c>
      <c r="I52" s="164">
        <f t="shared" si="0"/>
        <v>0</v>
      </c>
      <c r="J52" s="39">
        <v>0</v>
      </c>
      <c r="K52" s="40">
        <v>0</v>
      </c>
      <c r="L52" s="164">
        <f t="shared" si="1"/>
        <v>0</v>
      </c>
      <c r="N52" s="154"/>
      <c r="O52" s="154"/>
      <c r="P52" s="154"/>
      <c r="Q52" s="154"/>
      <c r="R52" s="154"/>
      <c r="S52" s="154"/>
    </row>
    <row r="53" spans="1:19" ht="12.75" customHeight="1" x14ac:dyDescent="0.2">
      <c r="A53" s="310" t="s">
        <v>95</v>
      </c>
      <c r="B53" s="311"/>
      <c r="C53" s="311"/>
      <c r="D53" s="308"/>
      <c r="E53" s="309"/>
      <c r="F53" s="10">
        <v>46</v>
      </c>
      <c r="G53" s="165">
        <f>G54+G55</f>
        <v>2350132.46</v>
      </c>
      <c r="H53" s="166">
        <f>H54+H55</f>
        <v>90965895.770000011</v>
      </c>
      <c r="I53" s="164">
        <f t="shared" si="0"/>
        <v>93316028.230000004</v>
      </c>
      <c r="J53" s="165">
        <f>+J54+J55</f>
        <v>2350132.46</v>
      </c>
      <c r="K53" s="166">
        <f>+K54+K55</f>
        <v>114177220.62058833</v>
      </c>
      <c r="L53" s="164">
        <f t="shared" si="1"/>
        <v>116527353.08058833</v>
      </c>
      <c r="N53" s="154"/>
      <c r="O53" s="154"/>
      <c r="P53" s="154"/>
      <c r="Q53" s="154"/>
      <c r="R53" s="154"/>
      <c r="S53" s="154"/>
    </row>
    <row r="54" spans="1:19" ht="12.75" customHeight="1" x14ac:dyDescent="0.2">
      <c r="A54" s="307" t="s">
        <v>96</v>
      </c>
      <c r="B54" s="308"/>
      <c r="C54" s="308"/>
      <c r="D54" s="308"/>
      <c r="E54" s="309"/>
      <c r="F54" s="10">
        <v>47</v>
      </c>
      <c r="G54" s="39">
        <v>2350132.46</v>
      </c>
      <c r="H54" s="40">
        <v>90920081.150000006</v>
      </c>
      <c r="I54" s="164">
        <f t="shared" si="0"/>
        <v>93270213.609999999</v>
      </c>
      <c r="J54" s="39">
        <v>2350132.46</v>
      </c>
      <c r="K54" s="40">
        <v>102203720.17058833</v>
      </c>
      <c r="L54" s="164">
        <f t="shared" si="1"/>
        <v>104553852.63058832</v>
      </c>
      <c r="N54" s="154"/>
      <c r="O54" s="154"/>
      <c r="P54" s="154"/>
      <c r="Q54" s="154"/>
      <c r="R54" s="154"/>
      <c r="S54" s="154"/>
    </row>
    <row r="55" spans="1:19" ht="12.75" customHeight="1" x14ac:dyDescent="0.2">
      <c r="A55" s="307" t="s">
        <v>97</v>
      </c>
      <c r="B55" s="308"/>
      <c r="C55" s="308"/>
      <c r="D55" s="308"/>
      <c r="E55" s="309"/>
      <c r="F55" s="10">
        <v>48</v>
      </c>
      <c r="G55" s="39">
        <v>0</v>
      </c>
      <c r="H55" s="40">
        <v>45814.62</v>
      </c>
      <c r="I55" s="164">
        <f t="shared" si="0"/>
        <v>45814.62</v>
      </c>
      <c r="J55" s="39">
        <v>0</v>
      </c>
      <c r="K55" s="40">
        <v>11973500.450000001</v>
      </c>
      <c r="L55" s="164">
        <f t="shared" si="1"/>
        <v>11973500.450000001</v>
      </c>
      <c r="N55" s="154"/>
      <c r="O55" s="154"/>
      <c r="P55" s="154"/>
      <c r="Q55" s="154"/>
      <c r="R55" s="154"/>
      <c r="S55" s="154"/>
    </row>
    <row r="56" spans="1:19" ht="12.75" customHeight="1" x14ac:dyDescent="0.2">
      <c r="A56" s="310" t="s">
        <v>98</v>
      </c>
      <c r="B56" s="311"/>
      <c r="C56" s="311"/>
      <c r="D56" s="308"/>
      <c r="E56" s="309"/>
      <c r="F56" s="10">
        <v>49</v>
      </c>
      <c r="G56" s="165">
        <f>G57+G60+G61</f>
        <v>1331208.0899999999</v>
      </c>
      <c r="H56" s="166">
        <f>H57+H60+H61</f>
        <v>690757242.45000017</v>
      </c>
      <c r="I56" s="164">
        <f t="shared" si="0"/>
        <v>692088450.5400002</v>
      </c>
      <c r="J56" s="165">
        <f>+J57+J60+J61</f>
        <v>4670738.1099999994</v>
      </c>
      <c r="K56" s="166">
        <f>+K57+K60+K61</f>
        <v>823701950.08000004</v>
      </c>
      <c r="L56" s="164">
        <f t="shared" si="1"/>
        <v>828372688.19000006</v>
      </c>
      <c r="N56" s="154"/>
      <c r="O56" s="154"/>
      <c r="P56" s="154"/>
      <c r="Q56" s="154"/>
      <c r="R56" s="154"/>
      <c r="S56" s="154"/>
    </row>
    <row r="57" spans="1:19" ht="12.75" customHeight="1" x14ac:dyDescent="0.2">
      <c r="A57" s="310" t="s">
        <v>99</v>
      </c>
      <c r="B57" s="311"/>
      <c r="C57" s="311"/>
      <c r="D57" s="308"/>
      <c r="E57" s="309"/>
      <c r="F57" s="10">
        <v>50</v>
      </c>
      <c r="G57" s="165">
        <f>G58+G59</f>
        <v>155833.22999999998</v>
      </c>
      <c r="H57" s="166">
        <f>H58+H59</f>
        <v>326936742.39000005</v>
      </c>
      <c r="I57" s="164">
        <f t="shared" si="0"/>
        <v>327092575.62000006</v>
      </c>
      <c r="J57" s="165">
        <f>+SUM(J58:J59)</f>
        <v>466173.89999999997</v>
      </c>
      <c r="K57" s="166">
        <f>+SUM(K58:K59)</f>
        <v>490113094.16999996</v>
      </c>
      <c r="L57" s="164">
        <f t="shared" si="1"/>
        <v>490579268.06999993</v>
      </c>
      <c r="N57" s="154"/>
      <c r="O57" s="154"/>
      <c r="P57" s="154"/>
      <c r="Q57" s="154"/>
      <c r="R57" s="154"/>
      <c r="S57" s="154"/>
    </row>
    <row r="58" spans="1:19" ht="12.75" customHeight="1" x14ac:dyDescent="0.2">
      <c r="A58" s="307" t="s">
        <v>100</v>
      </c>
      <c r="B58" s="308"/>
      <c r="C58" s="308"/>
      <c r="D58" s="308"/>
      <c r="E58" s="309"/>
      <c r="F58" s="10">
        <v>51</v>
      </c>
      <c r="G58" s="39">
        <v>0</v>
      </c>
      <c r="H58" s="40">
        <v>325839683.37000006</v>
      </c>
      <c r="I58" s="164">
        <f>+G58+H58</f>
        <v>325839683.37000006</v>
      </c>
      <c r="J58" s="39">
        <v>0</v>
      </c>
      <c r="K58" s="40">
        <v>487979187.76999998</v>
      </c>
      <c r="L58" s="164">
        <f>+J58+K58</f>
        <v>487979187.76999998</v>
      </c>
      <c r="N58" s="154"/>
      <c r="O58" s="154"/>
      <c r="P58" s="154"/>
      <c r="Q58" s="154"/>
      <c r="R58" s="154"/>
      <c r="S58" s="154"/>
    </row>
    <row r="59" spans="1:19" ht="12.75" customHeight="1" x14ac:dyDescent="0.2">
      <c r="A59" s="307" t="s">
        <v>101</v>
      </c>
      <c r="B59" s="308"/>
      <c r="C59" s="308"/>
      <c r="D59" s="308"/>
      <c r="E59" s="309"/>
      <c r="F59" s="10">
        <v>52</v>
      </c>
      <c r="G59" s="39">
        <v>155833.22999999998</v>
      </c>
      <c r="H59" s="40">
        <v>1097059.02</v>
      </c>
      <c r="I59" s="164">
        <f>+G59+H59</f>
        <v>1252892.25</v>
      </c>
      <c r="J59" s="39">
        <v>466173.89999999997</v>
      </c>
      <c r="K59" s="40">
        <v>2133906.4</v>
      </c>
      <c r="L59" s="164">
        <f>+J59+K59</f>
        <v>2600080.2999999998</v>
      </c>
      <c r="N59" s="154"/>
      <c r="O59" s="154"/>
      <c r="P59" s="154"/>
      <c r="Q59" s="154"/>
      <c r="R59" s="154"/>
      <c r="S59" s="154"/>
    </row>
    <row r="60" spans="1:19" ht="12.75" customHeight="1" x14ac:dyDescent="0.2">
      <c r="A60" s="310" t="s">
        <v>102</v>
      </c>
      <c r="B60" s="311"/>
      <c r="C60" s="311"/>
      <c r="D60" s="308"/>
      <c r="E60" s="309"/>
      <c r="F60" s="10">
        <v>53</v>
      </c>
      <c r="G60" s="39">
        <v>764.92</v>
      </c>
      <c r="H60" s="40">
        <v>36691183.699999996</v>
      </c>
      <c r="I60" s="164">
        <f>+G60+H60</f>
        <v>36691948.619999997</v>
      </c>
      <c r="J60" s="39"/>
      <c r="K60" s="40">
        <v>29773155.840000004</v>
      </c>
      <c r="L60" s="164">
        <f>+J60+K60</f>
        <v>29773155.840000004</v>
      </c>
      <c r="N60" s="154"/>
      <c r="O60" s="154"/>
      <c r="P60" s="154"/>
      <c r="Q60" s="154"/>
      <c r="R60" s="154"/>
      <c r="S60" s="154"/>
    </row>
    <row r="61" spans="1:19" ht="12.75" customHeight="1" x14ac:dyDescent="0.2">
      <c r="A61" s="310" t="s">
        <v>103</v>
      </c>
      <c r="B61" s="311"/>
      <c r="C61" s="311"/>
      <c r="D61" s="308"/>
      <c r="E61" s="309"/>
      <c r="F61" s="10">
        <v>54</v>
      </c>
      <c r="G61" s="165">
        <f>G62+G63+G64</f>
        <v>1174609.94</v>
      </c>
      <c r="H61" s="166">
        <f>H62+H63+H64</f>
        <v>327129316.36000013</v>
      </c>
      <c r="I61" s="164">
        <f t="shared" si="0"/>
        <v>328303926.30000013</v>
      </c>
      <c r="J61" s="165">
        <f>+J62+J63+J64</f>
        <v>4204564.209999999</v>
      </c>
      <c r="K61" s="166">
        <f>+K62+K63+K64</f>
        <v>303815700.07000005</v>
      </c>
      <c r="L61" s="164">
        <f t="shared" ref="L61:L75" si="2">+J61+K61</f>
        <v>308020264.28000003</v>
      </c>
      <c r="N61" s="154"/>
      <c r="O61" s="154"/>
      <c r="P61" s="154"/>
      <c r="Q61" s="154"/>
      <c r="R61" s="154"/>
      <c r="S61" s="154"/>
    </row>
    <row r="62" spans="1:19" ht="12.75" customHeight="1" x14ac:dyDescent="0.2">
      <c r="A62" s="307" t="s">
        <v>104</v>
      </c>
      <c r="B62" s="308"/>
      <c r="C62" s="308"/>
      <c r="D62" s="308"/>
      <c r="E62" s="309"/>
      <c r="F62" s="10">
        <v>55</v>
      </c>
      <c r="G62" s="39">
        <v>0</v>
      </c>
      <c r="H62" s="40">
        <v>247491293.22000015</v>
      </c>
      <c r="I62" s="164">
        <f t="shared" si="0"/>
        <v>247491293.22000015</v>
      </c>
      <c r="J62" s="39">
        <v>0</v>
      </c>
      <c r="K62" s="40">
        <v>250034879.20000008</v>
      </c>
      <c r="L62" s="164">
        <f t="shared" si="2"/>
        <v>250034879.20000008</v>
      </c>
      <c r="N62" s="154"/>
      <c r="O62" s="154"/>
      <c r="P62" s="154"/>
      <c r="Q62" s="154"/>
      <c r="R62" s="154"/>
      <c r="S62" s="154"/>
    </row>
    <row r="63" spans="1:19" ht="12.75" customHeight="1" x14ac:dyDescent="0.2">
      <c r="A63" s="307" t="s">
        <v>105</v>
      </c>
      <c r="B63" s="308"/>
      <c r="C63" s="308"/>
      <c r="D63" s="308"/>
      <c r="E63" s="309"/>
      <c r="F63" s="10">
        <v>56</v>
      </c>
      <c r="G63" s="39">
        <v>984115.27</v>
      </c>
      <c r="H63" s="40">
        <v>7509153.5299999956</v>
      </c>
      <c r="I63" s="164">
        <f t="shared" si="0"/>
        <v>8493268.7999999952</v>
      </c>
      <c r="J63" s="39">
        <v>686244.56</v>
      </c>
      <c r="K63" s="40">
        <v>4755792.28</v>
      </c>
      <c r="L63" s="164">
        <f t="shared" si="2"/>
        <v>5442036.8399999999</v>
      </c>
      <c r="N63" s="154"/>
      <c r="O63" s="154"/>
      <c r="P63" s="154"/>
      <c r="Q63" s="154"/>
      <c r="R63" s="154"/>
      <c r="S63" s="154"/>
    </row>
    <row r="64" spans="1:19" ht="12.75" customHeight="1" x14ac:dyDescent="0.2">
      <c r="A64" s="307" t="s">
        <v>106</v>
      </c>
      <c r="B64" s="308"/>
      <c r="C64" s="308"/>
      <c r="D64" s="308"/>
      <c r="E64" s="309"/>
      <c r="F64" s="10">
        <v>57</v>
      </c>
      <c r="G64" s="39">
        <v>190494.67000000004</v>
      </c>
      <c r="H64" s="40">
        <v>72128869.610000014</v>
      </c>
      <c r="I64" s="164">
        <f t="shared" si="0"/>
        <v>72319364.280000016</v>
      </c>
      <c r="J64" s="39">
        <v>3518319.6499999994</v>
      </c>
      <c r="K64" s="40">
        <v>49025028.589999996</v>
      </c>
      <c r="L64" s="164">
        <f t="shared" si="2"/>
        <v>52543348.239999995</v>
      </c>
      <c r="N64" s="154"/>
      <c r="O64" s="154"/>
      <c r="P64" s="154"/>
      <c r="Q64" s="154"/>
      <c r="R64" s="154"/>
      <c r="S64" s="154"/>
    </row>
    <row r="65" spans="1:19" ht="12.75" customHeight="1" x14ac:dyDescent="0.2">
      <c r="A65" s="310" t="s">
        <v>107</v>
      </c>
      <c r="B65" s="311"/>
      <c r="C65" s="311"/>
      <c r="D65" s="308"/>
      <c r="E65" s="309"/>
      <c r="F65" s="10">
        <v>58</v>
      </c>
      <c r="G65" s="165">
        <f>G66+G70+G71</f>
        <v>20222037.529999997</v>
      </c>
      <c r="H65" s="166">
        <f>H66+H70+H71</f>
        <v>46083722.129999995</v>
      </c>
      <c r="I65" s="164">
        <f t="shared" si="0"/>
        <v>66305759.659999996</v>
      </c>
      <c r="J65" s="165">
        <f>+J66+J70+J71</f>
        <v>9131111.9400000013</v>
      </c>
      <c r="K65" s="166">
        <f>+K66+K70+K71</f>
        <v>39349547.909999996</v>
      </c>
      <c r="L65" s="164">
        <f t="shared" si="2"/>
        <v>48480659.849999994</v>
      </c>
      <c r="N65" s="154"/>
      <c r="O65" s="154"/>
      <c r="P65" s="154"/>
      <c r="Q65" s="154"/>
      <c r="R65" s="154"/>
      <c r="S65" s="154"/>
    </row>
    <row r="66" spans="1:19" ht="12.75" customHeight="1" x14ac:dyDescent="0.2">
      <c r="A66" s="310" t="s">
        <v>108</v>
      </c>
      <c r="B66" s="311"/>
      <c r="C66" s="311"/>
      <c r="D66" s="308"/>
      <c r="E66" s="309"/>
      <c r="F66" s="10">
        <v>59</v>
      </c>
      <c r="G66" s="165">
        <f>G67+G68+G69</f>
        <v>20222037.529999997</v>
      </c>
      <c r="H66" s="166">
        <f>H67+H68+H69</f>
        <v>45977297.969999999</v>
      </c>
      <c r="I66" s="164">
        <f t="shared" si="0"/>
        <v>66199335.5</v>
      </c>
      <c r="J66" s="165">
        <f>+J67+J68+J69</f>
        <v>9131111.9400000013</v>
      </c>
      <c r="K66" s="166">
        <f>+K67+K68+K69</f>
        <v>39243123.75</v>
      </c>
      <c r="L66" s="164">
        <f t="shared" si="2"/>
        <v>48374235.689999998</v>
      </c>
      <c r="N66" s="154"/>
      <c r="O66" s="154"/>
      <c r="P66" s="154"/>
      <c r="Q66" s="154"/>
      <c r="R66" s="154"/>
      <c r="S66" s="154"/>
    </row>
    <row r="67" spans="1:19" ht="12.75" customHeight="1" x14ac:dyDescent="0.2">
      <c r="A67" s="307" t="s">
        <v>109</v>
      </c>
      <c r="B67" s="308"/>
      <c r="C67" s="308"/>
      <c r="D67" s="308"/>
      <c r="E67" s="309"/>
      <c r="F67" s="10">
        <v>60</v>
      </c>
      <c r="G67" s="39">
        <v>0</v>
      </c>
      <c r="H67" s="40">
        <v>45912680.960000001</v>
      </c>
      <c r="I67" s="164">
        <f t="shared" si="0"/>
        <v>45912680.960000001</v>
      </c>
      <c r="J67" s="39">
        <v>4.6566128730773926E-10</v>
      </c>
      <c r="K67" s="40">
        <v>39173082.880000003</v>
      </c>
      <c r="L67" s="164">
        <f t="shared" si="2"/>
        <v>39173082.880000003</v>
      </c>
      <c r="N67" s="154"/>
      <c r="O67" s="154"/>
      <c r="P67" s="154"/>
      <c r="Q67" s="154"/>
      <c r="R67" s="154"/>
      <c r="S67" s="154"/>
    </row>
    <row r="68" spans="1:19" ht="12.75" customHeight="1" x14ac:dyDescent="0.2">
      <c r="A68" s="307" t="s">
        <v>110</v>
      </c>
      <c r="B68" s="308"/>
      <c r="C68" s="308"/>
      <c r="D68" s="308"/>
      <c r="E68" s="309"/>
      <c r="F68" s="10">
        <v>61</v>
      </c>
      <c r="G68" s="39">
        <v>20222037.529999997</v>
      </c>
      <c r="H68" s="40">
        <v>0</v>
      </c>
      <c r="I68" s="164">
        <f t="shared" si="0"/>
        <v>20222037.529999997</v>
      </c>
      <c r="J68" s="39">
        <v>9131111.9400000013</v>
      </c>
      <c r="K68" s="40">
        <v>0</v>
      </c>
      <c r="L68" s="164">
        <f t="shared" si="2"/>
        <v>9131111.9400000013</v>
      </c>
      <c r="N68" s="154"/>
      <c r="O68" s="154"/>
      <c r="P68" s="154"/>
      <c r="Q68" s="154"/>
      <c r="R68" s="154"/>
      <c r="S68" s="154"/>
    </row>
    <row r="69" spans="1:19" ht="12.75" customHeight="1" x14ac:dyDescent="0.2">
      <c r="A69" s="307" t="s">
        <v>111</v>
      </c>
      <c r="B69" s="308"/>
      <c r="C69" s="308"/>
      <c r="D69" s="308"/>
      <c r="E69" s="309"/>
      <c r="F69" s="10">
        <v>62</v>
      </c>
      <c r="G69" s="39">
        <v>0</v>
      </c>
      <c r="H69" s="40">
        <v>64617.009999999995</v>
      </c>
      <c r="I69" s="164">
        <f t="shared" si="0"/>
        <v>64617.009999999995</v>
      </c>
      <c r="J69" s="39">
        <v>0</v>
      </c>
      <c r="K69" s="40">
        <v>70040.87</v>
      </c>
      <c r="L69" s="164">
        <f t="shared" si="2"/>
        <v>70040.87</v>
      </c>
      <c r="N69" s="154"/>
      <c r="O69" s="154"/>
      <c r="P69" s="154"/>
      <c r="Q69" s="154"/>
      <c r="R69" s="154"/>
      <c r="S69" s="154"/>
    </row>
    <row r="70" spans="1:19" ht="12.75" customHeight="1" x14ac:dyDescent="0.2">
      <c r="A70" s="310" t="s">
        <v>112</v>
      </c>
      <c r="B70" s="311"/>
      <c r="C70" s="311"/>
      <c r="D70" s="308"/>
      <c r="E70" s="309"/>
      <c r="F70" s="10">
        <v>63</v>
      </c>
      <c r="G70" s="39"/>
      <c r="H70" s="40"/>
      <c r="I70" s="164">
        <f t="shared" si="0"/>
        <v>0</v>
      </c>
      <c r="J70" s="39"/>
      <c r="K70" s="40"/>
      <c r="L70" s="164">
        <f t="shared" si="2"/>
        <v>0</v>
      </c>
      <c r="N70" s="154"/>
      <c r="O70" s="154"/>
      <c r="P70" s="154"/>
      <c r="Q70" s="154"/>
      <c r="R70" s="154"/>
      <c r="S70" s="154"/>
    </row>
    <row r="71" spans="1:19" ht="12.75" customHeight="1" x14ac:dyDescent="0.2">
      <c r="A71" s="310" t="s">
        <v>113</v>
      </c>
      <c r="B71" s="311"/>
      <c r="C71" s="311"/>
      <c r="D71" s="308"/>
      <c r="E71" s="309"/>
      <c r="F71" s="10">
        <v>64</v>
      </c>
      <c r="G71" s="39">
        <v>0</v>
      </c>
      <c r="H71" s="40">
        <v>106424.16</v>
      </c>
      <c r="I71" s="164">
        <f t="shared" si="0"/>
        <v>106424.16</v>
      </c>
      <c r="J71" s="39"/>
      <c r="K71" s="40">
        <v>106424.16</v>
      </c>
      <c r="L71" s="164">
        <f t="shared" si="2"/>
        <v>106424.16</v>
      </c>
      <c r="N71" s="154"/>
      <c r="O71" s="154"/>
      <c r="P71" s="154"/>
      <c r="Q71" s="154"/>
      <c r="R71" s="154"/>
      <c r="S71" s="154"/>
    </row>
    <row r="72" spans="1:19" ht="24.75" customHeight="1" x14ac:dyDescent="0.2">
      <c r="A72" s="310" t="s">
        <v>114</v>
      </c>
      <c r="B72" s="311"/>
      <c r="C72" s="311"/>
      <c r="D72" s="308"/>
      <c r="E72" s="309"/>
      <c r="F72" s="10">
        <v>65</v>
      </c>
      <c r="G72" s="165">
        <f>G73+G74+G75</f>
        <v>0</v>
      </c>
      <c r="H72" s="166">
        <f>H73+H74+H75</f>
        <v>119420616.77999999</v>
      </c>
      <c r="I72" s="164">
        <f t="shared" si="0"/>
        <v>119420616.77999999</v>
      </c>
      <c r="J72" s="165">
        <f>+J73+J74+J75</f>
        <v>-5.8207660913467407E-11</v>
      </c>
      <c r="K72" s="166">
        <f>+K73+K74+K75</f>
        <v>183388383.95000002</v>
      </c>
      <c r="L72" s="164">
        <f t="shared" si="2"/>
        <v>183388383.95000002</v>
      </c>
      <c r="N72" s="154"/>
      <c r="O72" s="154"/>
      <c r="P72" s="154"/>
      <c r="Q72" s="154"/>
      <c r="R72" s="154"/>
      <c r="S72" s="154"/>
    </row>
    <row r="73" spans="1:19" ht="12.75" customHeight="1" x14ac:dyDescent="0.2">
      <c r="A73" s="307" t="s">
        <v>115</v>
      </c>
      <c r="B73" s="308"/>
      <c r="C73" s="308"/>
      <c r="D73" s="308"/>
      <c r="E73" s="309"/>
      <c r="F73" s="10">
        <v>66</v>
      </c>
      <c r="G73" s="39">
        <v>0</v>
      </c>
      <c r="H73" s="40">
        <v>0</v>
      </c>
      <c r="I73" s="164">
        <f t="shared" si="0"/>
        <v>0</v>
      </c>
      <c r="J73" s="39">
        <v>0</v>
      </c>
      <c r="K73" s="40">
        <v>0</v>
      </c>
      <c r="L73" s="164">
        <f t="shared" si="2"/>
        <v>0</v>
      </c>
      <c r="N73" s="154"/>
      <c r="O73" s="154"/>
      <c r="P73" s="154"/>
      <c r="Q73" s="154"/>
      <c r="R73" s="154"/>
      <c r="S73" s="154"/>
    </row>
    <row r="74" spans="1:19" ht="12.75" customHeight="1" x14ac:dyDescent="0.2">
      <c r="A74" s="307" t="s">
        <v>116</v>
      </c>
      <c r="B74" s="308"/>
      <c r="C74" s="308"/>
      <c r="D74" s="308"/>
      <c r="E74" s="309"/>
      <c r="F74" s="10">
        <v>67</v>
      </c>
      <c r="G74" s="39">
        <v>0</v>
      </c>
      <c r="H74" s="40">
        <v>110496206.75999999</v>
      </c>
      <c r="I74" s="164">
        <f t="shared" si="0"/>
        <v>110496206.75999999</v>
      </c>
      <c r="J74" s="39">
        <v>0</v>
      </c>
      <c r="K74" s="40">
        <v>173911934.56999999</v>
      </c>
      <c r="L74" s="164">
        <f t="shared" si="2"/>
        <v>173911934.56999999</v>
      </c>
      <c r="N74" s="154"/>
      <c r="O74" s="154"/>
      <c r="P74" s="154"/>
      <c r="Q74" s="154"/>
      <c r="R74" s="154"/>
      <c r="S74" s="154"/>
    </row>
    <row r="75" spans="1:19" ht="12.75" customHeight="1" x14ac:dyDescent="0.2">
      <c r="A75" s="307" t="s">
        <v>117</v>
      </c>
      <c r="B75" s="308"/>
      <c r="C75" s="308"/>
      <c r="D75" s="308"/>
      <c r="E75" s="309"/>
      <c r="F75" s="10">
        <v>68</v>
      </c>
      <c r="G75" s="39">
        <v>0</v>
      </c>
      <c r="H75" s="40">
        <v>8924410.0199999996</v>
      </c>
      <c r="I75" s="164">
        <f t="shared" si="0"/>
        <v>8924410.0199999996</v>
      </c>
      <c r="J75" s="39">
        <v>-5.8207660913467407E-11</v>
      </c>
      <c r="K75" s="40">
        <v>9476449.380000012</v>
      </c>
      <c r="L75" s="164">
        <f t="shared" si="2"/>
        <v>9476449.380000012</v>
      </c>
      <c r="N75" s="154"/>
      <c r="O75" s="154"/>
      <c r="P75" s="154"/>
      <c r="Q75" s="154"/>
      <c r="R75" s="154"/>
      <c r="S75" s="154"/>
    </row>
    <row r="76" spans="1:19" ht="12.75" customHeight="1" x14ac:dyDescent="0.2">
      <c r="A76" s="310" t="s">
        <v>118</v>
      </c>
      <c r="B76" s="311"/>
      <c r="C76" s="311"/>
      <c r="D76" s="308"/>
      <c r="E76" s="309"/>
      <c r="F76" s="10">
        <v>69</v>
      </c>
      <c r="G76" s="165">
        <f>G8+G11+G14+G18+G44+G45+G53+G56+G65+G72</f>
        <v>2793112244.0200005</v>
      </c>
      <c r="H76" s="166">
        <f>H8+H11+H14+H18+H44+H45+H53+H56+H65+H72</f>
        <v>5971367882.1599998</v>
      </c>
      <c r="I76" s="164">
        <f>+G76+H76</f>
        <v>8764480126.1800003</v>
      </c>
      <c r="J76" s="165">
        <f>+J8+J11+J14+J18+J44+J45+J53+J56+J65+J72</f>
        <v>3044113046.6400008</v>
      </c>
      <c r="K76" s="166">
        <f>+K8+K11+K14+K18+K44+K45+K53+K56+K65+K72</f>
        <v>6708463123.6405878</v>
      </c>
      <c r="L76" s="164">
        <f>+J76+K76</f>
        <v>9752576170.2805882</v>
      </c>
      <c r="N76" s="154"/>
      <c r="O76" s="154"/>
      <c r="P76" s="154"/>
      <c r="Q76" s="154"/>
      <c r="R76" s="154"/>
      <c r="S76" s="154"/>
    </row>
    <row r="77" spans="1:19" ht="12.75" customHeight="1" x14ac:dyDescent="0.2">
      <c r="A77" s="319" t="s">
        <v>119</v>
      </c>
      <c r="B77" s="320"/>
      <c r="C77" s="320"/>
      <c r="D77" s="321"/>
      <c r="E77" s="322"/>
      <c r="F77" s="11">
        <v>70</v>
      </c>
      <c r="G77" s="41">
        <v>33839.360000000001</v>
      </c>
      <c r="H77" s="42">
        <v>1108802832.5599997</v>
      </c>
      <c r="I77" s="167">
        <f>+G77+H77</f>
        <v>1108836671.9199996</v>
      </c>
      <c r="J77" s="41">
        <v>90282226.709999993</v>
      </c>
      <c r="K77" s="42">
        <v>2030812803.4300001</v>
      </c>
      <c r="L77" s="167">
        <f>+J77+K77</f>
        <v>2121095030.1400001</v>
      </c>
      <c r="N77" s="154"/>
      <c r="O77" s="154"/>
      <c r="P77" s="154"/>
      <c r="Q77" s="154"/>
      <c r="R77" s="154"/>
      <c r="S77" s="154"/>
    </row>
    <row r="78" spans="1:19" ht="12.75" customHeight="1" x14ac:dyDescent="0.2">
      <c r="A78" s="179" t="s">
        <v>182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8"/>
      <c r="N78" s="154"/>
      <c r="O78" s="154"/>
      <c r="P78" s="154"/>
      <c r="Q78" s="154"/>
      <c r="R78" s="154"/>
      <c r="S78" s="154"/>
    </row>
    <row r="79" spans="1:19" ht="12.75" customHeight="1" x14ac:dyDescent="0.2">
      <c r="A79" s="282" t="s">
        <v>128</v>
      </c>
      <c r="B79" s="283"/>
      <c r="C79" s="283"/>
      <c r="D79" s="284"/>
      <c r="E79" s="285"/>
      <c r="F79" s="9">
        <v>71</v>
      </c>
      <c r="G79" s="161">
        <f>G80+G84+G85+G89+G93+G96</f>
        <v>219042448.28000003</v>
      </c>
      <c r="H79" s="162">
        <f>H80+H84+H85+H89+H93+H96</f>
        <v>1834478582.51</v>
      </c>
      <c r="I79" s="163">
        <f t="shared" ref="I79:I128" si="3">+G79+H79</f>
        <v>2053521030.79</v>
      </c>
      <c r="J79" s="161">
        <f>+J80+J84+J85+J89+J93+J96</f>
        <v>295097350.10858005</v>
      </c>
      <c r="K79" s="162">
        <f>+K80+K84+K85+K89+K93+K96</f>
        <v>2285015297.1649423</v>
      </c>
      <c r="L79" s="163">
        <f t="shared" ref="L79:L128" si="4">+J79+K79</f>
        <v>2580112647.2735224</v>
      </c>
      <c r="N79" s="154"/>
      <c r="O79" s="154"/>
      <c r="P79" s="154"/>
      <c r="Q79" s="154"/>
      <c r="R79" s="154"/>
      <c r="S79" s="154"/>
    </row>
    <row r="80" spans="1:19" ht="12.75" customHeight="1" x14ac:dyDescent="0.2">
      <c r="A80" s="310" t="s">
        <v>129</v>
      </c>
      <c r="B80" s="311"/>
      <c r="C80" s="311"/>
      <c r="D80" s="308"/>
      <c r="E80" s="309"/>
      <c r="F80" s="10">
        <v>72</v>
      </c>
      <c r="G80" s="165">
        <f>G81+G82+G83</f>
        <v>44288720</v>
      </c>
      <c r="H80" s="166">
        <f>H81+H82+H83</f>
        <v>557287080</v>
      </c>
      <c r="I80" s="164">
        <f t="shared" si="3"/>
        <v>601575800</v>
      </c>
      <c r="J80" s="165">
        <f>+SUM(J81:J83)</f>
        <v>44288720</v>
      </c>
      <c r="K80" s="166">
        <f>+SUM(K81:K83)</f>
        <v>557287080</v>
      </c>
      <c r="L80" s="164">
        <f t="shared" si="4"/>
        <v>601575800</v>
      </c>
      <c r="N80" s="154"/>
      <c r="O80" s="154"/>
      <c r="P80" s="154"/>
      <c r="Q80" s="154"/>
      <c r="R80" s="154"/>
      <c r="S80" s="154"/>
    </row>
    <row r="81" spans="1:19" ht="12.75" customHeight="1" x14ac:dyDescent="0.2">
      <c r="A81" s="307" t="s">
        <v>130</v>
      </c>
      <c r="B81" s="308"/>
      <c r="C81" s="308"/>
      <c r="D81" s="308"/>
      <c r="E81" s="309"/>
      <c r="F81" s="10">
        <v>73</v>
      </c>
      <c r="G81" s="39">
        <v>44288720</v>
      </c>
      <c r="H81" s="40">
        <v>545037080</v>
      </c>
      <c r="I81" s="164">
        <f t="shared" si="3"/>
        <v>589325800</v>
      </c>
      <c r="J81" s="39">
        <v>44288720</v>
      </c>
      <c r="K81" s="40">
        <v>545037080</v>
      </c>
      <c r="L81" s="164">
        <f t="shared" si="4"/>
        <v>589325800</v>
      </c>
      <c r="N81" s="154"/>
      <c r="O81" s="154"/>
      <c r="P81" s="154"/>
      <c r="Q81" s="154"/>
      <c r="R81" s="154"/>
      <c r="S81" s="154"/>
    </row>
    <row r="82" spans="1:19" ht="12.75" customHeight="1" x14ac:dyDescent="0.2">
      <c r="A82" s="307" t="s">
        <v>131</v>
      </c>
      <c r="B82" s="308"/>
      <c r="C82" s="308"/>
      <c r="D82" s="308"/>
      <c r="E82" s="309"/>
      <c r="F82" s="10">
        <v>74</v>
      </c>
      <c r="G82" s="39"/>
      <c r="H82" s="40">
        <v>12250000</v>
      </c>
      <c r="I82" s="164">
        <f t="shared" si="3"/>
        <v>12250000</v>
      </c>
      <c r="J82" s="39">
        <v>0</v>
      </c>
      <c r="K82" s="40">
        <v>12250000</v>
      </c>
      <c r="L82" s="164">
        <f t="shared" si="4"/>
        <v>12250000</v>
      </c>
      <c r="N82" s="154"/>
      <c r="O82" s="154"/>
      <c r="P82" s="154"/>
      <c r="Q82" s="154"/>
      <c r="R82" s="154"/>
      <c r="S82" s="154"/>
    </row>
    <row r="83" spans="1:19" ht="12.75" customHeight="1" x14ac:dyDescent="0.2">
      <c r="A83" s="307" t="s">
        <v>132</v>
      </c>
      <c r="B83" s="308"/>
      <c r="C83" s="308"/>
      <c r="D83" s="308"/>
      <c r="E83" s="309"/>
      <c r="F83" s="10">
        <v>75</v>
      </c>
      <c r="G83" s="39"/>
      <c r="H83" s="40"/>
      <c r="I83" s="164">
        <f t="shared" si="3"/>
        <v>0</v>
      </c>
      <c r="J83" s="39">
        <v>0</v>
      </c>
      <c r="K83" s="40">
        <v>0</v>
      </c>
      <c r="L83" s="164">
        <f t="shared" si="4"/>
        <v>0</v>
      </c>
      <c r="N83" s="154"/>
      <c r="O83" s="154"/>
      <c r="P83" s="154"/>
      <c r="Q83" s="154"/>
      <c r="R83" s="154"/>
      <c r="S83" s="154"/>
    </row>
    <row r="84" spans="1:19" ht="12.75" customHeight="1" x14ac:dyDescent="0.2">
      <c r="A84" s="310" t="s">
        <v>133</v>
      </c>
      <c r="B84" s="311"/>
      <c r="C84" s="311"/>
      <c r="D84" s="308"/>
      <c r="E84" s="309"/>
      <c r="F84" s="10">
        <v>76</v>
      </c>
      <c r="G84" s="39"/>
      <c r="H84" s="40">
        <v>681482525.25</v>
      </c>
      <c r="I84" s="164">
        <f t="shared" si="3"/>
        <v>681482525.25</v>
      </c>
      <c r="J84" s="39"/>
      <c r="K84" s="40">
        <v>681482525.25</v>
      </c>
      <c r="L84" s="164">
        <f t="shared" si="4"/>
        <v>681482525.25</v>
      </c>
      <c r="N84" s="154"/>
      <c r="O84" s="154"/>
      <c r="P84" s="154"/>
      <c r="Q84" s="154"/>
      <c r="R84" s="154"/>
      <c r="S84" s="154"/>
    </row>
    <row r="85" spans="1:19" ht="12.75" customHeight="1" x14ac:dyDescent="0.2">
      <c r="A85" s="310" t="s">
        <v>134</v>
      </c>
      <c r="B85" s="311"/>
      <c r="C85" s="311"/>
      <c r="D85" s="308"/>
      <c r="E85" s="309"/>
      <c r="F85" s="10">
        <v>77</v>
      </c>
      <c r="G85" s="165">
        <f>G86+G87+G88</f>
        <v>57547683.890000001</v>
      </c>
      <c r="H85" s="166">
        <f>H86+H87+H88</f>
        <v>170980771.75999999</v>
      </c>
      <c r="I85" s="164">
        <f t="shared" si="3"/>
        <v>228528455.64999998</v>
      </c>
      <c r="J85" s="165">
        <f>+J86+J87+J88</f>
        <v>82286918.049999982</v>
      </c>
      <c r="K85" s="166">
        <f>+K86+K87+K88</f>
        <v>251938612.01999998</v>
      </c>
      <c r="L85" s="164">
        <f t="shared" si="4"/>
        <v>334225530.06999993</v>
      </c>
      <c r="N85" s="154"/>
      <c r="O85" s="154"/>
      <c r="P85" s="154"/>
      <c r="Q85" s="154"/>
      <c r="R85" s="154"/>
      <c r="S85" s="154"/>
    </row>
    <row r="86" spans="1:19" ht="12.75" customHeight="1" x14ac:dyDescent="0.2">
      <c r="A86" s="307" t="s">
        <v>135</v>
      </c>
      <c r="B86" s="308"/>
      <c r="C86" s="308"/>
      <c r="D86" s="308"/>
      <c r="E86" s="309"/>
      <c r="F86" s="10">
        <v>78</v>
      </c>
      <c r="G86" s="39">
        <v>0</v>
      </c>
      <c r="H86" s="40">
        <v>54527393.039999999</v>
      </c>
      <c r="I86" s="164">
        <f t="shared" si="3"/>
        <v>54527393.039999999</v>
      </c>
      <c r="J86" s="39">
        <v>0</v>
      </c>
      <c r="K86" s="40">
        <v>53747700.589999996</v>
      </c>
      <c r="L86" s="164">
        <f t="shared" si="4"/>
        <v>53747700.589999996</v>
      </c>
      <c r="N86" s="154"/>
      <c r="O86" s="154"/>
      <c r="P86" s="154"/>
      <c r="Q86" s="154"/>
      <c r="R86" s="154"/>
      <c r="S86" s="154"/>
    </row>
    <row r="87" spans="1:19" ht="12.75" customHeight="1" x14ac:dyDescent="0.2">
      <c r="A87" s="307" t="s">
        <v>136</v>
      </c>
      <c r="B87" s="308"/>
      <c r="C87" s="308"/>
      <c r="D87" s="308"/>
      <c r="E87" s="309"/>
      <c r="F87" s="10">
        <v>79</v>
      </c>
      <c r="G87" s="39">
        <v>57547683.890000001</v>
      </c>
      <c r="H87" s="40">
        <v>116453378.72</v>
      </c>
      <c r="I87" s="164">
        <f t="shared" si="3"/>
        <v>174001062.61000001</v>
      </c>
      <c r="J87" s="39">
        <v>82286918.049999982</v>
      </c>
      <c r="K87" s="40">
        <v>198190911.42999998</v>
      </c>
      <c r="L87" s="164">
        <f t="shared" si="4"/>
        <v>280477829.47999996</v>
      </c>
      <c r="N87" s="154"/>
      <c r="O87" s="154"/>
      <c r="P87" s="154"/>
      <c r="Q87" s="154"/>
      <c r="R87" s="154"/>
      <c r="S87" s="154"/>
    </row>
    <row r="88" spans="1:19" ht="12.75" customHeight="1" x14ac:dyDescent="0.2">
      <c r="A88" s="307" t="s">
        <v>137</v>
      </c>
      <c r="B88" s="308"/>
      <c r="C88" s="308"/>
      <c r="D88" s="308"/>
      <c r="E88" s="309"/>
      <c r="F88" s="10">
        <v>80</v>
      </c>
      <c r="G88" s="39">
        <v>0</v>
      </c>
      <c r="H88" s="40">
        <v>0</v>
      </c>
      <c r="I88" s="164">
        <f t="shared" si="3"/>
        <v>0</v>
      </c>
      <c r="J88" s="39">
        <v>0</v>
      </c>
      <c r="K88" s="40">
        <v>0</v>
      </c>
      <c r="L88" s="164">
        <f t="shared" si="4"/>
        <v>0</v>
      </c>
      <c r="N88" s="154"/>
      <c r="O88" s="154"/>
      <c r="P88" s="154"/>
      <c r="Q88" s="154"/>
      <c r="R88" s="154"/>
      <c r="S88" s="154"/>
    </row>
    <row r="89" spans="1:19" ht="12.75" customHeight="1" x14ac:dyDescent="0.2">
      <c r="A89" s="310" t="s">
        <v>138</v>
      </c>
      <c r="B89" s="311"/>
      <c r="C89" s="311"/>
      <c r="D89" s="308"/>
      <c r="E89" s="309"/>
      <c r="F89" s="10">
        <v>81</v>
      </c>
      <c r="G89" s="165">
        <f>G90+G91+G92</f>
        <v>83902325.960000008</v>
      </c>
      <c r="H89" s="166">
        <f>H90+H91+H92</f>
        <v>313971510.10000002</v>
      </c>
      <c r="I89" s="164">
        <f t="shared" si="3"/>
        <v>397873836.06000006</v>
      </c>
      <c r="J89" s="165">
        <f>+J90+J91+J92</f>
        <v>84708411.579999998</v>
      </c>
      <c r="K89" s="166">
        <f>+K90+K91+K92</f>
        <v>315741825.75999999</v>
      </c>
      <c r="L89" s="164">
        <f t="shared" si="4"/>
        <v>400450237.33999997</v>
      </c>
      <c r="N89" s="154"/>
      <c r="O89" s="154"/>
      <c r="P89" s="154"/>
      <c r="Q89" s="154"/>
      <c r="R89" s="154"/>
      <c r="S89" s="154"/>
    </row>
    <row r="90" spans="1:19" ht="12.75" customHeight="1" x14ac:dyDescent="0.2">
      <c r="A90" s="307" t="s">
        <v>139</v>
      </c>
      <c r="B90" s="308"/>
      <c r="C90" s="308"/>
      <c r="D90" s="308"/>
      <c r="E90" s="309"/>
      <c r="F90" s="10">
        <v>82</v>
      </c>
      <c r="G90" s="39">
        <v>820824.77</v>
      </c>
      <c r="H90" s="40">
        <v>25093225.350000001</v>
      </c>
      <c r="I90" s="164">
        <f t="shared" si="3"/>
        <v>25914050.120000001</v>
      </c>
      <c r="J90" s="39">
        <v>1626910.39</v>
      </c>
      <c r="K90" s="40">
        <v>26863541.010000002</v>
      </c>
      <c r="L90" s="164">
        <f t="shared" si="4"/>
        <v>28490451.400000002</v>
      </c>
      <c r="N90" s="154"/>
      <c r="O90" s="154"/>
      <c r="P90" s="154"/>
      <c r="Q90" s="154"/>
      <c r="R90" s="154"/>
      <c r="S90" s="154"/>
    </row>
    <row r="91" spans="1:19" ht="12.75" customHeight="1" x14ac:dyDescent="0.2">
      <c r="A91" s="307" t="s">
        <v>140</v>
      </c>
      <c r="B91" s="308"/>
      <c r="C91" s="308"/>
      <c r="D91" s="308"/>
      <c r="E91" s="309"/>
      <c r="F91" s="10">
        <v>83</v>
      </c>
      <c r="G91" s="39">
        <v>7581501.1900000004</v>
      </c>
      <c r="H91" s="40">
        <v>139638995.30000001</v>
      </c>
      <c r="I91" s="164">
        <f t="shared" si="3"/>
        <v>147220496.49000001</v>
      </c>
      <c r="J91" s="39">
        <v>7581501.1900000004</v>
      </c>
      <c r="K91" s="40">
        <v>139638995.30000001</v>
      </c>
      <c r="L91" s="164">
        <f t="shared" si="4"/>
        <v>147220496.49000001</v>
      </c>
      <c r="N91" s="154"/>
      <c r="O91" s="154"/>
      <c r="P91" s="154"/>
      <c r="Q91" s="154"/>
      <c r="R91" s="154"/>
      <c r="S91" s="154"/>
    </row>
    <row r="92" spans="1:19" ht="12.75" customHeight="1" x14ac:dyDescent="0.2">
      <c r="A92" s="307" t="s">
        <v>141</v>
      </c>
      <c r="B92" s="308"/>
      <c r="C92" s="308"/>
      <c r="D92" s="308"/>
      <c r="E92" s="309"/>
      <c r="F92" s="10">
        <v>84</v>
      </c>
      <c r="G92" s="39">
        <v>75500000</v>
      </c>
      <c r="H92" s="40">
        <v>149239289.44999999</v>
      </c>
      <c r="I92" s="164">
        <f t="shared" si="3"/>
        <v>224739289.44999999</v>
      </c>
      <c r="J92" s="39">
        <v>75500000</v>
      </c>
      <c r="K92" s="40">
        <v>149239289.44999999</v>
      </c>
      <c r="L92" s="164">
        <f t="shared" si="4"/>
        <v>224739289.44999999</v>
      </c>
      <c r="N92" s="154"/>
      <c r="O92" s="154"/>
      <c r="P92" s="154"/>
      <c r="Q92" s="154"/>
      <c r="R92" s="154"/>
      <c r="S92" s="154"/>
    </row>
    <row r="93" spans="1:19" ht="12.75" customHeight="1" x14ac:dyDescent="0.2">
      <c r="A93" s="310" t="s">
        <v>142</v>
      </c>
      <c r="B93" s="311"/>
      <c r="C93" s="311"/>
      <c r="D93" s="308"/>
      <c r="E93" s="309"/>
      <c r="F93" s="10">
        <v>85</v>
      </c>
      <c r="G93" s="165">
        <f>G94+G95</f>
        <v>17182006.0961999</v>
      </c>
      <c r="H93" s="166">
        <f>H94+H95</f>
        <v>75350382.308799386</v>
      </c>
      <c r="I93" s="164">
        <f t="shared" si="3"/>
        <v>92532388.404999286</v>
      </c>
      <c r="J93" s="165">
        <f>+J94+J95</f>
        <v>32497632.809999999</v>
      </c>
      <c r="K93" s="166">
        <f>+K94+K95</f>
        <v>380956656</v>
      </c>
      <c r="L93" s="164">
        <f t="shared" si="4"/>
        <v>413454288.81</v>
      </c>
      <c r="N93" s="154"/>
      <c r="O93" s="154"/>
      <c r="P93" s="154"/>
      <c r="Q93" s="154"/>
      <c r="R93" s="154"/>
      <c r="S93" s="154"/>
    </row>
    <row r="94" spans="1:19" ht="12.75" customHeight="1" x14ac:dyDescent="0.2">
      <c r="A94" s="307" t="s">
        <v>143</v>
      </c>
      <c r="B94" s="308"/>
      <c r="C94" s="308"/>
      <c r="D94" s="308"/>
      <c r="E94" s="309"/>
      <c r="F94" s="10">
        <v>86</v>
      </c>
      <c r="G94" s="39">
        <v>17182006.0961999</v>
      </c>
      <c r="H94" s="40">
        <v>75350382.308799386</v>
      </c>
      <c r="I94" s="164">
        <f t="shared" si="3"/>
        <v>92532388.404999286</v>
      </c>
      <c r="J94" s="39">
        <v>32497632.809999999</v>
      </c>
      <c r="K94" s="40">
        <v>380956656</v>
      </c>
      <c r="L94" s="164">
        <f t="shared" si="4"/>
        <v>413454288.81</v>
      </c>
      <c r="N94" s="154"/>
      <c r="O94" s="154"/>
      <c r="P94" s="154"/>
      <c r="Q94" s="154"/>
      <c r="R94" s="154"/>
      <c r="S94" s="154"/>
    </row>
    <row r="95" spans="1:19" ht="12.75" customHeight="1" x14ac:dyDescent="0.2">
      <c r="A95" s="307" t="s">
        <v>144</v>
      </c>
      <c r="B95" s="308"/>
      <c r="C95" s="308"/>
      <c r="D95" s="308"/>
      <c r="E95" s="309"/>
      <c r="F95" s="10">
        <v>87</v>
      </c>
      <c r="G95" s="39"/>
      <c r="H95" s="40"/>
      <c r="I95" s="164">
        <f t="shared" si="3"/>
        <v>0</v>
      </c>
      <c r="J95" s="39">
        <v>0</v>
      </c>
      <c r="K95" s="40">
        <v>0</v>
      </c>
      <c r="L95" s="164">
        <f t="shared" si="4"/>
        <v>0</v>
      </c>
      <c r="N95" s="154"/>
      <c r="O95" s="154"/>
      <c r="P95" s="154"/>
      <c r="Q95" s="154"/>
      <c r="R95" s="154"/>
      <c r="S95" s="154"/>
    </row>
    <row r="96" spans="1:19" ht="12.75" customHeight="1" x14ac:dyDescent="0.2">
      <c r="A96" s="310" t="s">
        <v>145</v>
      </c>
      <c r="B96" s="311"/>
      <c r="C96" s="311"/>
      <c r="D96" s="308"/>
      <c r="E96" s="309"/>
      <c r="F96" s="10">
        <v>88</v>
      </c>
      <c r="G96" s="165">
        <f>G97+G98</f>
        <v>16121712.3338001</v>
      </c>
      <c r="H96" s="166">
        <f>H97+H98</f>
        <v>35406313.09120062</v>
      </c>
      <c r="I96" s="164">
        <f t="shared" si="3"/>
        <v>51528025.42500072</v>
      </c>
      <c r="J96" s="165">
        <f>+J97+J98</f>
        <v>51315667.668580055</v>
      </c>
      <c r="K96" s="166">
        <f>+K97+K98</f>
        <v>97608598.134942383</v>
      </c>
      <c r="L96" s="164">
        <f t="shared" si="4"/>
        <v>148924265.80352244</v>
      </c>
      <c r="N96" s="154"/>
      <c r="O96" s="154"/>
      <c r="P96" s="154"/>
      <c r="Q96" s="154"/>
      <c r="R96" s="154"/>
      <c r="S96" s="154"/>
    </row>
    <row r="97" spans="1:19" ht="12.75" customHeight="1" x14ac:dyDescent="0.2">
      <c r="A97" s="307" t="s">
        <v>146</v>
      </c>
      <c r="B97" s="308"/>
      <c r="C97" s="308"/>
      <c r="D97" s="308"/>
      <c r="E97" s="309"/>
      <c r="F97" s="10">
        <v>89</v>
      </c>
      <c r="G97" s="39">
        <v>16121712.3338001</v>
      </c>
      <c r="H97" s="40">
        <v>35406313.09120062</v>
      </c>
      <c r="I97" s="164">
        <f t="shared" si="3"/>
        <v>51528025.42500072</v>
      </c>
      <c r="J97" s="39">
        <v>51315667.668580055</v>
      </c>
      <c r="K97" s="40">
        <v>97608598.134942383</v>
      </c>
      <c r="L97" s="164">
        <f t="shared" si="4"/>
        <v>148924265.80352244</v>
      </c>
      <c r="N97" s="154"/>
      <c r="O97" s="154"/>
      <c r="P97" s="154"/>
      <c r="Q97" s="154"/>
      <c r="R97" s="154"/>
      <c r="S97" s="154"/>
    </row>
    <row r="98" spans="1:19" ht="12.75" customHeight="1" x14ac:dyDescent="0.2">
      <c r="A98" s="307" t="s">
        <v>147</v>
      </c>
      <c r="B98" s="308"/>
      <c r="C98" s="308"/>
      <c r="D98" s="308"/>
      <c r="E98" s="309"/>
      <c r="F98" s="10">
        <v>90</v>
      </c>
      <c r="G98" s="39"/>
      <c r="H98" s="40"/>
      <c r="I98" s="164">
        <f t="shared" si="3"/>
        <v>0</v>
      </c>
      <c r="J98" s="39"/>
      <c r="K98" s="40"/>
      <c r="L98" s="164">
        <f t="shared" si="4"/>
        <v>0</v>
      </c>
      <c r="N98" s="154"/>
      <c r="O98" s="154"/>
      <c r="P98" s="154"/>
      <c r="Q98" s="154"/>
      <c r="R98" s="154"/>
      <c r="S98" s="154"/>
    </row>
    <row r="99" spans="1:19" ht="12.75" customHeight="1" x14ac:dyDescent="0.2">
      <c r="A99" s="310" t="s">
        <v>148</v>
      </c>
      <c r="B99" s="311"/>
      <c r="C99" s="311"/>
      <c r="D99" s="308"/>
      <c r="E99" s="309"/>
      <c r="F99" s="10">
        <v>91</v>
      </c>
      <c r="G99" s="39"/>
      <c r="H99" s="40"/>
      <c r="I99" s="164">
        <f t="shared" si="3"/>
        <v>0</v>
      </c>
      <c r="J99" s="39"/>
      <c r="K99" s="40"/>
      <c r="L99" s="164">
        <f t="shared" si="4"/>
        <v>0</v>
      </c>
      <c r="N99" s="154"/>
      <c r="O99" s="154"/>
      <c r="P99" s="154"/>
      <c r="Q99" s="154"/>
      <c r="R99" s="154"/>
      <c r="S99" s="154"/>
    </row>
    <row r="100" spans="1:19" ht="12.75" customHeight="1" x14ac:dyDescent="0.2">
      <c r="A100" s="310" t="s">
        <v>149</v>
      </c>
      <c r="B100" s="311"/>
      <c r="C100" s="311"/>
      <c r="D100" s="308"/>
      <c r="E100" s="309"/>
      <c r="F100" s="10">
        <v>92</v>
      </c>
      <c r="G100" s="165">
        <f>SUM(G101:G106)</f>
        <v>2389935527.2700005</v>
      </c>
      <c r="H100" s="166">
        <f>SUM(H101:H106)</f>
        <v>3436139129.0600004</v>
      </c>
      <c r="I100" s="164">
        <f t="shared" si="3"/>
        <v>5826074656.3300009</v>
      </c>
      <c r="J100" s="165">
        <f>+J101+J102+J103+J104+J105+J106</f>
        <v>2362150376.0700002</v>
      </c>
      <c r="K100" s="166">
        <f>+K101+K102+K103+K104+K105+K106</f>
        <v>3686201309.6100006</v>
      </c>
      <c r="L100" s="164">
        <f t="shared" si="4"/>
        <v>6048351685.6800003</v>
      </c>
      <c r="N100" s="154"/>
      <c r="O100" s="154"/>
      <c r="P100" s="154"/>
      <c r="Q100" s="154"/>
      <c r="R100" s="154"/>
      <c r="S100" s="154"/>
    </row>
    <row r="101" spans="1:19" ht="12.75" customHeight="1" x14ac:dyDescent="0.2">
      <c r="A101" s="307" t="s">
        <v>150</v>
      </c>
      <c r="B101" s="308"/>
      <c r="C101" s="308"/>
      <c r="D101" s="308"/>
      <c r="E101" s="309"/>
      <c r="F101" s="10">
        <v>93</v>
      </c>
      <c r="G101" s="39">
        <v>4376157.1900000004</v>
      </c>
      <c r="H101" s="40">
        <v>817480662.81000018</v>
      </c>
      <c r="I101" s="164">
        <f t="shared" si="3"/>
        <v>821856820.00000024</v>
      </c>
      <c r="J101" s="39">
        <v>4383691.03</v>
      </c>
      <c r="K101" s="40">
        <v>1055177086.3</v>
      </c>
      <c r="L101" s="164">
        <f t="shared" si="4"/>
        <v>1059560777.3299999</v>
      </c>
      <c r="N101" s="154"/>
      <c r="O101" s="154"/>
      <c r="P101" s="154"/>
      <c r="Q101" s="154"/>
      <c r="R101" s="154"/>
      <c r="S101" s="154"/>
    </row>
    <row r="102" spans="1:19" ht="12.75" customHeight="1" x14ac:dyDescent="0.2">
      <c r="A102" s="307" t="s">
        <v>151</v>
      </c>
      <c r="B102" s="308"/>
      <c r="C102" s="308"/>
      <c r="D102" s="308"/>
      <c r="E102" s="309"/>
      <c r="F102" s="10">
        <v>94</v>
      </c>
      <c r="G102" s="39">
        <v>2350027502.6600003</v>
      </c>
      <c r="H102" s="40">
        <v>0</v>
      </c>
      <c r="I102" s="164">
        <f t="shared" si="3"/>
        <v>2350027502.6600003</v>
      </c>
      <c r="J102" s="39">
        <v>2318423034.6100001</v>
      </c>
      <c r="K102" s="40">
        <v>0</v>
      </c>
      <c r="L102" s="164">
        <f t="shared" si="4"/>
        <v>2318423034.6100001</v>
      </c>
      <c r="N102" s="154"/>
      <c r="O102" s="154"/>
      <c r="P102" s="154"/>
      <c r="Q102" s="154"/>
      <c r="R102" s="154"/>
      <c r="S102" s="154"/>
    </row>
    <row r="103" spans="1:19" ht="12.75" customHeight="1" x14ac:dyDescent="0.2">
      <c r="A103" s="307" t="s">
        <v>152</v>
      </c>
      <c r="B103" s="308"/>
      <c r="C103" s="308"/>
      <c r="D103" s="308"/>
      <c r="E103" s="309"/>
      <c r="F103" s="10">
        <v>95</v>
      </c>
      <c r="G103" s="39">
        <v>35531867.419999994</v>
      </c>
      <c r="H103" s="40">
        <v>2566880530.25</v>
      </c>
      <c r="I103" s="164">
        <f t="shared" si="3"/>
        <v>2602412397.6700001</v>
      </c>
      <c r="J103" s="39">
        <v>38651480.68</v>
      </c>
      <c r="K103" s="40">
        <v>2586443042.3100004</v>
      </c>
      <c r="L103" s="164">
        <f t="shared" si="4"/>
        <v>2625094522.9900002</v>
      </c>
      <c r="N103" s="154"/>
      <c r="O103" s="154"/>
      <c r="P103" s="154"/>
      <c r="Q103" s="154"/>
      <c r="R103" s="154"/>
      <c r="S103" s="154"/>
    </row>
    <row r="104" spans="1:19" ht="23.25" customHeight="1" x14ac:dyDescent="0.2">
      <c r="A104" s="307" t="s">
        <v>153</v>
      </c>
      <c r="B104" s="308"/>
      <c r="C104" s="308"/>
      <c r="D104" s="308"/>
      <c r="E104" s="309"/>
      <c r="F104" s="10">
        <v>96</v>
      </c>
      <c r="G104" s="39">
        <v>0</v>
      </c>
      <c r="H104" s="40">
        <v>934891</v>
      </c>
      <c r="I104" s="164">
        <f t="shared" si="3"/>
        <v>934891</v>
      </c>
      <c r="J104" s="39">
        <v>0</v>
      </c>
      <c r="K104" s="40">
        <v>5132300</v>
      </c>
      <c r="L104" s="164">
        <f t="shared" si="4"/>
        <v>5132300</v>
      </c>
      <c r="N104" s="154"/>
      <c r="O104" s="154"/>
      <c r="P104" s="154"/>
      <c r="Q104" s="154"/>
      <c r="R104" s="154"/>
      <c r="S104" s="154"/>
    </row>
    <row r="105" spans="1:19" ht="12.75" customHeight="1" x14ac:dyDescent="0.2">
      <c r="A105" s="307" t="s">
        <v>154</v>
      </c>
      <c r="B105" s="308"/>
      <c r="C105" s="308"/>
      <c r="D105" s="308"/>
      <c r="E105" s="309"/>
      <c r="F105" s="10">
        <v>97</v>
      </c>
      <c r="G105" s="39">
        <v>0</v>
      </c>
      <c r="H105" s="40">
        <v>7055533</v>
      </c>
      <c r="I105" s="164">
        <f t="shared" si="3"/>
        <v>7055533</v>
      </c>
      <c r="J105" s="39">
        <v>0</v>
      </c>
      <c r="K105" s="40">
        <v>7055533</v>
      </c>
      <c r="L105" s="164">
        <f t="shared" si="4"/>
        <v>7055533</v>
      </c>
      <c r="N105" s="154"/>
      <c r="O105" s="154"/>
      <c r="P105" s="154"/>
      <c r="Q105" s="154"/>
      <c r="R105" s="154"/>
      <c r="S105" s="154"/>
    </row>
    <row r="106" spans="1:19" ht="12.75" customHeight="1" x14ac:dyDescent="0.2">
      <c r="A106" s="307" t="s">
        <v>155</v>
      </c>
      <c r="B106" s="308"/>
      <c r="C106" s="308"/>
      <c r="D106" s="308"/>
      <c r="E106" s="309"/>
      <c r="F106" s="10">
        <v>98</v>
      </c>
      <c r="G106" s="39">
        <v>0</v>
      </c>
      <c r="H106" s="40">
        <v>43787512</v>
      </c>
      <c r="I106" s="164">
        <f t="shared" si="3"/>
        <v>43787512</v>
      </c>
      <c r="J106" s="39">
        <v>692169.75</v>
      </c>
      <c r="K106" s="40">
        <v>32393348</v>
      </c>
      <c r="L106" s="164">
        <f t="shared" si="4"/>
        <v>33085517.75</v>
      </c>
      <c r="N106" s="154"/>
      <c r="O106" s="154"/>
      <c r="P106" s="154"/>
      <c r="Q106" s="154"/>
      <c r="R106" s="154"/>
      <c r="S106" s="154"/>
    </row>
    <row r="107" spans="1:19" ht="37.5" customHeight="1" x14ac:dyDescent="0.2">
      <c r="A107" s="310" t="s">
        <v>156</v>
      </c>
      <c r="B107" s="311"/>
      <c r="C107" s="311"/>
      <c r="D107" s="308"/>
      <c r="E107" s="309"/>
      <c r="F107" s="10">
        <v>99</v>
      </c>
      <c r="G107" s="39">
        <v>138351163.53</v>
      </c>
      <c r="H107" s="40">
        <v>0</v>
      </c>
      <c r="I107" s="164">
        <f t="shared" si="3"/>
        <v>138351163.53</v>
      </c>
      <c r="J107" s="39">
        <v>335664097.69</v>
      </c>
      <c r="K107" s="40"/>
      <c r="L107" s="164">
        <f t="shared" si="4"/>
        <v>335664097.69</v>
      </c>
      <c r="N107" s="154"/>
      <c r="O107" s="154"/>
      <c r="P107" s="154"/>
      <c r="Q107" s="154"/>
      <c r="R107" s="154"/>
      <c r="S107" s="154"/>
    </row>
    <row r="108" spans="1:19" ht="12.75" customHeight="1" x14ac:dyDescent="0.2">
      <c r="A108" s="310" t="s">
        <v>157</v>
      </c>
      <c r="B108" s="311"/>
      <c r="C108" s="311"/>
      <c r="D108" s="308"/>
      <c r="E108" s="309"/>
      <c r="F108" s="10">
        <v>100</v>
      </c>
      <c r="G108" s="165">
        <f>G109+G110</f>
        <v>10673591.99</v>
      </c>
      <c r="H108" s="166">
        <f>H109+H110</f>
        <v>115187663.76000001</v>
      </c>
      <c r="I108" s="164">
        <f t="shared" si="3"/>
        <v>125861255.75</v>
      </c>
      <c r="J108" s="165">
        <f>+J109+J110</f>
        <v>5357558.1900000004</v>
      </c>
      <c r="K108" s="166">
        <f>+K109+K110</f>
        <v>100477313.75999999</v>
      </c>
      <c r="L108" s="164">
        <f t="shared" si="4"/>
        <v>105834871.94999999</v>
      </c>
      <c r="N108" s="154"/>
      <c r="O108" s="154"/>
      <c r="P108" s="154"/>
      <c r="Q108" s="154"/>
      <c r="R108" s="154"/>
      <c r="S108" s="154"/>
    </row>
    <row r="109" spans="1:19" ht="12.75" customHeight="1" x14ac:dyDescent="0.2">
      <c r="A109" s="307" t="s">
        <v>158</v>
      </c>
      <c r="B109" s="308"/>
      <c r="C109" s="308"/>
      <c r="D109" s="308"/>
      <c r="E109" s="309"/>
      <c r="F109" s="10">
        <v>101</v>
      </c>
      <c r="G109" s="39">
        <v>10673591.99</v>
      </c>
      <c r="H109" s="40">
        <v>113307282.97</v>
      </c>
      <c r="I109" s="164">
        <f t="shared" si="3"/>
        <v>123980874.95999999</v>
      </c>
      <c r="J109" s="39">
        <v>5357558.1900000004</v>
      </c>
      <c r="K109" s="40">
        <v>95961565.019999996</v>
      </c>
      <c r="L109" s="164">
        <f t="shared" si="4"/>
        <v>101319123.20999999</v>
      </c>
      <c r="N109" s="154"/>
      <c r="O109" s="154"/>
      <c r="P109" s="154"/>
      <c r="Q109" s="154"/>
      <c r="R109" s="154"/>
      <c r="S109" s="154"/>
    </row>
    <row r="110" spans="1:19" ht="12.75" customHeight="1" x14ac:dyDescent="0.2">
      <c r="A110" s="307" t="s">
        <v>159</v>
      </c>
      <c r="B110" s="308"/>
      <c r="C110" s="308"/>
      <c r="D110" s="308"/>
      <c r="E110" s="309"/>
      <c r="F110" s="10">
        <v>102</v>
      </c>
      <c r="G110" s="39">
        <v>0</v>
      </c>
      <c r="H110" s="40">
        <v>1880380.79</v>
      </c>
      <c r="I110" s="164">
        <f t="shared" si="3"/>
        <v>1880380.79</v>
      </c>
      <c r="J110" s="39">
        <v>0</v>
      </c>
      <c r="K110" s="40">
        <v>4515748.74</v>
      </c>
      <c r="L110" s="164">
        <f t="shared" si="4"/>
        <v>4515748.74</v>
      </c>
      <c r="N110" s="154"/>
      <c r="O110" s="154"/>
      <c r="P110" s="154"/>
      <c r="Q110" s="154"/>
      <c r="R110" s="154"/>
      <c r="S110" s="154"/>
    </row>
    <row r="111" spans="1:19" ht="12.75" customHeight="1" x14ac:dyDescent="0.2">
      <c r="A111" s="310" t="s">
        <v>160</v>
      </c>
      <c r="B111" s="311"/>
      <c r="C111" s="311"/>
      <c r="D111" s="308"/>
      <c r="E111" s="309"/>
      <c r="F111" s="10">
        <v>103</v>
      </c>
      <c r="G111" s="165">
        <f>G112+G113</f>
        <v>12632418.41</v>
      </c>
      <c r="H111" s="166">
        <f>H112+H113</f>
        <v>54071449.150000006</v>
      </c>
      <c r="I111" s="164">
        <f t="shared" si="3"/>
        <v>66703867.560000002</v>
      </c>
      <c r="J111" s="165">
        <f>+J112+J113</f>
        <v>25492075.321419984</v>
      </c>
      <c r="K111" s="166">
        <f>+K112+K113</f>
        <v>73635156.855646253</v>
      </c>
      <c r="L111" s="164">
        <f t="shared" si="4"/>
        <v>99127232.177066237</v>
      </c>
      <c r="N111" s="154"/>
      <c r="O111" s="154"/>
      <c r="P111" s="154"/>
      <c r="Q111" s="154"/>
      <c r="R111" s="154"/>
      <c r="S111" s="154"/>
    </row>
    <row r="112" spans="1:19" ht="12.75" customHeight="1" x14ac:dyDescent="0.2">
      <c r="A112" s="307" t="s">
        <v>161</v>
      </c>
      <c r="B112" s="308"/>
      <c r="C112" s="308"/>
      <c r="D112" s="308"/>
      <c r="E112" s="309"/>
      <c r="F112" s="10">
        <v>104</v>
      </c>
      <c r="G112" s="39">
        <v>12632418.41</v>
      </c>
      <c r="H112" s="40">
        <v>37532364.420000002</v>
      </c>
      <c r="I112" s="164">
        <f t="shared" si="3"/>
        <v>50164782.829999998</v>
      </c>
      <c r="J112" s="39">
        <v>18062982.010000002</v>
      </c>
      <c r="K112" s="40">
        <v>55303597.990000002</v>
      </c>
      <c r="L112" s="164">
        <f t="shared" si="4"/>
        <v>73366580</v>
      </c>
      <c r="N112" s="154"/>
      <c r="O112" s="154"/>
      <c r="P112" s="154"/>
      <c r="Q112" s="154"/>
      <c r="R112" s="154"/>
      <c r="S112" s="154"/>
    </row>
    <row r="113" spans="1:19" ht="12.75" customHeight="1" x14ac:dyDescent="0.2">
      <c r="A113" s="307" t="s">
        <v>162</v>
      </c>
      <c r="B113" s="308"/>
      <c r="C113" s="308"/>
      <c r="D113" s="308"/>
      <c r="E113" s="309"/>
      <c r="F113" s="10">
        <v>105</v>
      </c>
      <c r="G113" s="39">
        <v>0</v>
      </c>
      <c r="H113" s="40">
        <v>16539084.73</v>
      </c>
      <c r="I113" s="164">
        <f t="shared" si="3"/>
        <v>16539084.73</v>
      </c>
      <c r="J113" s="39">
        <v>7429093.3114199815</v>
      </c>
      <c r="K113" s="40">
        <v>18331558.865646251</v>
      </c>
      <c r="L113" s="164">
        <f t="shared" si="4"/>
        <v>25760652.177066233</v>
      </c>
      <c r="N113" s="154"/>
      <c r="O113" s="154"/>
      <c r="P113" s="154"/>
      <c r="Q113" s="154"/>
      <c r="R113" s="154"/>
      <c r="S113" s="154"/>
    </row>
    <row r="114" spans="1:19" ht="12.75" customHeight="1" x14ac:dyDescent="0.2">
      <c r="A114" s="310" t="s">
        <v>163</v>
      </c>
      <c r="B114" s="311"/>
      <c r="C114" s="311"/>
      <c r="D114" s="308"/>
      <c r="E114" s="309"/>
      <c r="F114" s="10">
        <v>106</v>
      </c>
      <c r="G114" s="39"/>
      <c r="H114" s="40"/>
      <c r="I114" s="164">
        <f t="shared" si="3"/>
        <v>0</v>
      </c>
      <c r="J114" s="39"/>
      <c r="K114" s="40"/>
      <c r="L114" s="164">
        <f t="shared" si="4"/>
        <v>0</v>
      </c>
      <c r="N114" s="154"/>
      <c r="O114" s="154"/>
      <c r="P114" s="154"/>
      <c r="Q114" s="154"/>
      <c r="R114" s="154"/>
      <c r="S114" s="154"/>
    </row>
    <row r="115" spans="1:19" ht="12.75" customHeight="1" x14ac:dyDescent="0.2">
      <c r="A115" s="310" t="s">
        <v>164</v>
      </c>
      <c r="B115" s="311"/>
      <c r="C115" s="311"/>
      <c r="D115" s="308"/>
      <c r="E115" s="309"/>
      <c r="F115" s="10">
        <v>107</v>
      </c>
      <c r="G115" s="165"/>
      <c r="H115" s="166"/>
      <c r="I115" s="164">
        <f t="shared" si="3"/>
        <v>0</v>
      </c>
      <c r="J115" s="165">
        <f>+J116+J117+J118</f>
        <v>298762</v>
      </c>
      <c r="K115" s="166">
        <f>+K116+K117+K118</f>
        <v>1700346</v>
      </c>
      <c r="L115" s="164">
        <f>+J115+K115</f>
        <v>1999108</v>
      </c>
      <c r="N115" s="154"/>
      <c r="O115" s="154"/>
      <c r="P115" s="154"/>
      <c r="Q115" s="154"/>
      <c r="R115" s="154"/>
      <c r="S115" s="154"/>
    </row>
    <row r="116" spans="1:19" ht="12.75" customHeight="1" x14ac:dyDescent="0.2">
      <c r="A116" s="307" t="s">
        <v>165</v>
      </c>
      <c r="B116" s="308"/>
      <c r="C116" s="308"/>
      <c r="D116" s="308"/>
      <c r="E116" s="309"/>
      <c r="F116" s="10">
        <v>108</v>
      </c>
      <c r="G116" s="39"/>
      <c r="H116" s="40"/>
      <c r="I116" s="164">
        <f t="shared" si="3"/>
        <v>0</v>
      </c>
      <c r="J116" s="39">
        <v>0</v>
      </c>
      <c r="K116" s="40">
        <v>0</v>
      </c>
      <c r="L116" s="164">
        <f t="shared" si="4"/>
        <v>0</v>
      </c>
      <c r="N116" s="154"/>
      <c r="O116" s="154"/>
      <c r="P116" s="154"/>
      <c r="Q116" s="154"/>
      <c r="R116" s="154"/>
      <c r="S116" s="154"/>
    </row>
    <row r="117" spans="1:19" ht="12.75" customHeight="1" x14ac:dyDescent="0.2">
      <c r="A117" s="307" t="s">
        <v>166</v>
      </c>
      <c r="B117" s="308"/>
      <c r="C117" s="308"/>
      <c r="D117" s="308"/>
      <c r="E117" s="309"/>
      <c r="F117" s="10">
        <v>109</v>
      </c>
      <c r="G117" s="39"/>
      <c r="H117" s="40"/>
      <c r="I117" s="164">
        <f t="shared" si="3"/>
        <v>0</v>
      </c>
      <c r="J117" s="39">
        <v>0</v>
      </c>
      <c r="K117" s="40">
        <v>0</v>
      </c>
      <c r="L117" s="164">
        <f t="shared" si="4"/>
        <v>0</v>
      </c>
      <c r="N117" s="154"/>
      <c r="O117" s="154"/>
      <c r="P117" s="154"/>
      <c r="Q117" s="154"/>
      <c r="R117" s="154"/>
      <c r="S117" s="154"/>
    </row>
    <row r="118" spans="1:19" ht="12.75" customHeight="1" x14ac:dyDescent="0.2">
      <c r="A118" s="307" t="s">
        <v>167</v>
      </c>
      <c r="B118" s="308"/>
      <c r="C118" s="308"/>
      <c r="D118" s="308"/>
      <c r="E118" s="309"/>
      <c r="F118" s="10">
        <v>110</v>
      </c>
      <c r="G118" s="39"/>
      <c r="H118" s="40"/>
      <c r="I118" s="164">
        <f t="shared" si="3"/>
        <v>0</v>
      </c>
      <c r="J118" s="39">
        <v>298762</v>
      </c>
      <c r="K118" s="40">
        <v>1700346</v>
      </c>
      <c r="L118" s="164">
        <f t="shared" si="4"/>
        <v>1999108</v>
      </c>
      <c r="N118" s="154"/>
      <c r="O118" s="154"/>
      <c r="P118" s="154"/>
      <c r="Q118" s="154"/>
      <c r="R118" s="154"/>
      <c r="S118" s="154"/>
    </row>
    <row r="119" spans="1:19" ht="12.75" customHeight="1" x14ac:dyDescent="0.2">
      <c r="A119" s="310" t="s">
        <v>168</v>
      </c>
      <c r="B119" s="311"/>
      <c r="C119" s="311"/>
      <c r="D119" s="308"/>
      <c r="E119" s="309"/>
      <c r="F119" s="10">
        <v>111</v>
      </c>
      <c r="G119" s="165">
        <f>G120+G121+G122+G123</f>
        <v>20861009.699999999</v>
      </c>
      <c r="H119" s="166">
        <f>H120+H121+H122+H123</f>
        <v>209655756.02999997</v>
      </c>
      <c r="I119" s="164">
        <f t="shared" si="3"/>
        <v>230516765.72999996</v>
      </c>
      <c r="J119" s="165">
        <f>+J120+J121+J122+J123</f>
        <v>11926419.799999999</v>
      </c>
      <c r="K119" s="166">
        <f>+K120+K121+K122+K123</f>
        <v>218070213.34000003</v>
      </c>
      <c r="L119" s="164">
        <f t="shared" si="4"/>
        <v>229996633.14000005</v>
      </c>
      <c r="N119" s="154"/>
      <c r="O119" s="154"/>
      <c r="P119" s="154"/>
      <c r="Q119" s="154"/>
      <c r="R119" s="154"/>
      <c r="S119" s="154"/>
    </row>
    <row r="120" spans="1:19" ht="12.75" customHeight="1" x14ac:dyDescent="0.2">
      <c r="A120" s="307" t="s">
        <v>169</v>
      </c>
      <c r="B120" s="308"/>
      <c r="C120" s="308"/>
      <c r="D120" s="308"/>
      <c r="E120" s="309"/>
      <c r="F120" s="10">
        <v>112</v>
      </c>
      <c r="G120" s="39">
        <v>3749146.7699999996</v>
      </c>
      <c r="H120" s="40">
        <v>79523988.060000002</v>
      </c>
      <c r="I120" s="164">
        <f t="shared" si="3"/>
        <v>83273134.829999998</v>
      </c>
      <c r="J120" s="39">
        <v>6535120.4799999986</v>
      </c>
      <c r="K120" s="40">
        <v>83610811.939999998</v>
      </c>
      <c r="L120" s="164">
        <f t="shared" si="4"/>
        <v>90145932.420000002</v>
      </c>
      <c r="N120" s="154"/>
      <c r="O120" s="154"/>
      <c r="P120" s="154"/>
      <c r="Q120" s="154"/>
      <c r="R120" s="154"/>
      <c r="S120" s="154"/>
    </row>
    <row r="121" spans="1:19" ht="12.75" customHeight="1" x14ac:dyDescent="0.2">
      <c r="A121" s="307" t="s">
        <v>170</v>
      </c>
      <c r="B121" s="308"/>
      <c r="C121" s="308"/>
      <c r="D121" s="308"/>
      <c r="E121" s="309"/>
      <c r="F121" s="10">
        <v>113</v>
      </c>
      <c r="G121" s="39">
        <v>186624.81</v>
      </c>
      <c r="H121" s="40">
        <v>45875960.489999987</v>
      </c>
      <c r="I121" s="164">
        <f t="shared" si="3"/>
        <v>46062585.29999999</v>
      </c>
      <c r="J121" s="39">
        <v>0</v>
      </c>
      <c r="K121" s="40">
        <v>54067073.350000009</v>
      </c>
      <c r="L121" s="164">
        <f t="shared" si="4"/>
        <v>54067073.350000009</v>
      </c>
      <c r="N121" s="154"/>
      <c r="O121" s="154"/>
      <c r="P121" s="154"/>
      <c r="Q121" s="154"/>
      <c r="R121" s="154"/>
      <c r="S121" s="154"/>
    </row>
    <row r="122" spans="1:19" ht="12.75" customHeight="1" x14ac:dyDescent="0.2">
      <c r="A122" s="307" t="s">
        <v>171</v>
      </c>
      <c r="B122" s="308"/>
      <c r="C122" s="308"/>
      <c r="D122" s="308"/>
      <c r="E122" s="309"/>
      <c r="F122" s="10">
        <v>114</v>
      </c>
      <c r="G122" s="39">
        <v>0</v>
      </c>
      <c r="H122" s="40">
        <v>0</v>
      </c>
      <c r="I122" s="164">
        <f t="shared" si="3"/>
        <v>0</v>
      </c>
      <c r="J122" s="39">
        <v>0</v>
      </c>
      <c r="K122" s="40">
        <v>0</v>
      </c>
      <c r="L122" s="164">
        <f t="shared" si="4"/>
        <v>0</v>
      </c>
      <c r="N122" s="154"/>
      <c r="O122" s="154"/>
      <c r="P122" s="154"/>
      <c r="Q122" s="154"/>
      <c r="R122" s="154"/>
      <c r="S122" s="154"/>
    </row>
    <row r="123" spans="1:19" ht="12.75" customHeight="1" x14ac:dyDescent="0.2">
      <c r="A123" s="307" t="s">
        <v>172</v>
      </c>
      <c r="B123" s="308"/>
      <c r="C123" s="308"/>
      <c r="D123" s="308"/>
      <c r="E123" s="309"/>
      <c r="F123" s="10">
        <v>115</v>
      </c>
      <c r="G123" s="39">
        <v>16925238.120000001</v>
      </c>
      <c r="H123" s="40">
        <v>84255807.480000004</v>
      </c>
      <c r="I123" s="164">
        <f t="shared" si="3"/>
        <v>101181045.60000001</v>
      </c>
      <c r="J123" s="39">
        <v>5391299.3200000003</v>
      </c>
      <c r="K123" s="40">
        <v>80392328.049999997</v>
      </c>
      <c r="L123" s="164">
        <f t="shared" si="4"/>
        <v>85783627.370000005</v>
      </c>
      <c r="N123" s="154"/>
      <c r="O123" s="154"/>
      <c r="P123" s="154"/>
      <c r="Q123" s="154"/>
      <c r="R123" s="154"/>
      <c r="S123" s="154"/>
    </row>
    <row r="124" spans="1:19" ht="26.25" customHeight="1" x14ac:dyDescent="0.2">
      <c r="A124" s="310" t="s">
        <v>173</v>
      </c>
      <c r="B124" s="311"/>
      <c r="C124" s="311"/>
      <c r="D124" s="308"/>
      <c r="E124" s="309"/>
      <c r="F124" s="10">
        <v>116</v>
      </c>
      <c r="G124" s="165">
        <f>G125+G126</f>
        <v>1616084.84</v>
      </c>
      <c r="H124" s="166">
        <f>H125+H126</f>
        <v>321835301.65000004</v>
      </c>
      <c r="I124" s="164">
        <f t="shared" si="3"/>
        <v>323451386.49000001</v>
      </c>
      <c r="J124" s="165">
        <f>+J125+J126</f>
        <v>8126407.46</v>
      </c>
      <c r="K124" s="166">
        <f>+K125+K126</f>
        <v>343363486.91000009</v>
      </c>
      <c r="L124" s="164">
        <f t="shared" si="4"/>
        <v>351489894.37000006</v>
      </c>
      <c r="N124" s="154"/>
      <c r="O124" s="154"/>
      <c r="P124" s="154"/>
      <c r="Q124" s="154"/>
      <c r="R124" s="154"/>
      <c r="S124" s="154"/>
    </row>
    <row r="125" spans="1:19" ht="12.75" customHeight="1" x14ac:dyDescent="0.2">
      <c r="A125" s="307" t="s">
        <v>174</v>
      </c>
      <c r="B125" s="308"/>
      <c r="C125" s="308"/>
      <c r="D125" s="308"/>
      <c r="E125" s="309"/>
      <c r="F125" s="10">
        <v>117</v>
      </c>
      <c r="G125" s="39"/>
      <c r="H125" s="40"/>
      <c r="I125" s="164">
        <f t="shared" si="3"/>
        <v>0</v>
      </c>
      <c r="J125" s="39"/>
      <c r="K125" s="40"/>
      <c r="L125" s="164">
        <f t="shared" si="4"/>
        <v>0</v>
      </c>
      <c r="N125" s="154"/>
      <c r="O125" s="154"/>
      <c r="P125" s="154"/>
      <c r="Q125" s="154"/>
      <c r="R125" s="154"/>
      <c r="S125" s="154"/>
    </row>
    <row r="126" spans="1:19" ht="12.75" customHeight="1" x14ac:dyDescent="0.2">
      <c r="A126" s="307" t="s">
        <v>175</v>
      </c>
      <c r="B126" s="308"/>
      <c r="C126" s="308"/>
      <c r="D126" s="308"/>
      <c r="E126" s="309"/>
      <c r="F126" s="10">
        <v>118</v>
      </c>
      <c r="G126" s="39">
        <v>1616084.84</v>
      </c>
      <c r="H126" s="40">
        <v>321835301.65000004</v>
      </c>
      <c r="I126" s="164">
        <f t="shared" si="3"/>
        <v>323451386.49000001</v>
      </c>
      <c r="J126" s="39">
        <v>8126407.46</v>
      </c>
      <c r="K126" s="40">
        <v>343363486.91000009</v>
      </c>
      <c r="L126" s="164">
        <f t="shared" si="4"/>
        <v>351489894.37000006</v>
      </c>
      <c r="N126" s="154"/>
      <c r="O126" s="154"/>
      <c r="P126" s="154"/>
      <c r="Q126" s="154"/>
      <c r="R126" s="154"/>
      <c r="S126" s="154"/>
    </row>
    <row r="127" spans="1:19" ht="12.75" customHeight="1" x14ac:dyDescent="0.2">
      <c r="A127" s="310" t="s">
        <v>176</v>
      </c>
      <c r="B127" s="311"/>
      <c r="C127" s="311"/>
      <c r="D127" s="308"/>
      <c r="E127" s="309"/>
      <c r="F127" s="10">
        <v>119</v>
      </c>
      <c r="G127" s="165">
        <f>G79+G99+G100+G107+G108+G111+G114+G115+G119+G124</f>
        <v>2793112244.0200005</v>
      </c>
      <c r="H127" s="166">
        <f>H79+H99+H100+H107+H108+H111+H114+H115+H119+H124</f>
        <v>5971367882.1599998</v>
      </c>
      <c r="I127" s="164">
        <f t="shared" si="3"/>
        <v>8764480126.1800003</v>
      </c>
      <c r="J127" s="165">
        <f>+J79+J98+J99+J100+J107+J108+J111+J114+J115+J119+J124</f>
        <v>3044113046.6400008</v>
      </c>
      <c r="K127" s="166">
        <f>+K79+K98+K99+K100+K107+K108+K111+K114+K115+K119+K124</f>
        <v>6708463123.6405888</v>
      </c>
      <c r="L127" s="164">
        <f t="shared" si="4"/>
        <v>9752576170.2805901</v>
      </c>
      <c r="N127" s="154"/>
      <c r="O127" s="154"/>
      <c r="P127" s="154"/>
      <c r="Q127" s="154"/>
      <c r="R127" s="154"/>
      <c r="S127" s="154"/>
    </row>
    <row r="128" spans="1:19" ht="12.75" customHeight="1" x14ac:dyDescent="0.2">
      <c r="A128" s="319" t="s">
        <v>119</v>
      </c>
      <c r="B128" s="320"/>
      <c r="C128" s="320"/>
      <c r="D128" s="321"/>
      <c r="E128" s="325"/>
      <c r="F128" s="12">
        <v>120</v>
      </c>
      <c r="G128" s="41">
        <v>33839.360000000001</v>
      </c>
      <c r="H128" s="42">
        <v>1108802832.5599997</v>
      </c>
      <c r="I128" s="167">
        <f t="shared" si="3"/>
        <v>1108836671.9199996</v>
      </c>
      <c r="J128" s="41">
        <v>90282226.709999993</v>
      </c>
      <c r="K128" s="42">
        <v>2030812803.4300001</v>
      </c>
      <c r="L128" s="167">
        <f t="shared" si="4"/>
        <v>2121095030.1400001</v>
      </c>
      <c r="N128" s="154"/>
      <c r="O128" s="154"/>
      <c r="P128" s="154"/>
      <c r="Q128" s="154"/>
      <c r="R128" s="154"/>
      <c r="S128" s="154"/>
    </row>
    <row r="129" spans="1:19" x14ac:dyDescent="0.2">
      <c r="A129" s="326" t="s">
        <v>177</v>
      </c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8"/>
      <c r="N129" s="154"/>
      <c r="O129" s="154"/>
      <c r="P129" s="154"/>
      <c r="Q129" s="154"/>
      <c r="R129" s="154"/>
      <c r="S129" s="154"/>
    </row>
    <row r="130" spans="1:19" ht="12.75" customHeight="1" x14ac:dyDescent="0.2">
      <c r="A130" s="329" t="s">
        <v>178</v>
      </c>
      <c r="B130" s="330"/>
      <c r="C130" s="330"/>
      <c r="D130" s="330"/>
      <c r="E130" s="330"/>
      <c r="F130" s="9">
        <v>121</v>
      </c>
      <c r="G130" s="29"/>
      <c r="H130" s="30"/>
      <c r="I130" s="31"/>
      <c r="J130" s="29"/>
      <c r="K130" s="30"/>
      <c r="L130" s="31"/>
      <c r="N130" s="154"/>
      <c r="O130" s="154"/>
      <c r="P130" s="154"/>
      <c r="Q130" s="154"/>
      <c r="R130" s="154"/>
      <c r="S130" s="154"/>
    </row>
    <row r="131" spans="1:19" ht="12.75" customHeight="1" x14ac:dyDescent="0.2">
      <c r="A131" s="310" t="s">
        <v>179</v>
      </c>
      <c r="B131" s="311"/>
      <c r="C131" s="311"/>
      <c r="D131" s="311"/>
      <c r="E131" s="323"/>
      <c r="F131" s="10">
        <v>122</v>
      </c>
      <c r="G131" s="5"/>
      <c r="H131" s="6"/>
      <c r="I131" s="32"/>
      <c r="J131" s="5"/>
      <c r="K131" s="6"/>
      <c r="L131" s="32"/>
      <c r="N131" s="154"/>
      <c r="O131" s="154"/>
      <c r="P131" s="154"/>
      <c r="Q131" s="154"/>
      <c r="R131" s="154"/>
      <c r="S131" s="154"/>
    </row>
    <row r="132" spans="1:19" ht="12.75" customHeight="1" x14ac:dyDescent="0.2">
      <c r="A132" s="319" t="s">
        <v>180</v>
      </c>
      <c r="B132" s="320"/>
      <c r="C132" s="320"/>
      <c r="D132" s="320"/>
      <c r="E132" s="324"/>
      <c r="F132" s="11">
        <v>123</v>
      </c>
      <c r="G132" s="7"/>
      <c r="H132" s="8"/>
      <c r="I132" s="33"/>
      <c r="J132" s="7"/>
      <c r="K132" s="8"/>
      <c r="L132" s="33"/>
      <c r="N132" s="154"/>
      <c r="O132" s="154"/>
      <c r="P132" s="154"/>
      <c r="Q132" s="154"/>
      <c r="R132" s="154"/>
      <c r="S132" s="154"/>
    </row>
    <row r="133" spans="1:19" x14ac:dyDescent="0.2">
      <c r="A133" s="55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  <c r="P133" s="154"/>
      <c r="Q133" s="154"/>
      <c r="R133" s="154"/>
    </row>
  </sheetData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I95 G98:I98">
    <cfRule type="cellIs" dxfId="2" priority="3" stopIfTrue="1" operator="greaterThan">
      <formula>0</formula>
    </cfRule>
  </conditionalFormatting>
  <conditionalFormatting sqref="L95 L98">
    <cfRule type="cellIs" dxfId="1" priority="2" stopIfTrue="1" operator="greaterThan">
      <formula>0</formula>
    </cfRule>
  </conditionalFormatting>
  <conditionalFormatting sqref="J95:K95 J98:K98">
    <cfRule type="cellIs" dxfId="0" priority="1" stopIfTrue="1" operator="greaterThan">
      <formula>0</formula>
    </cfRule>
  </conditionalFormatting>
  <dataValidations count="1">
    <dataValidation allowBlank="1" sqref="A7:E7 A3:K3 G7:L128 L1:L3 F130:L65536 A134:E65536 F79:F128 F7:F77 M1:IV1048576"/>
  </dataValidations>
  <pageMargins left="0.75" right="0.75" top="1" bottom="1" header="0.5" footer="0.5"/>
  <pageSetup paperSize="9" scale="49" orientation="portrait" r:id="rId1"/>
  <headerFooter alignWithMargins="0"/>
  <rowBreaks count="1" manualBreakCount="1">
    <brk id="77" max="16383" man="1"/>
  </rowBreaks>
  <customProperties>
    <customPr name="EpmWorksheetKeyString_GUID" r:id="rId2"/>
  </customProperties>
  <ignoredErrors>
    <ignoredError sqref="A11:F27 A29:F99 A28:F28 A101:F128 A100:F100" formula="1"/>
    <ignoredError sqref="K57 K80 G100:H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00"/>
  <sheetViews>
    <sheetView view="pageBreakPreview" zoomScaleNormal="100" zoomScaleSheetLayoutView="100" workbookViewId="0">
      <selection activeCell="A26" sqref="A26:E26"/>
    </sheetView>
  </sheetViews>
  <sheetFormatPr defaultRowHeight="12.75" x14ac:dyDescent="0.2"/>
  <cols>
    <col min="1" max="4" width="9.140625" style="28"/>
    <col min="5" max="5" width="21" style="28" customWidth="1"/>
    <col min="6" max="6" width="9.140625" style="28"/>
    <col min="7" max="12" width="10.140625" style="28" bestFit="1" customWidth="1"/>
    <col min="13" max="13" width="4.42578125" style="191" customWidth="1"/>
    <col min="14" max="18" width="9.140625" style="191"/>
    <col min="19" max="19" width="13" style="28" customWidth="1"/>
    <col min="20" max="20" width="9.7109375" style="28" bestFit="1" customWidth="1"/>
    <col min="21" max="22" width="10.7109375" style="28" bestFit="1" customWidth="1"/>
    <col min="23" max="16384" width="9.140625" style="28"/>
  </cols>
  <sheetData>
    <row r="1" spans="1:25" ht="20.25" customHeight="1" x14ac:dyDescent="0.2">
      <c r="A1" s="331" t="s">
        <v>183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25" ht="12.75" customHeight="1" x14ac:dyDescent="0.2">
      <c r="A2" s="332" t="s">
        <v>388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5" x14ac:dyDescent="0.2">
      <c r="A3" s="20"/>
      <c r="B3" s="21"/>
      <c r="C3" s="21"/>
      <c r="D3" s="27"/>
      <c r="E3" s="27"/>
      <c r="F3" s="27"/>
      <c r="G3" s="27"/>
      <c r="H3" s="27"/>
      <c r="I3" s="13"/>
      <c r="J3" s="13"/>
      <c r="K3" s="333" t="s">
        <v>51</v>
      </c>
      <c r="L3" s="333"/>
    </row>
    <row r="4" spans="1:25" ht="12.75" customHeight="1" x14ac:dyDescent="0.2">
      <c r="A4" s="286" t="s">
        <v>121</v>
      </c>
      <c r="B4" s="287"/>
      <c r="C4" s="287"/>
      <c r="D4" s="287"/>
      <c r="E4" s="288"/>
      <c r="F4" s="292" t="s">
        <v>122</v>
      </c>
      <c r="G4" s="294" t="s">
        <v>385</v>
      </c>
      <c r="H4" s="295"/>
      <c r="I4" s="296"/>
      <c r="J4" s="294" t="s">
        <v>124</v>
      </c>
      <c r="K4" s="295"/>
      <c r="L4" s="296"/>
    </row>
    <row r="5" spans="1:25" x14ac:dyDescent="0.2">
      <c r="A5" s="289"/>
      <c r="B5" s="290"/>
      <c r="C5" s="290"/>
      <c r="D5" s="290"/>
      <c r="E5" s="291"/>
      <c r="F5" s="293"/>
      <c r="G5" s="52" t="s">
        <v>125</v>
      </c>
      <c r="H5" s="53" t="s">
        <v>126</v>
      </c>
      <c r="I5" s="54" t="s">
        <v>127</v>
      </c>
      <c r="J5" s="52" t="s">
        <v>125</v>
      </c>
      <c r="K5" s="53" t="s">
        <v>126</v>
      </c>
      <c r="L5" s="54" t="s">
        <v>127</v>
      </c>
    </row>
    <row r="6" spans="1:25" x14ac:dyDescent="0.2">
      <c r="A6" s="301">
        <v>1</v>
      </c>
      <c r="B6" s="302"/>
      <c r="C6" s="302"/>
      <c r="D6" s="302"/>
      <c r="E6" s="303"/>
      <c r="F6" s="48">
        <v>2</v>
      </c>
      <c r="G6" s="49">
        <v>3</v>
      </c>
      <c r="H6" s="50">
        <v>4</v>
      </c>
      <c r="I6" s="51" t="s">
        <v>0</v>
      </c>
      <c r="J6" s="49">
        <v>6</v>
      </c>
      <c r="K6" s="50">
        <v>7</v>
      </c>
      <c r="L6" s="51" t="s">
        <v>1</v>
      </c>
    </row>
    <row r="7" spans="1:25" ht="12.75" customHeight="1" x14ac:dyDescent="0.2">
      <c r="A7" s="282" t="s">
        <v>184</v>
      </c>
      <c r="B7" s="284"/>
      <c r="C7" s="284"/>
      <c r="D7" s="284"/>
      <c r="E7" s="285"/>
      <c r="F7" s="9">
        <v>124</v>
      </c>
      <c r="G7" s="161">
        <f>+G8+G9+G10+G11+G12+G13+G14+G15</f>
        <v>131534184.98000002</v>
      </c>
      <c r="H7" s="162">
        <f>+H8+H9+H10+H11+H12+H13+H14+H15</f>
        <v>362468947.93000048</v>
      </c>
      <c r="I7" s="168">
        <f>+G7+H7</f>
        <v>494003132.9100005</v>
      </c>
      <c r="J7" s="161">
        <f>+J8+J9+J10+J11+J12+J13+J14+J15</f>
        <v>129012040.27000006</v>
      </c>
      <c r="K7" s="161">
        <f>+K8+K9+K10+K11+K12+K13+K14+K15</f>
        <v>451648604.56999964</v>
      </c>
      <c r="L7" s="163">
        <f>SUM(J7:K7)</f>
        <v>580660644.83999968</v>
      </c>
      <c r="M7" s="192"/>
      <c r="N7" s="192"/>
      <c r="O7" s="192"/>
      <c r="P7" s="192"/>
      <c r="Q7" s="192"/>
      <c r="R7" s="192"/>
      <c r="S7" s="160"/>
      <c r="T7" s="160"/>
      <c r="U7" s="160"/>
      <c r="V7" s="160"/>
      <c r="W7" s="160"/>
      <c r="X7" s="160"/>
      <c r="Y7" s="160"/>
    </row>
    <row r="8" spans="1:25" ht="12.75" customHeight="1" x14ac:dyDescent="0.2">
      <c r="A8" s="307" t="s">
        <v>185</v>
      </c>
      <c r="B8" s="308"/>
      <c r="C8" s="308"/>
      <c r="D8" s="308"/>
      <c r="E8" s="309"/>
      <c r="F8" s="10">
        <v>125</v>
      </c>
      <c r="G8" s="39">
        <v>132232037.29000002</v>
      </c>
      <c r="H8" s="40">
        <v>288190344.95000029</v>
      </c>
      <c r="I8" s="169">
        <f t="shared" ref="I8:I71" si="0">+G8+H8</f>
        <v>420422382.24000031</v>
      </c>
      <c r="J8" s="39">
        <v>129285652.50000006</v>
      </c>
      <c r="K8" s="40">
        <v>392971891.25999975</v>
      </c>
      <c r="L8" s="164">
        <f>SUM(J8:K8)</f>
        <v>522257543.75999981</v>
      </c>
      <c r="M8" s="193"/>
      <c r="N8" s="193"/>
      <c r="O8" s="192"/>
      <c r="P8" s="193"/>
      <c r="Q8" s="193"/>
      <c r="R8" s="192"/>
      <c r="S8" s="160"/>
      <c r="T8" s="160"/>
      <c r="U8" s="160"/>
      <c r="V8" s="160"/>
      <c r="W8" s="160"/>
      <c r="X8" s="160"/>
      <c r="Y8" s="160"/>
    </row>
    <row r="9" spans="1:25" ht="12.75" customHeight="1" x14ac:dyDescent="0.2">
      <c r="A9" s="307" t="s">
        <v>186</v>
      </c>
      <c r="B9" s="308"/>
      <c r="C9" s="308"/>
      <c r="D9" s="308"/>
      <c r="E9" s="309"/>
      <c r="F9" s="10">
        <v>126</v>
      </c>
      <c r="G9" s="39">
        <v>0</v>
      </c>
      <c r="H9" s="40">
        <v>0</v>
      </c>
      <c r="I9" s="169">
        <f t="shared" si="0"/>
        <v>0</v>
      </c>
      <c r="J9" s="39">
        <v>0</v>
      </c>
      <c r="K9" s="40">
        <v>0</v>
      </c>
      <c r="L9" s="164">
        <f t="shared" ref="L9:L72" si="1">SUM(J9:K9)</f>
        <v>0</v>
      </c>
      <c r="M9" s="193"/>
      <c r="N9" s="193"/>
      <c r="O9" s="192"/>
      <c r="P9" s="193"/>
      <c r="Q9" s="193"/>
      <c r="R9" s="192"/>
      <c r="S9" s="160"/>
      <c r="T9" s="160"/>
      <c r="U9" s="160"/>
      <c r="V9" s="160"/>
      <c r="W9" s="160"/>
      <c r="X9" s="160"/>
      <c r="Y9" s="160"/>
    </row>
    <row r="10" spans="1:25" ht="25.5" customHeight="1" x14ac:dyDescent="0.2">
      <c r="A10" s="307" t="s">
        <v>187</v>
      </c>
      <c r="B10" s="308"/>
      <c r="C10" s="308"/>
      <c r="D10" s="308"/>
      <c r="E10" s="309"/>
      <c r="F10" s="10">
        <v>127</v>
      </c>
      <c r="G10" s="39">
        <v>0</v>
      </c>
      <c r="H10" s="40">
        <v>589692.7199999569</v>
      </c>
      <c r="I10" s="169">
        <f t="shared" si="0"/>
        <v>589692.7199999569</v>
      </c>
      <c r="J10" s="39">
        <v>0</v>
      </c>
      <c r="K10" s="40">
        <v>2941439.6499999026</v>
      </c>
      <c r="L10" s="164">
        <f t="shared" si="1"/>
        <v>2941439.6499999026</v>
      </c>
      <c r="M10" s="193"/>
      <c r="N10" s="193"/>
      <c r="O10" s="192"/>
      <c r="P10" s="193"/>
      <c r="Q10" s="193"/>
      <c r="R10" s="192"/>
      <c r="S10" s="160"/>
      <c r="T10" s="160"/>
      <c r="U10" s="160"/>
      <c r="V10" s="160"/>
      <c r="W10" s="160"/>
      <c r="X10" s="160"/>
      <c r="Y10" s="160"/>
    </row>
    <row r="11" spans="1:25" ht="12.75" customHeight="1" x14ac:dyDescent="0.2">
      <c r="A11" s="307" t="s">
        <v>188</v>
      </c>
      <c r="B11" s="308"/>
      <c r="C11" s="308"/>
      <c r="D11" s="308"/>
      <c r="E11" s="309"/>
      <c r="F11" s="10">
        <v>128</v>
      </c>
      <c r="G11" s="39">
        <v>-186622.05000000002</v>
      </c>
      <c r="H11" s="40">
        <v>-47267385.71999982</v>
      </c>
      <c r="I11" s="169">
        <f t="shared" si="0"/>
        <v>-47454007.769999817</v>
      </c>
      <c r="J11" s="39">
        <v>-26.44999999999709</v>
      </c>
      <c r="K11" s="40">
        <v>-65182764.299999982</v>
      </c>
      <c r="L11" s="164">
        <f t="shared" si="1"/>
        <v>-65182790.749999985</v>
      </c>
      <c r="M11" s="193"/>
      <c r="N11" s="193"/>
      <c r="O11" s="192"/>
      <c r="P11" s="193"/>
      <c r="Q11" s="193"/>
      <c r="R11" s="192"/>
      <c r="S11" s="160"/>
      <c r="T11" s="160"/>
      <c r="U11" s="160"/>
      <c r="V11" s="160"/>
      <c r="W11" s="160"/>
      <c r="X11" s="160"/>
      <c r="Y11" s="160"/>
    </row>
    <row r="12" spans="1:25" ht="12.75" customHeight="1" x14ac:dyDescent="0.2">
      <c r="A12" s="307" t="s">
        <v>189</v>
      </c>
      <c r="B12" s="308"/>
      <c r="C12" s="308"/>
      <c r="D12" s="308"/>
      <c r="E12" s="309"/>
      <c r="F12" s="10">
        <v>129</v>
      </c>
      <c r="G12" s="39">
        <v>0</v>
      </c>
      <c r="H12" s="40">
        <v>-225133.15000000037</v>
      </c>
      <c r="I12" s="169">
        <f t="shared" si="0"/>
        <v>-225133.15000000037</v>
      </c>
      <c r="J12" s="39">
        <v>0</v>
      </c>
      <c r="K12" s="40">
        <v>-36134.179999999702</v>
      </c>
      <c r="L12" s="164">
        <f t="shared" si="1"/>
        <v>-36134.179999999702</v>
      </c>
      <c r="M12" s="193"/>
      <c r="N12" s="193"/>
      <c r="O12" s="192"/>
      <c r="P12" s="193"/>
      <c r="Q12" s="193"/>
      <c r="R12" s="192"/>
      <c r="S12" s="160"/>
      <c r="T12" s="160"/>
      <c r="U12" s="160"/>
      <c r="V12" s="160"/>
      <c r="W12" s="160"/>
      <c r="X12" s="160"/>
      <c r="Y12" s="160"/>
    </row>
    <row r="13" spans="1:25" ht="12.75" customHeight="1" x14ac:dyDescent="0.2">
      <c r="A13" s="307" t="s">
        <v>190</v>
      </c>
      <c r="B13" s="308"/>
      <c r="C13" s="308"/>
      <c r="D13" s="308"/>
      <c r="E13" s="309"/>
      <c r="F13" s="10">
        <v>130</v>
      </c>
      <c r="G13" s="39">
        <v>-496638.89</v>
      </c>
      <c r="H13" s="40">
        <v>145614572.04000002</v>
      </c>
      <c r="I13" s="169">
        <f t="shared" si="0"/>
        <v>145117933.15000004</v>
      </c>
      <c r="J13" s="39">
        <v>-259031.3</v>
      </c>
      <c r="K13" s="40">
        <v>125051155.56999998</v>
      </c>
      <c r="L13" s="164">
        <f t="shared" si="1"/>
        <v>124792124.26999998</v>
      </c>
      <c r="M13" s="193"/>
      <c r="N13" s="193"/>
      <c r="O13" s="192"/>
      <c r="P13" s="193"/>
      <c r="Q13" s="193"/>
      <c r="R13" s="192"/>
      <c r="S13" s="160"/>
      <c r="T13" s="160"/>
      <c r="U13" s="160"/>
      <c r="V13" s="160"/>
      <c r="W13" s="160"/>
      <c r="X13" s="160"/>
      <c r="Y13" s="160"/>
    </row>
    <row r="14" spans="1:25" ht="12.75" customHeight="1" x14ac:dyDescent="0.2">
      <c r="A14" s="307" t="s">
        <v>191</v>
      </c>
      <c r="B14" s="308"/>
      <c r="C14" s="308"/>
      <c r="D14" s="308"/>
      <c r="E14" s="309"/>
      <c r="F14" s="10">
        <v>131</v>
      </c>
      <c r="G14" s="39">
        <v>-14591.37</v>
      </c>
      <c r="H14" s="40">
        <v>-24048472.699999999</v>
      </c>
      <c r="I14" s="169">
        <f t="shared" si="0"/>
        <v>-24063064.07</v>
      </c>
      <c r="J14" s="39">
        <v>-14554.48</v>
      </c>
      <c r="K14" s="40">
        <v>-3718515.2199999988</v>
      </c>
      <c r="L14" s="164">
        <f t="shared" si="1"/>
        <v>-3733069.6999999988</v>
      </c>
      <c r="M14" s="193"/>
      <c r="N14" s="193"/>
      <c r="O14" s="192"/>
      <c r="P14" s="193"/>
      <c r="Q14" s="193"/>
      <c r="R14" s="192"/>
      <c r="S14" s="160"/>
      <c r="T14" s="160"/>
      <c r="U14" s="160"/>
      <c r="V14" s="160"/>
      <c r="W14" s="160"/>
      <c r="X14" s="160"/>
      <c r="Y14" s="160"/>
    </row>
    <row r="15" spans="1:25" ht="12.75" customHeight="1" x14ac:dyDescent="0.2">
      <c r="A15" s="307" t="s">
        <v>192</v>
      </c>
      <c r="B15" s="308"/>
      <c r="C15" s="308"/>
      <c r="D15" s="308"/>
      <c r="E15" s="309"/>
      <c r="F15" s="10">
        <v>132</v>
      </c>
      <c r="G15" s="39">
        <v>0</v>
      </c>
      <c r="H15" s="40">
        <v>-384670.21</v>
      </c>
      <c r="I15" s="169">
        <f t="shared" si="0"/>
        <v>-384670.21</v>
      </c>
      <c r="J15" s="39">
        <v>0</v>
      </c>
      <c r="K15" s="40">
        <v>-378468.21</v>
      </c>
      <c r="L15" s="164">
        <f t="shared" si="1"/>
        <v>-378468.21</v>
      </c>
      <c r="M15" s="193"/>
      <c r="N15" s="193"/>
      <c r="O15" s="192"/>
      <c r="P15" s="193"/>
      <c r="Q15" s="193"/>
      <c r="R15" s="192"/>
      <c r="S15" s="160"/>
      <c r="T15" s="160"/>
      <c r="U15" s="160"/>
      <c r="V15" s="160"/>
      <c r="W15" s="160"/>
      <c r="X15" s="160"/>
      <c r="Y15" s="160"/>
    </row>
    <row r="16" spans="1:25" ht="24.75" customHeight="1" x14ac:dyDescent="0.2">
      <c r="A16" s="310" t="s">
        <v>193</v>
      </c>
      <c r="B16" s="308"/>
      <c r="C16" s="308"/>
      <c r="D16" s="308"/>
      <c r="E16" s="309"/>
      <c r="F16" s="10">
        <v>133</v>
      </c>
      <c r="G16" s="165">
        <f>+G17+G18+G22+G23+G24+G28+G29</f>
        <v>32102117.660000011</v>
      </c>
      <c r="H16" s="166">
        <f>+H17+H18+H22+H23+H24+H28+H29</f>
        <v>60168579.619999863</v>
      </c>
      <c r="I16" s="169">
        <f t="shared" si="0"/>
        <v>92270697.279999882</v>
      </c>
      <c r="J16" s="165">
        <f>+J17+J18+J22+J23+J24+J28+J29</f>
        <v>33282984.809999987</v>
      </c>
      <c r="K16" s="166">
        <f>+K17+K18+K22+K23+K24+K28+K29</f>
        <v>248262320.97000006</v>
      </c>
      <c r="L16" s="164">
        <f t="shared" si="1"/>
        <v>281545305.78000003</v>
      </c>
      <c r="M16" s="192"/>
      <c r="N16" s="192"/>
      <c r="O16" s="192"/>
      <c r="P16" s="192"/>
      <c r="Q16" s="192"/>
      <c r="R16" s="192"/>
      <c r="S16" s="160"/>
      <c r="T16" s="160"/>
      <c r="U16" s="160"/>
      <c r="V16" s="160"/>
      <c r="W16" s="160"/>
      <c r="X16" s="160"/>
      <c r="Y16" s="160"/>
    </row>
    <row r="17" spans="1:25" ht="27" customHeight="1" x14ac:dyDescent="0.2">
      <c r="A17" s="307" t="s">
        <v>194</v>
      </c>
      <c r="B17" s="308"/>
      <c r="C17" s="308"/>
      <c r="D17" s="308"/>
      <c r="E17" s="309"/>
      <c r="F17" s="10">
        <v>134</v>
      </c>
      <c r="G17" s="39"/>
      <c r="H17" s="40"/>
      <c r="I17" s="169">
        <f t="shared" si="0"/>
        <v>0</v>
      </c>
      <c r="J17" s="39"/>
      <c r="K17" s="40"/>
      <c r="L17" s="164">
        <f t="shared" si="1"/>
        <v>0</v>
      </c>
      <c r="M17" s="193"/>
      <c r="N17" s="193"/>
      <c r="O17" s="192"/>
      <c r="P17" s="193"/>
      <c r="Q17" s="193"/>
      <c r="R17" s="192"/>
      <c r="S17" s="160"/>
      <c r="T17" s="160"/>
      <c r="U17" s="160"/>
      <c r="V17" s="160"/>
      <c r="W17" s="160"/>
      <c r="X17" s="160"/>
      <c r="Y17" s="160"/>
    </row>
    <row r="18" spans="1:25" ht="26.25" customHeight="1" x14ac:dyDescent="0.2">
      <c r="A18" s="307" t="s">
        <v>195</v>
      </c>
      <c r="B18" s="308"/>
      <c r="C18" s="308"/>
      <c r="D18" s="308"/>
      <c r="E18" s="309"/>
      <c r="F18" s="10">
        <v>135</v>
      </c>
      <c r="G18" s="165">
        <f>+G19+G20+G21</f>
        <v>0</v>
      </c>
      <c r="H18" s="166">
        <f>+H19+H20+H21</f>
        <v>29149650.990000017</v>
      </c>
      <c r="I18" s="169">
        <f t="shared" si="0"/>
        <v>29149650.990000017</v>
      </c>
      <c r="J18" s="165">
        <f>+J19+J20+J21</f>
        <v>0</v>
      </c>
      <c r="K18" s="166">
        <f>+K19+K20+K21</f>
        <v>193333636.19000003</v>
      </c>
      <c r="L18" s="164">
        <f t="shared" si="1"/>
        <v>193333636.19000003</v>
      </c>
      <c r="M18" s="192"/>
      <c r="N18" s="192"/>
      <c r="O18" s="192"/>
      <c r="P18" s="192"/>
      <c r="Q18" s="192"/>
      <c r="R18" s="192"/>
      <c r="S18" s="160"/>
      <c r="T18" s="160"/>
      <c r="U18" s="160"/>
      <c r="V18" s="160"/>
      <c r="W18" s="160"/>
      <c r="X18" s="160"/>
      <c r="Y18" s="160"/>
    </row>
    <row r="19" spans="1:25" ht="12.75" customHeight="1" x14ac:dyDescent="0.2">
      <c r="A19" s="307" t="s">
        <v>196</v>
      </c>
      <c r="B19" s="308"/>
      <c r="C19" s="308"/>
      <c r="D19" s="308"/>
      <c r="E19" s="309"/>
      <c r="F19" s="10">
        <v>136</v>
      </c>
      <c r="G19" s="39">
        <v>0</v>
      </c>
      <c r="H19" s="40">
        <v>10928140.99000001</v>
      </c>
      <c r="I19" s="169">
        <f t="shared" si="0"/>
        <v>10928140.99000001</v>
      </c>
      <c r="J19" s="39">
        <v>0</v>
      </c>
      <c r="K19" s="40">
        <v>6382011.6299999952</v>
      </c>
      <c r="L19" s="164">
        <f t="shared" si="1"/>
        <v>6382011.6299999952</v>
      </c>
      <c r="M19" s="193"/>
      <c r="N19" s="193"/>
      <c r="O19" s="192"/>
      <c r="P19" s="193"/>
      <c r="Q19" s="193"/>
      <c r="R19" s="192"/>
      <c r="S19" s="160"/>
      <c r="T19" s="160"/>
      <c r="U19" s="160"/>
      <c r="V19" s="160"/>
      <c r="W19" s="160"/>
      <c r="X19" s="160"/>
      <c r="Y19" s="160"/>
    </row>
    <row r="20" spans="1:25" ht="24" customHeight="1" x14ac:dyDescent="0.2">
      <c r="A20" s="307" t="s">
        <v>197</v>
      </c>
      <c r="B20" s="308"/>
      <c r="C20" s="308"/>
      <c r="D20" s="308"/>
      <c r="E20" s="309"/>
      <c r="F20" s="10">
        <v>137</v>
      </c>
      <c r="G20" s="39">
        <v>0</v>
      </c>
      <c r="H20" s="40">
        <v>6906510</v>
      </c>
      <c r="I20" s="169">
        <f t="shared" si="0"/>
        <v>6906510</v>
      </c>
      <c r="J20" s="39">
        <v>0</v>
      </c>
      <c r="K20" s="40">
        <v>3472321.1700000004</v>
      </c>
      <c r="L20" s="164">
        <f t="shared" si="1"/>
        <v>3472321.1700000004</v>
      </c>
      <c r="M20" s="193"/>
      <c r="N20" s="193"/>
      <c r="O20" s="192"/>
      <c r="P20" s="193"/>
      <c r="Q20" s="193"/>
      <c r="R20" s="192"/>
      <c r="S20" s="160"/>
      <c r="T20" s="160"/>
      <c r="U20" s="160"/>
      <c r="V20" s="160"/>
      <c r="W20" s="160"/>
      <c r="X20" s="160"/>
      <c r="Y20" s="160"/>
    </row>
    <row r="21" spans="1:25" ht="12.75" customHeight="1" x14ac:dyDescent="0.2">
      <c r="A21" s="307" t="s">
        <v>198</v>
      </c>
      <c r="B21" s="308"/>
      <c r="C21" s="308"/>
      <c r="D21" s="308"/>
      <c r="E21" s="309"/>
      <c r="F21" s="10">
        <v>138</v>
      </c>
      <c r="G21" s="39">
        <v>0</v>
      </c>
      <c r="H21" s="40">
        <v>11315000.000000006</v>
      </c>
      <c r="I21" s="169">
        <f t="shared" si="0"/>
        <v>11315000.000000006</v>
      </c>
      <c r="J21" s="39">
        <v>0</v>
      </c>
      <c r="K21" s="40">
        <v>183479303.39000005</v>
      </c>
      <c r="L21" s="164">
        <f t="shared" si="1"/>
        <v>183479303.39000005</v>
      </c>
      <c r="M21" s="193"/>
      <c r="N21" s="193"/>
      <c r="O21" s="192"/>
      <c r="P21" s="193"/>
      <c r="Q21" s="193"/>
      <c r="R21" s="192"/>
      <c r="S21" s="160"/>
      <c r="T21" s="160"/>
      <c r="U21" s="160"/>
      <c r="V21" s="160"/>
      <c r="W21" s="160"/>
      <c r="X21" s="160"/>
      <c r="Y21" s="160"/>
    </row>
    <row r="22" spans="1:25" ht="12.75" customHeight="1" x14ac:dyDescent="0.2">
      <c r="A22" s="307" t="s">
        <v>199</v>
      </c>
      <c r="B22" s="308"/>
      <c r="C22" s="308"/>
      <c r="D22" s="308"/>
      <c r="E22" s="309"/>
      <c r="F22" s="10">
        <v>139</v>
      </c>
      <c r="G22" s="39">
        <v>29819674.050000012</v>
      </c>
      <c r="H22" s="40">
        <v>29374129.58999984</v>
      </c>
      <c r="I22" s="169">
        <f t="shared" si="0"/>
        <v>59193803.639999852</v>
      </c>
      <c r="J22" s="39">
        <v>28288748.36999999</v>
      </c>
      <c r="K22" s="40">
        <v>29817748.070000008</v>
      </c>
      <c r="L22" s="164">
        <f t="shared" si="1"/>
        <v>58106496.439999998</v>
      </c>
      <c r="M22" s="193"/>
      <c r="N22" s="193"/>
      <c r="O22" s="192"/>
      <c r="P22" s="193"/>
      <c r="Q22" s="193"/>
      <c r="R22" s="192"/>
      <c r="S22" s="160"/>
      <c r="T22" s="160"/>
      <c r="U22" s="160"/>
      <c r="V22" s="160"/>
      <c r="W22" s="160"/>
      <c r="X22" s="160"/>
      <c r="Y22" s="160"/>
    </row>
    <row r="23" spans="1:25" ht="24" customHeight="1" x14ac:dyDescent="0.2">
      <c r="A23" s="307" t="s">
        <v>200</v>
      </c>
      <c r="B23" s="308"/>
      <c r="C23" s="308"/>
      <c r="D23" s="308"/>
      <c r="E23" s="309"/>
      <c r="F23" s="10">
        <v>140</v>
      </c>
      <c r="G23" s="39">
        <v>-15805.500000000015</v>
      </c>
      <c r="H23" s="40">
        <v>-164702.3899999999</v>
      </c>
      <c r="I23" s="169">
        <f t="shared" si="0"/>
        <v>-180507.8899999999</v>
      </c>
      <c r="J23" s="39">
        <v>0</v>
      </c>
      <c r="K23" s="40">
        <v>1409477.2800000003</v>
      </c>
      <c r="L23" s="164">
        <f t="shared" si="1"/>
        <v>1409477.2800000003</v>
      </c>
      <c r="M23" s="193"/>
      <c r="N23" s="193"/>
      <c r="O23" s="192"/>
      <c r="P23" s="193"/>
      <c r="Q23" s="193"/>
      <c r="R23" s="192"/>
      <c r="S23" s="160"/>
      <c r="T23" s="160"/>
      <c r="U23" s="160"/>
      <c r="V23" s="160"/>
      <c r="W23" s="160"/>
      <c r="X23" s="160"/>
      <c r="Y23" s="160"/>
    </row>
    <row r="24" spans="1:25" ht="23.25" customHeight="1" x14ac:dyDescent="0.2">
      <c r="A24" s="307" t="s">
        <v>201</v>
      </c>
      <c r="B24" s="308"/>
      <c r="C24" s="308"/>
      <c r="D24" s="308"/>
      <c r="E24" s="309"/>
      <c r="F24" s="10">
        <v>141</v>
      </c>
      <c r="G24" s="165">
        <f>+G25+G26+G27</f>
        <v>197994.08000000002</v>
      </c>
      <c r="H24" s="166">
        <f>+H25+H26+H27</f>
        <v>721086.3800000014</v>
      </c>
      <c r="I24" s="169">
        <f t="shared" si="0"/>
        <v>919080.46000000136</v>
      </c>
      <c r="J24" s="165">
        <f>+J25+J26+J27</f>
        <v>4979465.3099999987</v>
      </c>
      <c r="K24" s="166">
        <f>+K25+K26+K27</f>
        <v>2460997.8999999985</v>
      </c>
      <c r="L24" s="164">
        <f t="shared" si="1"/>
        <v>7440463.2099999972</v>
      </c>
      <c r="M24" s="192"/>
      <c r="N24" s="192"/>
      <c r="O24" s="192"/>
      <c r="P24" s="192"/>
      <c r="Q24" s="192"/>
      <c r="R24" s="192"/>
      <c r="S24" s="160"/>
      <c r="T24" s="160"/>
      <c r="U24" s="160"/>
      <c r="V24" s="160"/>
      <c r="W24" s="160"/>
      <c r="X24" s="160"/>
      <c r="Y24" s="160"/>
    </row>
    <row r="25" spans="1:25" ht="12.75" customHeight="1" x14ac:dyDescent="0.2">
      <c r="A25" s="307" t="s">
        <v>202</v>
      </c>
      <c r="B25" s="308"/>
      <c r="C25" s="308"/>
      <c r="D25" s="308"/>
      <c r="E25" s="309"/>
      <c r="F25" s="10">
        <v>142</v>
      </c>
      <c r="G25" s="39">
        <v>197994.08000000002</v>
      </c>
      <c r="H25" s="40">
        <v>43329.11</v>
      </c>
      <c r="I25" s="169">
        <f t="shared" si="0"/>
        <v>241323.19</v>
      </c>
      <c r="J25" s="39">
        <v>0</v>
      </c>
      <c r="K25" s="40">
        <v>69664</v>
      </c>
      <c r="L25" s="164">
        <f t="shared" si="1"/>
        <v>69664</v>
      </c>
      <c r="M25" s="193"/>
      <c r="N25" s="193"/>
      <c r="O25" s="192"/>
      <c r="P25" s="193"/>
      <c r="Q25" s="193"/>
      <c r="R25" s="192"/>
      <c r="S25" s="160"/>
      <c r="T25" s="160"/>
      <c r="U25" s="160"/>
      <c r="V25" s="160"/>
      <c r="W25" s="160"/>
      <c r="X25" s="160"/>
      <c r="Y25" s="160"/>
    </row>
    <row r="26" spans="1:25" ht="12.75" customHeight="1" x14ac:dyDescent="0.2">
      <c r="A26" s="307" t="s">
        <v>203</v>
      </c>
      <c r="B26" s="308"/>
      <c r="C26" s="308"/>
      <c r="D26" s="308"/>
      <c r="E26" s="309"/>
      <c r="F26" s="10">
        <v>143</v>
      </c>
      <c r="G26" s="39">
        <v>0</v>
      </c>
      <c r="H26" s="40">
        <v>677757.27000000142</v>
      </c>
      <c r="I26" s="169">
        <f t="shared" si="0"/>
        <v>677757.27000000142</v>
      </c>
      <c r="J26" s="39">
        <v>4979465.3099999987</v>
      </c>
      <c r="K26" s="40">
        <v>2391333.8999999985</v>
      </c>
      <c r="L26" s="164">
        <f t="shared" si="1"/>
        <v>7370799.2099999972</v>
      </c>
      <c r="M26" s="193"/>
      <c r="N26" s="193"/>
      <c r="O26" s="192"/>
      <c r="P26" s="193"/>
      <c r="Q26" s="193"/>
      <c r="R26" s="192"/>
      <c r="S26" s="160"/>
      <c r="T26" s="160"/>
      <c r="U26" s="160"/>
      <c r="V26" s="160"/>
      <c r="W26" s="160"/>
      <c r="X26" s="160"/>
      <c r="Y26" s="160"/>
    </row>
    <row r="27" spans="1:25" ht="12.75" customHeight="1" x14ac:dyDescent="0.2">
      <c r="A27" s="307" t="s">
        <v>204</v>
      </c>
      <c r="B27" s="308"/>
      <c r="C27" s="308"/>
      <c r="D27" s="308"/>
      <c r="E27" s="309"/>
      <c r="F27" s="10">
        <v>144</v>
      </c>
      <c r="G27" s="39">
        <v>0</v>
      </c>
      <c r="H27" s="40">
        <v>0</v>
      </c>
      <c r="I27" s="169">
        <f t="shared" si="0"/>
        <v>0</v>
      </c>
      <c r="J27" s="39">
        <v>0</v>
      </c>
      <c r="K27" s="40">
        <v>0</v>
      </c>
      <c r="L27" s="164">
        <f t="shared" si="1"/>
        <v>0</v>
      </c>
      <c r="M27" s="193"/>
      <c r="N27" s="193"/>
      <c r="O27" s="192"/>
      <c r="P27" s="193"/>
      <c r="Q27" s="193"/>
      <c r="R27" s="192"/>
      <c r="S27" s="160"/>
      <c r="T27" s="160"/>
      <c r="U27" s="160"/>
      <c r="V27" s="160"/>
      <c r="W27" s="160"/>
      <c r="X27" s="160"/>
      <c r="Y27" s="160"/>
    </row>
    <row r="28" spans="1:25" ht="12.75" customHeight="1" x14ac:dyDescent="0.2">
      <c r="A28" s="307" t="s">
        <v>205</v>
      </c>
      <c r="B28" s="308"/>
      <c r="C28" s="308"/>
      <c r="D28" s="308"/>
      <c r="E28" s="309"/>
      <c r="F28" s="10">
        <v>145</v>
      </c>
      <c r="G28" s="39">
        <v>0</v>
      </c>
      <c r="H28" s="40">
        <v>0</v>
      </c>
      <c r="I28" s="169">
        <f t="shared" si="0"/>
        <v>0</v>
      </c>
      <c r="J28" s="39">
        <v>0</v>
      </c>
      <c r="K28" s="40">
        <v>0</v>
      </c>
      <c r="L28" s="164">
        <f t="shared" si="1"/>
        <v>0</v>
      </c>
      <c r="M28" s="193"/>
      <c r="N28" s="193"/>
      <c r="O28" s="192"/>
      <c r="P28" s="193"/>
      <c r="Q28" s="193"/>
      <c r="R28" s="192"/>
      <c r="S28" s="160"/>
      <c r="T28" s="160"/>
      <c r="U28" s="160"/>
      <c r="V28" s="160"/>
      <c r="W28" s="160"/>
      <c r="X28" s="160"/>
      <c r="Y28" s="160"/>
    </row>
    <row r="29" spans="1:25" ht="12.75" customHeight="1" x14ac:dyDescent="0.2">
      <c r="A29" s="307" t="s">
        <v>206</v>
      </c>
      <c r="B29" s="308"/>
      <c r="C29" s="308"/>
      <c r="D29" s="308"/>
      <c r="E29" s="309"/>
      <c r="F29" s="10">
        <v>146</v>
      </c>
      <c r="G29" s="39">
        <v>2100255.0300000003</v>
      </c>
      <c r="H29" s="40">
        <v>1088415.0500000035</v>
      </c>
      <c r="I29" s="169">
        <f t="shared" si="0"/>
        <v>3188670.0800000038</v>
      </c>
      <c r="J29" s="39">
        <v>14771.130000000005</v>
      </c>
      <c r="K29" s="40">
        <v>21240461.530000001</v>
      </c>
      <c r="L29" s="164">
        <f t="shared" si="1"/>
        <v>21255232.66</v>
      </c>
      <c r="M29" s="193"/>
      <c r="N29" s="193"/>
      <c r="O29" s="192"/>
      <c r="P29" s="193"/>
      <c r="Q29" s="193"/>
      <c r="R29" s="192"/>
      <c r="S29" s="160"/>
      <c r="T29" s="160"/>
      <c r="U29" s="160"/>
      <c r="V29" s="160"/>
      <c r="W29" s="160"/>
      <c r="X29" s="160"/>
      <c r="Y29" s="160"/>
    </row>
    <row r="30" spans="1:25" ht="12.75" customHeight="1" x14ac:dyDescent="0.2">
      <c r="A30" s="310" t="s">
        <v>207</v>
      </c>
      <c r="B30" s="308"/>
      <c r="C30" s="308"/>
      <c r="D30" s="308"/>
      <c r="E30" s="309"/>
      <c r="F30" s="10">
        <v>147</v>
      </c>
      <c r="G30" s="39">
        <v>156127.24</v>
      </c>
      <c r="H30" s="40">
        <v>6756122.9200000018</v>
      </c>
      <c r="I30" s="169">
        <f t="shared" si="0"/>
        <v>6912250.160000002</v>
      </c>
      <c r="J30" s="39">
        <v>389047.73999999987</v>
      </c>
      <c r="K30" s="40">
        <v>7682160.0500000045</v>
      </c>
      <c r="L30" s="164">
        <f t="shared" si="1"/>
        <v>8071207.7900000047</v>
      </c>
      <c r="M30" s="193"/>
      <c r="N30" s="193"/>
      <c r="O30" s="192"/>
      <c r="P30" s="193"/>
      <c r="Q30" s="193"/>
      <c r="R30" s="192"/>
      <c r="S30" s="160"/>
      <c r="T30" s="160"/>
      <c r="U30" s="160"/>
      <c r="V30" s="160"/>
      <c r="W30" s="160"/>
      <c r="X30" s="160"/>
      <c r="Y30" s="160"/>
    </row>
    <row r="31" spans="1:25" ht="15" customHeight="1" x14ac:dyDescent="0.2">
      <c r="A31" s="310" t="s">
        <v>208</v>
      </c>
      <c r="B31" s="308"/>
      <c r="C31" s="308"/>
      <c r="D31" s="308"/>
      <c r="E31" s="309"/>
      <c r="F31" s="10">
        <v>148</v>
      </c>
      <c r="G31" s="39">
        <v>11725.759999999995</v>
      </c>
      <c r="H31" s="40">
        <v>13843821.690000007</v>
      </c>
      <c r="I31" s="169">
        <f t="shared" si="0"/>
        <v>13855547.450000007</v>
      </c>
      <c r="J31" s="39">
        <v>60641.640000000014</v>
      </c>
      <c r="K31" s="40">
        <v>7964008.8399999999</v>
      </c>
      <c r="L31" s="164">
        <f t="shared" si="1"/>
        <v>8024650.4799999995</v>
      </c>
      <c r="M31" s="193"/>
      <c r="N31" s="193"/>
      <c r="O31" s="192"/>
      <c r="P31" s="193"/>
      <c r="Q31" s="193"/>
      <c r="R31" s="192"/>
      <c r="S31" s="160"/>
      <c r="T31" s="160"/>
      <c r="U31" s="160"/>
      <c r="V31" s="160"/>
      <c r="W31" s="160"/>
      <c r="X31" s="160"/>
      <c r="Y31" s="160"/>
    </row>
    <row r="32" spans="1:25" ht="12.75" customHeight="1" x14ac:dyDescent="0.2">
      <c r="A32" s="310" t="s">
        <v>209</v>
      </c>
      <c r="B32" s="308"/>
      <c r="C32" s="308"/>
      <c r="D32" s="308"/>
      <c r="E32" s="309"/>
      <c r="F32" s="10">
        <v>149</v>
      </c>
      <c r="G32" s="39">
        <v>-804.43000000000029</v>
      </c>
      <c r="H32" s="40">
        <v>31445290.590000004</v>
      </c>
      <c r="I32" s="169">
        <f t="shared" si="0"/>
        <v>31444486.160000004</v>
      </c>
      <c r="J32" s="39">
        <v>51577.220000000008</v>
      </c>
      <c r="K32" s="40">
        <v>6594473.8199999984</v>
      </c>
      <c r="L32" s="164">
        <f t="shared" si="1"/>
        <v>6646051.0399999982</v>
      </c>
      <c r="M32" s="193"/>
      <c r="N32" s="193"/>
      <c r="O32" s="192"/>
      <c r="P32" s="193"/>
      <c r="Q32" s="193"/>
      <c r="R32" s="192"/>
      <c r="S32" s="160"/>
      <c r="T32" s="160"/>
      <c r="U32" s="160"/>
      <c r="V32" s="160"/>
      <c r="W32" s="160"/>
      <c r="X32" s="160"/>
      <c r="Y32" s="160"/>
    </row>
    <row r="33" spans="1:25" ht="12.75" customHeight="1" x14ac:dyDescent="0.2">
      <c r="A33" s="310" t="s">
        <v>210</v>
      </c>
      <c r="B33" s="308"/>
      <c r="C33" s="308"/>
      <c r="D33" s="308"/>
      <c r="E33" s="309"/>
      <c r="F33" s="10">
        <v>150</v>
      </c>
      <c r="G33" s="165">
        <f>+G34+G38</f>
        <v>-89639279.589999959</v>
      </c>
      <c r="H33" s="166">
        <f>+H34+H38</f>
        <v>-221324045.67000011</v>
      </c>
      <c r="I33" s="169">
        <f t="shared" si="0"/>
        <v>-310963325.26000005</v>
      </c>
      <c r="J33" s="165">
        <f>+J34+J38</f>
        <v>-124355139.76000008</v>
      </c>
      <c r="K33" s="166">
        <f>+K34+K38</f>
        <v>-264683769.00000036</v>
      </c>
      <c r="L33" s="164">
        <f t="shared" si="1"/>
        <v>-389038908.76000047</v>
      </c>
      <c r="M33" s="192"/>
      <c r="N33" s="192"/>
      <c r="O33" s="192"/>
      <c r="P33" s="192"/>
      <c r="Q33" s="192"/>
      <c r="R33" s="192"/>
      <c r="S33" s="160"/>
      <c r="T33" s="160"/>
      <c r="U33" s="160"/>
      <c r="V33" s="160"/>
      <c r="W33" s="160"/>
      <c r="X33" s="160"/>
      <c r="Y33" s="160"/>
    </row>
    <row r="34" spans="1:25" ht="12.75" customHeight="1" x14ac:dyDescent="0.2">
      <c r="A34" s="307" t="s">
        <v>211</v>
      </c>
      <c r="B34" s="308"/>
      <c r="C34" s="308"/>
      <c r="D34" s="308"/>
      <c r="E34" s="309"/>
      <c r="F34" s="10">
        <v>151</v>
      </c>
      <c r="G34" s="165">
        <f>+G35+G36+G37</f>
        <v>-90888596.509999961</v>
      </c>
      <c r="H34" s="166">
        <f>+H35+H36+H37</f>
        <v>-155717891.25000009</v>
      </c>
      <c r="I34" s="169">
        <f t="shared" si="0"/>
        <v>-246606487.76000005</v>
      </c>
      <c r="J34" s="165">
        <f>+J35+J36+J37</f>
        <v>-123874216.76000008</v>
      </c>
      <c r="K34" s="166">
        <f>+K35+K36+K37</f>
        <v>-328466921.13000035</v>
      </c>
      <c r="L34" s="164">
        <f t="shared" si="1"/>
        <v>-452341137.89000046</v>
      </c>
      <c r="M34" s="192"/>
      <c r="N34" s="192"/>
      <c r="O34" s="192"/>
      <c r="P34" s="192"/>
      <c r="Q34" s="192"/>
      <c r="R34" s="192"/>
      <c r="S34" s="160"/>
      <c r="T34" s="160"/>
      <c r="U34" s="160"/>
      <c r="V34" s="160"/>
      <c r="W34" s="160"/>
      <c r="X34" s="160"/>
      <c r="Y34" s="160"/>
    </row>
    <row r="35" spans="1:25" ht="12.75" customHeight="1" x14ac:dyDescent="0.2">
      <c r="A35" s="307" t="s">
        <v>212</v>
      </c>
      <c r="B35" s="308"/>
      <c r="C35" s="308"/>
      <c r="D35" s="308"/>
      <c r="E35" s="309"/>
      <c r="F35" s="10">
        <v>152</v>
      </c>
      <c r="G35" s="39">
        <v>-90888596.509999961</v>
      </c>
      <c r="H35" s="40">
        <v>-307239653.94000006</v>
      </c>
      <c r="I35" s="169">
        <f t="shared" si="0"/>
        <v>-398128250.45000005</v>
      </c>
      <c r="J35" s="39">
        <v>-123874216.76000008</v>
      </c>
      <c r="K35" s="40">
        <v>-345349022.92000031</v>
      </c>
      <c r="L35" s="164">
        <f t="shared" si="1"/>
        <v>-469223239.68000042</v>
      </c>
      <c r="M35" s="193"/>
      <c r="N35" s="193"/>
      <c r="O35" s="192"/>
      <c r="P35" s="193"/>
      <c r="Q35" s="193"/>
      <c r="R35" s="192"/>
      <c r="S35" s="160"/>
      <c r="T35" s="160"/>
      <c r="U35" s="160"/>
      <c r="V35" s="160"/>
      <c r="W35" s="160"/>
      <c r="X35" s="160"/>
      <c r="Y35" s="160"/>
    </row>
    <row r="36" spans="1:25" ht="12.75" customHeight="1" x14ac:dyDescent="0.2">
      <c r="A36" s="307" t="s">
        <v>213</v>
      </c>
      <c r="B36" s="308"/>
      <c r="C36" s="308"/>
      <c r="D36" s="308"/>
      <c r="E36" s="309"/>
      <c r="F36" s="10">
        <v>153</v>
      </c>
      <c r="G36" s="39">
        <v>0</v>
      </c>
      <c r="H36" s="40">
        <v>691104.82000000053</v>
      </c>
      <c r="I36" s="169">
        <f t="shared" si="0"/>
        <v>691104.82000000053</v>
      </c>
      <c r="J36" s="39">
        <v>0</v>
      </c>
      <c r="K36" s="40">
        <v>396536.34000000032</v>
      </c>
      <c r="L36" s="164">
        <f t="shared" si="1"/>
        <v>396536.34000000032</v>
      </c>
      <c r="M36" s="193"/>
      <c r="N36" s="193"/>
      <c r="O36" s="192"/>
      <c r="P36" s="193"/>
      <c r="Q36" s="193"/>
      <c r="R36" s="192"/>
      <c r="S36" s="160"/>
      <c r="T36" s="160"/>
      <c r="U36" s="160"/>
      <c r="V36" s="160"/>
      <c r="W36" s="160"/>
      <c r="X36" s="160"/>
      <c r="Y36" s="160"/>
    </row>
    <row r="37" spans="1:25" ht="12.75" customHeight="1" x14ac:dyDescent="0.2">
      <c r="A37" s="307" t="s">
        <v>214</v>
      </c>
      <c r="B37" s="308"/>
      <c r="C37" s="308"/>
      <c r="D37" s="308"/>
      <c r="E37" s="309"/>
      <c r="F37" s="10">
        <v>154</v>
      </c>
      <c r="G37" s="39">
        <v>0</v>
      </c>
      <c r="H37" s="40">
        <v>150830657.86999997</v>
      </c>
      <c r="I37" s="169">
        <f t="shared" si="0"/>
        <v>150830657.86999997</v>
      </c>
      <c r="J37" s="39">
        <v>0</v>
      </c>
      <c r="K37" s="40">
        <v>16485565.449999973</v>
      </c>
      <c r="L37" s="164">
        <f t="shared" si="1"/>
        <v>16485565.449999973</v>
      </c>
      <c r="M37" s="193"/>
      <c r="N37" s="193"/>
      <c r="O37" s="192"/>
      <c r="P37" s="193"/>
      <c r="Q37" s="193"/>
      <c r="R37" s="192"/>
      <c r="S37" s="160"/>
      <c r="T37" s="160"/>
      <c r="U37" s="160"/>
      <c r="V37" s="160"/>
      <c r="W37" s="160"/>
      <c r="X37" s="160"/>
      <c r="Y37" s="160"/>
    </row>
    <row r="38" spans="1:25" ht="12.75" customHeight="1" x14ac:dyDescent="0.2">
      <c r="A38" s="307" t="s">
        <v>215</v>
      </c>
      <c r="B38" s="308"/>
      <c r="C38" s="308"/>
      <c r="D38" s="308"/>
      <c r="E38" s="309"/>
      <c r="F38" s="10">
        <v>155</v>
      </c>
      <c r="G38" s="165">
        <f>+G39+G40+G41</f>
        <v>1249316.9200000009</v>
      </c>
      <c r="H38" s="166">
        <f>+H39+H40+H41</f>
        <v>-65606154.420000017</v>
      </c>
      <c r="I38" s="169">
        <f t="shared" si="0"/>
        <v>-64356837.500000015</v>
      </c>
      <c r="J38" s="165">
        <f>+J39+J40+J41</f>
        <v>-480923.00000000047</v>
      </c>
      <c r="K38" s="166">
        <f>+K39+K40+K41</f>
        <v>63783152.12999998</v>
      </c>
      <c r="L38" s="164">
        <f t="shared" si="1"/>
        <v>63302229.12999998</v>
      </c>
      <c r="M38" s="192"/>
      <c r="N38" s="192"/>
      <c r="O38" s="192"/>
      <c r="P38" s="192"/>
      <c r="Q38" s="192"/>
      <c r="R38" s="192"/>
      <c r="S38" s="160"/>
      <c r="T38" s="160"/>
      <c r="U38" s="160"/>
      <c r="V38" s="160"/>
      <c r="W38" s="160"/>
      <c r="X38" s="160"/>
      <c r="Y38" s="160"/>
    </row>
    <row r="39" spans="1:25" ht="12.75" customHeight="1" x14ac:dyDescent="0.2">
      <c r="A39" s="307" t="s">
        <v>216</v>
      </c>
      <c r="B39" s="308"/>
      <c r="C39" s="308"/>
      <c r="D39" s="308"/>
      <c r="E39" s="309"/>
      <c r="F39" s="10">
        <v>156</v>
      </c>
      <c r="G39" s="39">
        <v>1249316.9200000009</v>
      </c>
      <c r="H39" s="40">
        <v>85858333.059999973</v>
      </c>
      <c r="I39" s="169">
        <f t="shared" si="0"/>
        <v>87107649.979999974</v>
      </c>
      <c r="J39" s="39">
        <v>-480923.00000000047</v>
      </c>
      <c r="K39" s="40">
        <v>54753091.569999978</v>
      </c>
      <c r="L39" s="164">
        <f t="shared" si="1"/>
        <v>54272168.569999978</v>
      </c>
      <c r="M39" s="193"/>
      <c r="N39" s="193"/>
      <c r="O39" s="192"/>
      <c r="P39" s="193"/>
      <c r="Q39" s="193"/>
      <c r="R39" s="192"/>
      <c r="S39" s="160"/>
      <c r="T39" s="160"/>
      <c r="U39" s="160"/>
      <c r="V39" s="160"/>
      <c r="W39" s="160"/>
      <c r="X39" s="160"/>
      <c r="Y39" s="160"/>
    </row>
    <row r="40" spans="1:25" ht="12.75" customHeight="1" x14ac:dyDescent="0.2">
      <c r="A40" s="307" t="s">
        <v>217</v>
      </c>
      <c r="B40" s="308"/>
      <c r="C40" s="308"/>
      <c r="D40" s="308"/>
      <c r="E40" s="309"/>
      <c r="F40" s="10">
        <v>157</v>
      </c>
      <c r="G40" s="39">
        <v>0</v>
      </c>
      <c r="H40" s="40">
        <v>167761.02999999933</v>
      </c>
      <c r="I40" s="169">
        <f t="shared" si="0"/>
        <v>167761.02999999933</v>
      </c>
      <c r="J40" s="39">
        <v>0</v>
      </c>
      <c r="K40" s="40">
        <v>-592056.23</v>
      </c>
      <c r="L40" s="164">
        <f t="shared" si="1"/>
        <v>-592056.23</v>
      </c>
      <c r="M40" s="193"/>
      <c r="N40" s="193"/>
      <c r="O40" s="192"/>
      <c r="P40" s="193"/>
      <c r="Q40" s="193"/>
      <c r="R40" s="192"/>
      <c r="S40" s="160"/>
      <c r="T40" s="160"/>
      <c r="U40" s="160"/>
      <c r="V40" s="160"/>
      <c r="W40" s="160"/>
      <c r="X40" s="160"/>
      <c r="Y40" s="160"/>
    </row>
    <row r="41" spans="1:25" ht="12.75" customHeight="1" x14ac:dyDescent="0.2">
      <c r="A41" s="307" t="s">
        <v>218</v>
      </c>
      <c r="B41" s="308"/>
      <c r="C41" s="308"/>
      <c r="D41" s="308"/>
      <c r="E41" s="309"/>
      <c r="F41" s="10">
        <v>158</v>
      </c>
      <c r="G41" s="39">
        <v>0</v>
      </c>
      <c r="H41" s="40">
        <v>-151632248.50999999</v>
      </c>
      <c r="I41" s="169">
        <f t="shared" si="0"/>
        <v>-151632248.50999999</v>
      </c>
      <c r="J41" s="39">
        <v>0</v>
      </c>
      <c r="K41" s="40">
        <v>9622116.7899999991</v>
      </c>
      <c r="L41" s="164">
        <f t="shared" si="1"/>
        <v>9622116.7899999991</v>
      </c>
      <c r="M41" s="193"/>
      <c r="N41" s="193"/>
      <c r="O41" s="192"/>
      <c r="P41" s="193"/>
      <c r="Q41" s="193"/>
      <c r="R41" s="192"/>
      <c r="S41" s="160"/>
      <c r="T41" s="160"/>
      <c r="U41" s="160"/>
      <c r="V41" s="160"/>
      <c r="W41" s="160"/>
      <c r="X41" s="160"/>
      <c r="Y41" s="160"/>
    </row>
    <row r="42" spans="1:25" ht="26.25" customHeight="1" x14ac:dyDescent="0.2">
      <c r="A42" s="310" t="s">
        <v>219</v>
      </c>
      <c r="B42" s="308"/>
      <c r="C42" s="308"/>
      <c r="D42" s="308"/>
      <c r="E42" s="309"/>
      <c r="F42" s="10">
        <v>159</v>
      </c>
      <c r="G42" s="165">
        <f>+G43+G46</f>
        <v>-13770603.829999994</v>
      </c>
      <c r="H42" s="166">
        <f>+H43+H46</f>
        <v>5511810.3500000015</v>
      </c>
      <c r="I42" s="169">
        <f t="shared" si="0"/>
        <v>-8258793.479999993</v>
      </c>
      <c r="J42" s="165">
        <f>+J43+J46</f>
        <v>37489693.119999997</v>
      </c>
      <c r="K42" s="166">
        <f>+K43+K46</f>
        <v>1963455.3399999999</v>
      </c>
      <c r="L42" s="164">
        <f t="shared" si="1"/>
        <v>39453148.459999993</v>
      </c>
      <c r="M42" s="192"/>
      <c r="N42" s="192"/>
      <c r="O42" s="192"/>
      <c r="P42" s="192"/>
      <c r="Q42" s="192"/>
      <c r="R42" s="192"/>
      <c r="S42" s="160"/>
      <c r="T42" s="160"/>
      <c r="U42" s="160"/>
      <c r="V42" s="160"/>
      <c r="W42" s="160"/>
      <c r="X42" s="160"/>
      <c r="Y42" s="160"/>
    </row>
    <row r="43" spans="1:25" ht="16.5" customHeight="1" x14ac:dyDescent="0.2">
      <c r="A43" s="307" t="s">
        <v>220</v>
      </c>
      <c r="B43" s="308"/>
      <c r="C43" s="308"/>
      <c r="D43" s="308"/>
      <c r="E43" s="309"/>
      <c r="F43" s="10">
        <v>160</v>
      </c>
      <c r="G43" s="165">
        <f>+G44+G45</f>
        <v>-17848251.719999995</v>
      </c>
      <c r="H43" s="166">
        <f>+H44+H45</f>
        <v>0</v>
      </c>
      <c r="I43" s="169">
        <f t="shared" si="0"/>
        <v>-17848251.719999995</v>
      </c>
      <c r="J43" s="165">
        <f>+J44+J45</f>
        <v>35539260.829999998</v>
      </c>
      <c r="K43" s="166">
        <f>+K44+K45</f>
        <v>0</v>
      </c>
      <c r="L43" s="164">
        <f t="shared" si="1"/>
        <v>35539260.829999998</v>
      </c>
      <c r="M43" s="192"/>
      <c r="N43" s="192"/>
      <c r="O43" s="192"/>
      <c r="P43" s="192"/>
      <c r="Q43" s="192"/>
      <c r="R43" s="192"/>
      <c r="S43" s="160"/>
      <c r="T43" s="160"/>
      <c r="U43" s="160"/>
      <c r="V43" s="160"/>
      <c r="W43" s="160"/>
      <c r="X43" s="160"/>
      <c r="Y43" s="160"/>
    </row>
    <row r="44" spans="1:25" ht="12.75" customHeight="1" x14ac:dyDescent="0.2">
      <c r="A44" s="307" t="s">
        <v>221</v>
      </c>
      <c r="B44" s="308"/>
      <c r="C44" s="308"/>
      <c r="D44" s="308"/>
      <c r="E44" s="309"/>
      <c r="F44" s="10">
        <v>161</v>
      </c>
      <c r="G44" s="39">
        <v>-17978949.629999995</v>
      </c>
      <c r="H44" s="40">
        <v>0</v>
      </c>
      <c r="I44" s="169">
        <f t="shared" si="0"/>
        <v>-17978949.629999995</v>
      </c>
      <c r="J44" s="39">
        <v>35539260.829999998</v>
      </c>
      <c r="K44" s="40">
        <v>0</v>
      </c>
      <c r="L44" s="164">
        <f t="shared" si="1"/>
        <v>35539260.829999998</v>
      </c>
      <c r="M44" s="193"/>
      <c r="N44" s="193"/>
      <c r="O44" s="192"/>
      <c r="P44" s="193"/>
      <c r="Q44" s="193"/>
      <c r="R44" s="192"/>
      <c r="S44" s="160"/>
      <c r="T44" s="160"/>
      <c r="U44" s="160"/>
      <c r="V44" s="160"/>
      <c r="W44" s="160"/>
      <c r="X44" s="160"/>
      <c r="Y44" s="160"/>
    </row>
    <row r="45" spans="1:25" ht="12.75" customHeight="1" x14ac:dyDescent="0.2">
      <c r="A45" s="307" t="s">
        <v>222</v>
      </c>
      <c r="B45" s="308"/>
      <c r="C45" s="308"/>
      <c r="D45" s="308"/>
      <c r="E45" s="309"/>
      <c r="F45" s="10">
        <v>162</v>
      </c>
      <c r="G45" s="39">
        <v>130697.90999999999</v>
      </c>
      <c r="H45" s="40">
        <v>0</v>
      </c>
      <c r="I45" s="169">
        <f t="shared" si="0"/>
        <v>130697.90999999999</v>
      </c>
      <c r="J45" s="39">
        <v>0</v>
      </c>
      <c r="K45" s="40">
        <v>0</v>
      </c>
      <c r="L45" s="164">
        <f t="shared" si="1"/>
        <v>0</v>
      </c>
      <c r="M45" s="193"/>
      <c r="N45" s="193"/>
      <c r="O45" s="192"/>
      <c r="P45" s="193"/>
      <c r="Q45" s="193"/>
      <c r="R45" s="192"/>
      <c r="S45" s="160"/>
      <c r="T45" s="160"/>
      <c r="U45" s="160"/>
      <c r="V45" s="160"/>
      <c r="W45" s="160"/>
      <c r="X45" s="160"/>
      <c r="Y45" s="160"/>
    </row>
    <row r="46" spans="1:25" ht="24.75" customHeight="1" x14ac:dyDescent="0.2">
      <c r="A46" s="307" t="s">
        <v>223</v>
      </c>
      <c r="B46" s="308"/>
      <c r="C46" s="308"/>
      <c r="D46" s="308"/>
      <c r="E46" s="309"/>
      <c r="F46" s="10">
        <v>163</v>
      </c>
      <c r="G46" s="165">
        <f>+G47+G48+G49</f>
        <v>4077647.8899999997</v>
      </c>
      <c r="H46" s="166">
        <f>+H47+H48+H49</f>
        <v>5511810.3500000015</v>
      </c>
      <c r="I46" s="169">
        <f t="shared" si="0"/>
        <v>9589458.2400000021</v>
      </c>
      <c r="J46" s="165">
        <f>+J47+J48+J49</f>
        <v>1950432.29</v>
      </c>
      <c r="K46" s="166">
        <f>+K47+K48+K49</f>
        <v>1963455.3399999999</v>
      </c>
      <c r="L46" s="164">
        <f t="shared" si="1"/>
        <v>3913887.63</v>
      </c>
      <c r="M46" s="192"/>
      <c r="N46" s="192"/>
      <c r="O46" s="192"/>
      <c r="P46" s="192"/>
      <c r="Q46" s="192"/>
      <c r="R46" s="192"/>
      <c r="S46" s="160"/>
      <c r="T46" s="160"/>
      <c r="U46" s="160"/>
      <c r="V46" s="160"/>
      <c r="W46" s="160"/>
      <c r="X46" s="160"/>
      <c r="Y46" s="160"/>
    </row>
    <row r="47" spans="1:25" ht="12.75" customHeight="1" x14ac:dyDescent="0.2">
      <c r="A47" s="307" t="s">
        <v>216</v>
      </c>
      <c r="B47" s="308"/>
      <c r="C47" s="308"/>
      <c r="D47" s="308"/>
      <c r="E47" s="309"/>
      <c r="F47" s="10">
        <v>164</v>
      </c>
      <c r="G47" s="39">
        <v>4077647.8899999997</v>
      </c>
      <c r="H47" s="40">
        <v>5511810.3500000015</v>
      </c>
      <c r="I47" s="169">
        <f t="shared" si="0"/>
        <v>9589458.2400000021</v>
      </c>
      <c r="J47" s="39">
        <v>1950432.29</v>
      </c>
      <c r="K47" s="40">
        <v>1963455.3399999999</v>
      </c>
      <c r="L47" s="164">
        <f t="shared" si="1"/>
        <v>3913887.63</v>
      </c>
      <c r="M47" s="193"/>
      <c r="N47" s="193"/>
      <c r="O47" s="192"/>
      <c r="P47" s="193"/>
      <c r="Q47" s="193"/>
      <c r="R47" s="192"/>
      <c r="S47" s="160"/>
      <c r="T47" s="160"/>
      <c r="U47" s="160"/>
      <c r="V47" s="160"/>
      <c r="W47" s="160"/>
      <c r="X47" s="160"/>
      <c r="Y47" s="160"/>
    </row>
    <row r="48" spans="1:25" ht="12.75" customHeight="1" x14ac:dyDescent="0.2">
      <c r="A48" s="307" t="s">
        <v>217</v>
      </c>
      <c r="B48" s="308"/>
      <c r="C48" s="308"/>
      <c r="D48" s="308"/>
      <c r="E48" s="309"/>
      <c r="F48" s="10">
        <v>165</v>
      </c>
      <c r="G48" s="39"/>
      <c r="H48" s="40"/>
      <c r="I48" s="169">
        <f t="shared" si="0"/>
        <v>0</v>
      </c>
      <c r="J48" s="39">
        <v>0</v>
      </c>
      <c r="K48" s="40">
        <v>0</v>
      </c>
      <c r="L48" s="164">
        <f t="shared" si="1"/>
        <v>0</v>
      </c>
      <c r="M48" s="193"/>
      <c r="N48" s="193"/>
      <c r="O48" s="192"/>
      <c r="P48" s="193"/>
      <c r="Q48" s="193"/>
      <c r="R48" s="192"/>
      <c r="S48" s="160"/>
      <c r="T48" s="160"/>
      <c r="U48" s="160"/>
      <c r="V48" s="160"/>
      <c r="W48" s="160"/>
      <c r="X48" s="160"/>
      <c r="Y48" s="160"/>
    </row>
    <row r="49" spans="1:25" ht="12.75" customHeight="1" x14ac:dyDescent="0.2">
      <c r="A49" s="307" t="s">
        <v>218</v>
      </c>
      <c r="B49" s="308"/>
      <c r="C49" s="308"/>
      <c r="D49" s="308"/>
      <c r="E49" s="309"/>
      <c r="F49" s="10">
        <v>166</v>
      </c>
      <c r="G49" s="39">
        <v>0</v>
      </c>
      <c r="H49" s="40">
        <v>0</v>
      </c>
      <c r="I49" s="169">
        <f t="shared" si="0"/>
        <v>0</v>
      </c>
      <c r="J49" s="39">
        <v>0</v>
      </c>
      <c r="K49" s="40">
        <v>0</v>
      </c>
      <c r="L49" s="164">
        <f t="shared" si="1"/>
        <v>0</v>
      </c>
      <c r="M49" s="193"/>
      <c r="N49" s="193"/>
      <c r="O49" s="192"/>
      <c r="P49" s="193"/>
      <c r="Q49" s="193"/>
      <c r="R49" s="192"/>
      <c r="S49" s="160"/>
      <c r="T49" s="160"/>
      <c r="U49" s="160"/>
      <c r="V49" s="160"/>
      <c r="W49" s="160"/>
      <c r="X49" s="160"/>
      <c r="Y49" s="160"/>
    </row>
    <row r="50" spans="1:25" ht="36" customHeight="1" x14ac:dyDescent="0.2">
      <c r="A50" s="334" t="s">
        <v>224</v>
      </c>
      <c r="B50" s="335"/>
      <c r="C50" s="335"/>
      <c r="D50" s="335"/>
      <c r="E50" s="336"/>
      <c r="F50" s="10">
        <v>167</v>
      </c>
      <c r="G50" s="165">
        <f>+G51+G52+G53</f>
        <v>-38227362.799999997</v>
      </c>
      <c r="H50" s="166">
        <f>+H51+H52+H53</f>
        <v>0</v>
      </c>
      <c r="I50" s="169">
        <f t="shared" si="0"/>
        <v>-38227362.799999997</v>
      </c>
      <c r="J50" s="165">
        <f>+J51+J52+J53</f>
        <v>-33748849.5</v>
      </c>
      <c r="K50" s="166">
        <f>+K51+K52+K53</f>
        <v>0</v>
      </c>
      <c r="L50" s="164">
        <f t="shared" si="1"/>
        <v>-33748849.5</v>
      </c>
      <c r="M50" s="192"/>
      <c r="N50" s="192"/>
      <c r="O50" s="192"/>
      <c r="P50" s="192"/>
      <c r="Q50" s="192"/>
      <c r="R50" s="192"/>
      <c r="S50" s="160"/>
      <c r="T50" s="160"/>
      <c r="U50" s="160"/>
      <c r="V50" s="160"/>
      <c r="W50" s="160"/>
      <c r="X50" s="160"/>
      <c r="Y50" s="160"/>
    </row>
    <row r="51" spans="1:25" ht="12.75" customHeight="1" x14ac:dyDescent="0.2">
      <c r="A51" s="307" t="s">
        <v>225</v>
      </c>
      <c r="B51" s="308"/>
      <c r="C51" s="308"/>
      <c r="D51" s="308"/>
      <c r="E51" s="309"/>
      <c r="F51" s="10">
        <v>168</v>
      </c>
      <c r="G51" s="39">
        <v>-38227362.799999997</v>
      </c>
      <c r="H51" s="40">
        <v>0</v>
      </c>
      <c r="I51" s="169">
        <f t="shared" si="0"/>
        <v>-38227362.799999997</v>
      </c>
      <c r="J51" s="39">
        <v>-33748849.5</v>
      </c>
      <c r="K51" s="40">
        <v>0</v>
      </c>
      <c r="L51" s="164">
        <f t="shared" si="1"/>
        <v>-33748849.5</v>
      </c>
      <c r="M51" s="193"/>
      <c r="N51" s="193"/>
      <c r="O51" s="192"/>
      <c r="P51" s="193"/>
      <c r="Q51" s="193"/>
      <c r="R51" s="192"/>
      <c r="S51" s="160"/>
      <c r="T51" s="160"/>
      <c r="U51" s="160"/>
      <c r="V51" s="160"/>
      <c r="W51" s="160"/>
      <c r="X51" s="160"/>
      <c r="Y51" s="160"/>
    </row>
    <row r="52" spans="1:25" ht="12.75" customHeight="1" x14ac:dyDescent="0.2">
      <c r="A52" s="307" t="s">
        <v>226</v>
      </c>
      <c r="B52" s="308"/>
      <c r="C52" s="308"/>
      <c r="D52" s="308"/>
      <c r="E52" s="309"/>
      <c r="F52" s="10">
        <v>169</v>
      </c>
      <c r="G52" s="39">
        <v>0</v>
      </c>
      <c r="H52" s="40">
        <v>0</v>
      </c>
      <c r="I52" s="169">
        <f t="shared" si="0"/>
        <v>0</v>
      </c>
      <c r="J52" s="39">
        <v>0</v>
      </c>
      <c r="K52" s="40">
        <v>0</v>
      </c>
      <c r="L52" s="164">
        <f t="shared" si="1"/>
        <v>0</v>
      </c>
      <c r="M52" s="193"/>
      <c r="N52" s="193"/>
      <c r="O52" s="192"/>
      <c r="P52" s="193"/>
      <c r="Q52" s="193"/>
      <c r="R52" s="192"/>
      <c r="S52" s="160"/>
      <c r="T52" s="160"/>
      <c r="U52" s="160"/>
      <c r="V52" s="160"/>
      <c r="W52" s="160"/>
      <c r="X52" s="160"/>
      <c r="Y52" s="160"/>
    </row>
    <row r="53" spans="1:25" ht="12.75" customHeight="1" x14ac:dyDescent="0.2">
      <c r="A53" s="307" t="s">
        <v>227</v>
      </c>
      <c r="B53" s="308"/>
      <c r="C53" s="308"/>
      <c r="D53" s="308"/>
      <c r="E53" s="309"/>
      <c r="F53" s="10">
        <v>170</v>
      </c>
      <c r="G53" s="39">
        <v>0</v>
      </c>
      <c r="H53" s="40">
        <v>0</v>
      </c>
      <c r="I53" s="169">
        <f t="shared" si="0"/>
        <v>0</v>
      </c>
      <c r="J53" s="39">
        <v>0</v>
      </c>
      <c r="K53" s="40">
        <v>0</v>
      </c>
      <c r="L53" s="164">
        <f t="shared" si="1"/>
        <v>0</v>
      </c>
      <c r="M53" s="193"/>
      <c r="N53" s="193"/>
      <c r="O53" s="192"/>
      <c r="P53" s="193"/>
      <c r="Q53" s="193"/>
      <c r="R53" s="192"/>
      <c r="S53" s="160"/>
      <c r="T53" s="160"/>
      <c r="U53" s="160"/>
      <c r="V53" s="160"/>
      <c r="W53" s="160"/>
      <c r="X53" s="160"/>
      <c r="Y53" s="160"/>
    </row>
    <row r="54" spans="1:25" ht="33" customHeight="1" x14ac:dyDescent="0.2">
      <c r="A54" s="337" t="s">
        <v>228</v>
      </c>
      <c r="B54" s="317"/>
      <c r="C54" s="317"/>
      <c r="D54" s="317"/>
      <c r="E54" s="318"/>
      <c r="F54" s="10">
        <v>171</v>
      </c>
      <c r="G54" s="165">
        <f>+G55+G56</f>
        <v>0</v>
      </c>
      <c r="H54" s="166">
        <f>+H55+H56</f>
        <v>-291464.21999999974</v>
      </c>
      <c r="I54" s="169">
        <f t="shared" si="0"/>
        <v>-291464.21999999974</v>
      </c>
      <c r="J54" s="165">
        <f>+J55+J56</f>
        <v>0</v>
      </c>
      <c r="K54" s="166">
        <f>+K55+K56</f>
        <v>-952591.65000000037</v>
      </c>
      <c r="L54" s="164">
        <f t="shared" si="1"/>
        <v>-952591.65000000037</v>
      </c>
      <c r="M54" s="192"/>
      <c r="N54" s="192"/>
      <c r="O54" s="192"/>
      <c r="P54" s="192"/>
      <c r="Q54" s="192"/>
      <c r="R54" s="192"/>
      <c r="S54" s="160"/>
      <c r="T54" s="160"/>
      <c r="U54" s="160"/>
      <c r="V54" s="160"/>
      <c r="W54" s="160"/>
      <c r="X54" s="160"/>
      <c r="Y54" s="160"/>
    </row>
    <row r="55" spans="1:25" ht="12.75" customHeight="1" x14ac:dyDescent="0.2">
      <c r="A55" s="307" t="s">
        <v>229</v>
      </c>
      <c r="B55" s="308"/>
      <c r="C55" s="308"/>
      <c r="D55" s="308"/>
      <c r="E55" s="309"/>
      <c r="F55" s="10">
        <v>172</v>
      </c>
      <c r="G55" s="39">
        <v>0</v>
      </c>
      <c r="H55" s="40">
        <v>-291464.21999999974</v>
      </c>
      <c r="I55" s="169">
        <f t="shared" si="0"/>
        <v>-291464.21999999974</v>
      </c>
      <c r="J55" s="39">
        <v>0</v>
      </c>
      <c r="K55" s="40">
        <v>-952591.65000000037</v>
      </c>
      <c r="L55" s="164">
        <f t="shared" si="1"/>
        <v>-952591.65000000037</v>
      </c>
      <c r="M55" s="193"/>
      <c r="N55" s="193"/>
      <c r="O55" s="192"/>
      <c r="P55" s="193"/>
      <c r="Q55" s="193"/>
      <c r="R55" s="192"/>
      <c r="S55" s="160"/>
      <c r="T55" s="160"/>
      <c r="U55" s="160"/>
      <c r="V55" s="160"/>
      <c r="W55" s="160"/>
      <c r="X55" s="160"/>
      <c r="Y55" s="160"/>
    </row>
    <row r="56" spans="1:25" ht="12.75" customHeight="1" x14ac:dyDescent="0.2">
      <c r="A56" s="307" t="s">
        <v>230</v>
      </c>
      <c r="B56" s="308"/>
      <c r="C56" s="308"/>
      <c r="D56" s="308"/>
      <c r="E56" s="309"/>
      <c r="F56" s="10">
        <v>173</v>
      </c>
      <c r="G56" s="39">
        <v>0</v>
      </c>
      <c r="H56" s="40">
        <v>0</v>
      </c>
      <c r="I56" s="169">
        <f t="shared" si="0"/>
        <v>0</v>
      </c>
      <c r="J56" s="39">
        <v>0</v>
      </c>
      <c r="K56" s="40">
        <v>0</v>
      </c>
      <c r="L56" s="164">
        <f t="shared" si="1"/>
        <v>0</v>
      </c>
      <c r="M56" s="193"/>
      <c r="N56" s="193"/>
      <c r="O56" s="192"/>
      <c r="P56" s="193"/>
      <c r="Q56" s="193"/>
      <c r="R56" s="192"/>
      <c r="S56" s="160"/>
      <c r="T56" s="160"/>
      <c r="U56" s="160"/>
      <c r="V56" s="160"/>
      <c r="W56" s="160"/>
      <c r="X56" s="160"/>
      <c r="Y56" s="160"/>
    </row>
    <row r="57" spans="1:25" ht="24.75" customHeight="1" x14ac:dyDescent="0.2">
      <c r="A57" s="310" t="s">
        <v>231</v>
      </c>
      <c r="B57" s="308"/>
      <c r="C57" s="308"/>
      <c r="D57" s="308"/>
      <c r="E57" s="309"/>
      <c r="F57" s="10">
        <v>174</v>
      </c>
      <c r="G57" s="170">
        <f>+G58+G62</f>
        <v>-37512754.730000019</v>
      </c>
      <c r="H57" s="171">
        <f>+H58+H62</f>
        <v>-212577559.63999981</v>
      </c>
      <c r="I57" s="172">
        <f t="shared" si="0"/>
        <v>-250090314.36999983</v>
      </c>
      <c r="J57" s="170">
        <f>+J58+J62</f>
        <v>-32456252.739999987</v>
      </c>
      <c r="K57" s="171">
        <f>+K58+K62</f>
        <v>-226275014.57999998</v>
      </c>
      <c r="L57" s="175">
        <f t="shared" si="1"/>
        <v>-258731267.31999996</v>
      </c>
      <c r="M57" s="192"/>
      <c r="N57" s="192"/>
      <c r="O57" s="192"/>
      <c r="P57" s="192"/>
      <c r="Q57" s="192"/>
      <c r="R57" s="192"/>
      <c r="S57" s="160"/>
      <c r="T57" s="160"/>
      <c r="U57" s="160"/>
      <c r="V57" s="160"/>
      <c r="W57" s="160"/>
      <c r="X57" s="160"/>
      <c r="Y57" s="160"/>
    </row>
    <row r="58" spans="1:25" ht="12.75" customHeight="1" x14ac:dyDescent="0.2">
      <c r="A58" s="307" t="s">
        <v>232</v>
      </c>
      <c r="B58" s="308"/>
      <c r="C58" s="308"/>
      <c r="D58" s="308"/>
      <c r="E58" s="309"/>
      <c r="F58" s="10">
        <v>175</v>
      </c>
      <c r="G58" s="165">
        <f>+G59+G60+G61</f>
        <v>-20714122.76000002</v>
      </c>
      <c r="H58" s="166">
        <f>+H59+H60+H61</f>
        <v>-104534181.44000012</v>
      </c>
      <c r="I58" s="169">
        <f t="shared" si="0"/>
        <v>-125248304.20000014</v>
      </c>
      <c r="J58" s="165">
        <f>+J59+J60+J61</f>
        <v>-15102482.699999992</v>
      </c>
      <c r="K58" s="166">
        <f>+K59+K60+K61</f>
        <v>-120871152.43000004</v>
      </c>
      <c r="L58" s="164">
        <f t="shared" si="1"/>
        <v>-135973635.13000003</v>
      </c>
      <c r="M58" s="192"/>
      <c r="N58" s="192"/>
      <c r="O58" s="192"/>
      <c r="P58" s="192"/>
      <c r="Q58" s="192"/>
      <c r="R58" s="192"/>
      <c r="S58" s="160"/>
      <c r="T58" s="160"/>
      <c r="U58" s="160"/>
      <c r="V58" s="160"/>
      <c r="W58" s="160"/>
      <c r="X58" s="160"/>
      <c r="Y58" s="160"/>
    </row>
    <row r="59" spans="1:25" ht="12.75" customHeight="1" x14ac:dyDescent="0.2">
      <c r="A59" s="307" t="s">
        <v>233</v>
      </c>
      <c r="B59" s="308"/>
      <c r="C59" s="308"/>
      <c r="D59" s="308"/>
      <c r="E59" s="309"/>
      <c r="F59" s="10">
        <v>176</v>
      </c>
      <c r="G59" s="39">
        <v>-9818393.7399999872</v>
      </c>
      <c r="H59" s="40">
        <v>-56084359.850000173</v>
      </c>
      <c r="I59" s="169">
        <f t="shared" si="0"/>
        <v>-65902753.59000016</v>
      </c>
      <c r="J59" s="39">
        <v>-7418757.1999999955</v>
      </c>
      <c r="K59" s="40">
        <v>-77288043.810000092</v>
      </c>
      <c r="L59" s="164">
        <f t="shared" si="1"/>
        <v>-84706801.01000008</v>
      </c>
      <c r="M59" s="193"/>
      <c r="N59" s="193"/>
      <c r="O59" s="192"/>
      <c r="P59" s="193"/>
      <c r="Q59" s="193"/>
      <c r="R59" s="192"/>
      <c r="S59" s="160"/>
      <c r="T59" s="160"/>
      <c r="U59" s="160"/>
      <c r="V59" s="160"/>
      <c r="W59" s="160"/>
      <c r="X59" s="160"/>
      <c r="Y59" s="160"/>
    </row>
    <row r="60" spans="1:25" ht="12.75" customHeight="1" x14ac:dyDescent="0.2">
      <c r="A60" s="307" t="s">
        <v>234</v>
      </c>
      <c r="B60" s="308"/>
      <c r="C60" s="308"/>
      <c r="D60" s="308"/>
      <c r="E60" s="309"/>
      <c r="F60" s="10">
        <v>177</v>
      </c>
      <c r="G60" s="39">
        <v>-10895729.020000033</v>
      </c>
      <c r="H60" s="40">
        <v>-55630183.74999994</v>
      </c>
      <c r="I60" s="169">
        <f t="shared" si="0"/>
        <v>-66525912.769999973</v>
      </c>
      <c r="J60" s="39">
        <v>-7683725.4999999963</v>
      </c>
      <c r="K60" s="40">
        <v>-46425472.009999946</v>
      </c>
      <c r="L60" s="164">
        <f t="shared" si="1"/>
        <v>-54109197.509999946</v>
      </c>
      <c r="M60" s="193"/>
      <c r="N60" s="193"/>
      <c r="O60" s="192"/>
      <c r="P60" s="193"/>
      <c r="Q60" s="193"/>
      <c r="R60" s="192"/>
      <c r="S60" s="160"/>
      <c r="T60" s="160"/>
      <c r="U60" s="160"/>
      <c r="V60" s="160"/>
      <c r="W60" s="160"/>
      <c r="X60" s="160"/>
      <c r="Y60" s="160"/>
    </row>
    <row r="61" spans="1:25" ht="12.75" customHeight="1" x14ac:dyDescent="0.2">
      <c r="A61" s="307" t="s">
        <v>235</v>
      </c>
      <c r="B61" s="308"/>
      <c r="C61" s="308"/>
      <c r="D61" s="308"/>
      <c r="E61" s="309"/>
      <c r="F61" s="10">
        <v>178</v>
      </c>
      <c r="G61" s="39">
        <v>0</v>
      </c>
      <c r="H61" s="40">
        <v>7180362.159999989</v>
      </c>
      <c r="I61" s="169">
        <f t="shared" si="0"/>
        <v>7180362.159999989</v>
      </c>
      <c r="J61" s="39">
        <v>0</v>
      </c>
      <c r="K61" s="40">
        <v>2842363.390000008</v>
      </c>
      <c r="L61" s="164">
        <f t="shared" si="1"/>
        <v>2842363.390000008</v>
      </c>
      <c r="M61" s="193"/>
      <c r="N61" s="193"/>
      <c r="O61" s="192"/>
      <c r="P61" s="193"/>
      <c r="Q61" s="193"/>
      <c r="R61" s="192"/>
      <c r="S61" s="160"/>
      <c r="T61" s="160"/>
      <c r="U61" s="160"/>
      <c r="V61" s="160"/>
      <c r="W61" s="160"/>
      <c r="X61" s="160"/>
      <c r="Y61" s="160"/>
    </row>
    <row r="62" spans="1:25" ht="15" customHeight="1" x14ac:dyDescent="0.2">
      <c r="A62" s="307" t="s">
        <v>236</v>
      </c>
      <c r="B62" s="308"/>
      <c r="C62" s="308"/>
      <c r="D62" s="308"/>
      <c r="E62" s="309"/>
      <c r="F62" s="10">
        <v>179</v>
      </c>
      <c r="G62" s="165">
        <f>+G63+G64+G65</f>
        <v>-16798631.970000003</v>
      </c>
      <c r="H62" s="166">
        <f>+H63+H64+H65</f>
        <v>-108043378.1999997</v>
      </c>
      <c r="I62" s="169">
        <f t="shared" si="0"/>
        <v>-124842010.1699997</v>
      </c>
      <c r="J62" s="165">
        <f>+J63+J64+J65</f>
        <v>-17353770.039999995</v>
      </c>
      <c r="K62" s="166">
        <f>+K63+K64+K65</f>
        <v>-105403862.14999993</v>
      </c>
      <c r="L62" s="164">
        <f t="shared" si="1"/>
        <v>-122757632.18999992</v>
      </c>
      <c r="M62" s="192"/>
      <c r="N62" s="192"/>
      <c r="O62" s="192"/>
      <c r="P62" s="192"/>
      <c r="Q62" s="192"/>
      <c r="R62" s="192"/>
      <c r="S62" s="160"/>
      <c r="T62" s="160"/>
      <c r="U62" s="160"/>
      <c r="V62" s="160"/>
      <c r="W62" s="160"/>
      <c r="X62" s="160"/>
      <c r="Y62" s="160"/>
    </row>
    <row r="63" spans="1:25" ht="12.75" customHeight="1" x14ac:dyDescent="0.2">
      <c r="A63" s="307" t="s">
        <v>237</v>
      </c>
      <c r="B63" s="308"/>
      <c r="C63" s="308"/>
      <c r="D63" s="308"/>
      <c r="E63" s="309"/>
      <c r="F63" s="10">
        <v>180</v>
      </c>
      <c r="G63" s="39">
        <v>-478307.70000000019</v>
      </c>
      <c r="H63" s="40">
        <v>-9398402.9000000022</v>
      </c>
      <c r="I63" s="169">
        <f t="shared" si="0"/>
        <v>-9876710.6000000015</v>
      </c>
      <c r="J63" s="39">
        <v>-707998.77000000025</v>
      </c>
      <c r="K63" s="40">
        <v>-9411558.5300000012</v>
      </c>
      <c r="L63" s="164">
        <f t="shared" si="1"/>
        <v>-10119557.300000001</v>
      </c>
      <c r="M63" s="193"/>
      <c r="N63" s="193"/>
      <c r="O63" s="192"/>
      <c r="P63" s="193"/>
      <c r="Q63" s="193"/>
      <c r="R63" s="192"/>
      <c r="S63" s="160"/>
      <c r="T63" s="160"/>
      <c r="U63" s="160"/>
      <c r="V63" s="160"/>
      <c r="W63" s="160"/>
      <c r="X63" s="160"/>
      <c r="Y63" s="160"/>
    </row>
    <row r="64" spans="1:25" ht="22.5" customHeight="1" x14ac:dyDescent="0.2">
      <c r="A64" s="307" t="s">
        <v>238</v>
      </c>
      <c r="B64" s="308"/>
      <c r="C64" s="308"/>
      <c r="D64" s="308"/>
      <c r="E64" s="309"/>
      <c r="F64" s="10">
        <v>181</v>
      </c>
      <c r="G64" s="39">
        <v>-5319294.7100000009</v>
      </c>
      <c r="H64" s="40">
        <v>-25499650.719999984</v>
      </c>
      <c r="I64" s="169">
        <f t="shared" si="0"/>
        <v>-30818945.429999985</v>
      </c>
      <c r="J64" s="39">
        <v>-5085067.0200000014</v>
      </c>
      <c r="K64" s="40">
        <v>-27252833.229999989</v>
      </c>
      <c r="L64" s="164">
        <f t="shared" si="1"/>
        <v>-32337900.249999993</v>
      </c>
      <c r="M64" s="193"/>
      <c r="N64" s="193"/>
      <c r="O64" s="192"/>
      <c r="P64" s="193"/>
      <c r="Q64" s="193"/>
      <c r="R64" s="192"/>
      <c r="S64" s="160"/>
      <c r="T64" s="160"/>
      <c r="U64" s="160"/>
      <c r="V64" s="160"/>
      <c r="W64" s="160"/>
      <c r="X64" s="160"/>
      <c r="Y64" s="160"/>
    </row>
    <row r="65" spans="1:25" ht="12.75" customHeight="1" x14ac:dyDescent="0.2">
      <c r="A65" s="307" t="s">
        <v>239</v>
      </c>
      <c r="B65" s="308"/>
      <c r="C65" s="308"/>
      <c r="D65" s="308"/>
      <c r="E65" s="309"/>
      <c r="F65" s="10">
        <v>182</v>
      </c>
      <c r="G65" s="39">
        <v>-11001029.560000002</v>
      </c>
      <c r="H65" s="40">
        <v>-73145324.579999715</v>
      </c>
      <c r="I65" s="169">
        <f t="shared" si="0"/>
        <v>-84146354.139999717</v>
      </c>
      <c r="J65" s="39">
        <v>-11560704.249999993</v>
      </c>
      <c r="K65" s="40">
        <v>-68739470.389999941</v>
      </c>
      <c r="L65" s="164">
        <f t="shared" si="1"/>
        <v>-80300174.639999926</v>
      </c>
      <c r="M65" s="193"/>
      <c r="N65" s="193"/>
      <c r="O65" s="192"/>
      <c r="P65" s="193"/>
      <c r="Q65" s="193"/>
      <c r="R65" s="192"/>
      <c r="S65" s="160"/>
      <c r="T65" s="160"/>
      <c r="U65" s="160"/>
      <c r="V65" s="160"/>
      <c r="W65" s="160"/>
      <c r="X65" s="160"/>
      <c r="Y65" s="160"/>
    </row>
    <row r="66" spans="1:25" ht="12.75" customHeight="1" x14ac:dyDescent="0.2">
      <c r="A66" s="310" t="s">
        <v>240</v>
      </c>
      <c r="B66" s="308"/>
      <c r="C66" s="308"/>
      <c r="D66" s="308"/>
      <c r="E66" s="309"/>
      <c r="F66" s="10">
        <v>183</v>
      </c>
      <c r="G66" s="165">
        <f>+G67+G68+G69+G70+G71+G72+G73</f>
        <v>14591185.080000002</v>
      </c>
      <c r="H66" s="166">
        <f>+H67+H68+H69+H70+H71+H72+H73</f>
        <v>-23727870.270000044</v>
      </c>
      <c r="I66" s="169">
        <f t="shared" si="0"/>
        <v>-9136685.1900000423</v>
      </c>
      <c r="J66" s="165">
        <f>+J67+J68+J69+J70+J71+J72+J73</f>
        <v>4435544.8199999966</v>
      </c>
      <c r="K66" s="166">
        <f>+K67+K68+K69+K70+K71+K72+K73</f>
        <v>-258558576.65999994</v>
      </c>
      <c r="L66" s="164">
        <f t="shared" si="1"/>
        <v>-254123031.83999994</v>
      </c>
      <c r="M66" s="192"/>
      <c r="N66" s="192"/>
      <c r="O66" s="192"/>
      <c r="P66" s="192"/>
      <c r="Q66" s="192"/>
      <c r="R66" s="192"/>
      <c r="S66" s="160"/>
      <c r="T66" s="160"/>
      <c r="U66" s="160"/>
      <c r="V66" s="160"/>
      <c r="W66" s="160"/>
      <c r="X66" s="160"/>
      <c r="Y66" s="160"/>
    </row>
    <row r="67" spans="1:25" ht="24.75" customHeight="1" x14ac:dyDescent="0.2">
      <c r="A67" s="307" t="s">
        <v>241</v>
      </c>
      <c r="B67" s="308"/>
      <c r="C67" s="308"/>
      <c r="D67" s="308"/>
      <c r="E67" s="309"/>
      <c r="F67" s="10">
        <v>184</v>
      </c>
      <c r="G67" s="39">
        <v>0</v>
      </c>
      <c r="H67" s="40">
        <v>0</v>
      </c>
      <c r="I67" s="169">
        <f t="shared" si="0"/>
        <v>0</v>
      </c>
      <c r="J67" s="39">
        <v>0</v>
      </c>
      <c r="K67" s="40">
        <v>0</v>
      </c>
      <c r="L67" s="164">
        <f t="shared" si="1"/>
        <v>0</v>
      </c>
      <c r="M67" s="193"/>
      <c r="N67" s="193"/>
      <c r="O67" s="192"/>
      <c r="P67" s="193"/>
      <c r="Q67" s="193"/>
      <c r="R67" s="192"/>
      <c r="S67" s="160"/>
      <c r="T67" s="160"/>
      <c r="U67" s="160"/>
      <c r="V67" s="160"/>
      <c r="W67" s="160"/>
      <c r="X67" s="160"/>
      <c r="Y67" s="160"/>
    </row>
    <row r="68" spans="1:25" ht="12.75" customHeight="1" x14ac:dyDescent="0.2">
      <c r="A68" s="307" t="s">
        <v>242</v>
      </c>
      <c r="B68" s="308"/>
      <c r="C68" s="308"/>
      <c r="D68" s="308"/>
      <c r="E68" s="309"/>
      <c r="F68" s="10">
        <v>185</v>
      </c>
      <c r="G68" s="39">
        <v>0</v>
      </c>
      <c r="H68" s="40">
        <v>0</v>
      </c>
      <c r="I68" s="169">
        <f t="shared" si="0"/>
        <v>0</v>
      </c>
      <c r="J68" s="39">
        <v>0</v>
      </c>
      <c r="K68" s="40">
        <v>-51.58</v>
      </c>
      <c r="L68" s="164">
        <f t="shared" si="1"/>
        <v>-51.58</v>
      </c>
      <c r="M68" s="193"/>
      <c r="N68" s="193"/>
      <c r="O68" s="192"/>
      <c r="P68" s="193"/>
      <c r="Q68" s="193"/>
      <c r="R68" s="192"/>
      <c r="S68" s="160"/>
      <c r="T68" s="160"/>
      <c r="U68" s="160"/>
      <c r="V68" s="160"/>
      <c r="W68" s="160"/>
      <c r="X68" s="160"/>
      <c r="Y68" s="160"/>
    </row>
    <row r="69" spans="1:25" ht="12.75" customHeight="1" x14ac:dyDescent="0.2">
      <c r="A69" s="307" t="s">
        <v>243</v>
      </c>
      <c r="B69" s="308"/>
      <c r="C69" s="308"/>
      <c r="D69" s="308"/>
      <c r="E69" s="309"/>
      <c r="F69" s="10">
        <v>186</v>
      </c>
      <c r="G69" s="39">
        <v>0</v>
      </c>
      <c r="H69" s="40">
        <v>0</v>
      </c>
      <c r="I69" s="169">
        <f t="shared" si="0"/>
        <v>0</v>
      </c>
      <c r="J69" s="39">
        <v>0</v>
      </c>
      <c r="K69" s="40">
        <v>-21007978.580000002</v>
      </c>
      <c r="L69" s="164">
        <f t="shared" si="1"/>
        <v>-21007978.580000002</v>
      </c>
      <c r="M69" s="193"/>
      <c r="N69" s="193"/>
      <c r="O69" s="192"/>
      <c r="P69" s="193"/>
      <c r="Q69" s="193"/>
      <c r="R69" s="192"/>
      <c r="S69" s="160"/>
      <c r="T69" s="160"/>
      <c r="U69" s="160"/>
      <c r="V69" s="160"/>
      <c r="W69" s="160"/>
      <c r="X69" s="160"/>
      <c r="Y69" s="160"/>
    </row>
    <row r="70" spans="1:25" ht="15.75" customHeight="1" x14ac:dyDescent="0.2">
      <c r="A70" s="307" t="s">
        <v>244</v>
      </c>
      <c r="B70" s="308"/>
      <c r="C70" s="308"/>
      <c r="D70" s="308"/>
      <c r="E70" s="309"/>
      <c r="F70" s="10">
        <v>187</v>
      </c>
      <c r="G70" s="39">
        <v>0</v>
      </c>
      <c r="H70" s="40">
        <v>-306671.02000000048</v>
      </c>
      <c r="I70" s="169">
        <f t="shared" si="0"/>
        <v>-306671.02000000048</v>
      </c>
      <c r="J70" s="39">
        <v>-242035.33000000101</v>
      </c>
      <c r="K70" s="40">
        <v>-35712.569999998435</v>
      </c>
      <c r="L70" s="164">
        <f t="shared" si="1"/>
        <v>-277747.89999999944</v>
      </c>
      <c r="M70" s="193"/>
      <c r="N70" s="193"/>
      <c r="O70" s="192"/>
      <c r="P70" s="193"/>
      <c r="Q70" s="193"/>
      <c r="R70" s="192"/>
      <c r="S70" s="160"/>
      <c r="T70" s="160"/>
      <c r="U70" s="160"/>
      <c r="V70" s="160"/>
      <c r="W70" s="160"/>
      <c r="X70" s="160"/>
      <c r="Y70" s="160"/>
    </row>
    <row r="71" spans="1:25" ht="16.5" customHeight="1" x14ac:dyDescent="0.2">
      <c r="A71" s="307" t="s">
        <v>245</v>
      </c>
      <c r="B71" s="308"/>
      <c r="C71" s="308"/>
      <c r="D71" s="308"/>
      <c r="E71" s="309"/>
      <c r="F71" s="10">
        <v>188</v>
      </c>
      <c r="G71" s="39">
        <v>0</v>
      </c>
      <c r="H71" s="40">
        <v>0</v>
      </c>
      <c r="I71" s="169">
        <f t="shared" si="0"/>
        <v>0</v>
      </c>
      <c r="J71" s="39">
        <v>49799.999999999942</v>
      </c>
      <c r="K71" s="40">
        <v>-1308086.6099999999</v>
      </c>
      <c r="L71" s="164">
        <f t="shared" si="1"/>
        <v>-1258286.6099999999</v>
      </c>
      <c r="M71" s="193"/>
      <c r="N71" s="193"/>
      <c r="O71" s="192"/>
      <c r="P71" s="193"/>
      <c r="Q71" s="193"/>
      <c r="R71" s="192"/>
      <c r="S71" s="160"/>
      <c r="T71" s="160"/>
      <c r="U71" s="160"/>
      <c r="V71" s="160"/>
      <c r="W71" s="160"/>
      <c r="X71" s="160"/>
      <c r="Y71" s="160"/>
    </row>
    <row r="72" spans="1:25" ht="12.75" customHeight="1" x14ac:dyDescent="0.2">
      <c r="A72" s="307" t="s">
        <v>246</v>
      </c>
      <c r="B72" s="308"/>
      <c r="C72" s="308"/>
      <c r="D72" s="308"/>
      <c r="E72" s="309"/>
      <c r="F72" s="10">
        <v>189</v>
      </c>
      <c r="G72" s="39">
        <v>14791722.150000002</v>
      </c>
      <c r="H72" s="40">
        <v>15304738.969999999</v>
      </c>
      <c r="I72" s="169">
        <f t="shared" ref="I72:I95" si="2">+G72+H72</f>
        <v>30096461.120000001</v>
      </c>
      <c r="J72" s="39">
        <v>4940124.7599999979</v>
      </c>
      <c r="K72" s="40">
        <v>562547.87000000104</v>
      </c>
      <c r="L72" s="164">
        <f t="shared" si="1"/>
        <v>5502672.629999999</v>
      </c>
      <c r="M72" s="193"/>
      <c r="N72" s="193"/>
      <c r="O72" s="192"/>
      <c r="P72" s="193"/>
      <c r="Q72" s="193"/>
      <c r="R72" s="192"/>
      <c r="S72" s="160"/>
      <c r="T72" s="160"/>
      <c r="U72" s="160"/>
      <c r="V72" s="160"/>
      <c r="W72" s="160"/>
      <c r="X72" s="160"/>
      <c r="Y72" s="160"/>
    </row>
    <row r="73" spans="1:25" ht="12.75" customHeight="1" x14ac:dyDescent="0.2">
      <c r="A73" s="307" t="s">
        <v>247</v>
      </c>
      <c r="B73" s="308"/>
      <c r="C73" s="308"/>
      <c r="D73" s="308"/>
      <c r="E73" s="309"/>
      <c r="F73" s="10">
        <v>190</v>
      </c>
      <c r="G73" s="39">
        <v>-200537.07</v>
      </c>
      <c r="H73" s="40">
        <v>-38725938.220000044</v>
      </c>
      <c r="I73" s="169">
        <f t="shared" si="2"/>
        <v>-38926475.290000044</v>
      </c>
      <c r="J73" s="39">
        <v>-312344.6100000001</v>
      </c>
      <c r="K73" s="40">
        <v>-236769295.18999994</v>
      </c>
      <c r="L73" s="164">
        <f t="shared" ref="L73:L98" si="3">SUM(J73:K73)</f>
        <v>-237081639.79999995</v>
      </c>
      <c r="M73" s="193"/>
      <c r="N73" s="193"/>
      <c r="O73" s="192"/>
      <c r="P73" s="193"/>
      <c r="Q73" s="193"/>
      <c r="R73" s="192"/>
      <c r="S73" s="160"/>
      <c r="T73" s="160"/>
      <c r="U73" s="160"/>
      <c r="V73" s="160"/>
      <c r="W73" s="160"/>
      <c r="X73" s="160"/>
      <c r="Y73" s="160"/>
    </row>
    <row r="74" spans="1:25" ht="17.25" customHeight="1" x14ac:dyDescent="0.2">
      <c r="A74" s="310" t="s">
        <v>248</v>
      </c>
      <c r="B74" s="308"/>
      <c r="C74" s="308"/>
      <c r="D74" s="308"/>
      <c r="E74" s="309"/>
      <c r="F74" s="10">
        <v>191</v>
      </c>
      <c r="G74" s="165">
        <f>+G75+G76</f>
        <v>-86215.599999999919</v>
      </c>
      <c r="H74" s="166">
        <f>+H75+H76</f>
        <v>-1509870.6200000085</v>
      </c>
      <c r="I74" s="169">
        <f t="shared" si="2"/>
        <v>-1596086.2200000084</v>
      </c>
      <c r="J74" s="165">
        <f>+J75+J76</f>
        <v>-193489.79999999993</v>
      </c>
      <c r="K74" s="166">
        <f>+K75+K76</f>
        <v>-7357876.4899999984</v>
      </c>
      <c r="L74" s="164">
        <f t="shared" si="3"/>
        <v>-7551366.2899999982</v>
      </c>
      <c r="M74" s="192"/>
      <c r="N74" s="192"/>
      <c r="O74" s="192"/>
      <c r="P74" s="192"/>
      <c r="Q74" s="192"/>
      <c r="R74" s="192"/>
      <c r="S74" s="160"/>
      <c r="T74" s="160"/>
      <c r="U74" s="160"/>
      <c r="V74" s="160"/>
      <c r="W74" s="160"/>
      <c r="X74" s="160"/>
      <c r="Y74" s="160"/>
    </row>
    <row r="75" spans="1:25" ht="12.75" customHeight="1" x14ac:dyDescent="0.2">
      <c r="A75" s="307" t="s">
        <v>249</v>
      </c>
      <c r="B75" s="308"/>
      <c r="C75" s="308"/>
      <c r="D75" s="308"/>
      <c r="E75" s="309"/>
      <c r="F75" s="10">
        <v>192</v>
      </c>
      <c r="G75" s="39">
        <v>0</v>
      </c>
      <c r="H75" s="40">
        <v>0</v>
      </c>
      <c r="I75" s="169">
        <f t="shared" si="2"/>
        <v>0</v>
      </c>
      <c r="J75" s="39">
        <v>0</v>
      </c>
      <c r="K75" s="40">
        <v>0</v>
      </c>
      <c r="L75" s="164">
        <f t="shared" si="3"/>
        <v>0</v>
      </c>
      <c r="M75" s="193"/>
      <c r="N75" s="193"/>
      <c r="O75" s="192"/>
      <c r="P75" s="193"/>
      <c r="Q75" s="193"/>
      <c r="R75" s="192"/>
      <c r="S75" s="160"/>
      <c r="T75" s="160"/>
      <c r="U75" s="160"/>
      <c r="V75" s="160"/>
      <c r="W75" s="160"/>
      <c r="X75" s="160"/>
      <c r="Y75" s="160"/>
    </row>
    <row r="76" spans="1:25" ht="12.75" customHeight="1" x14ac:dyDescent="0.2">
      <c r="A76" s="307" t="s">
        <v>250</v>
      </c>
      <c r="B76" s="308"/>
      <c r="C76" s="308"/>
      <c r="D76" s="308"/>
      <c r="E76" s="309"/>
      <c r="F76" s="10">
        <v>193</v>
      </c>
      <c r="G76" s="39">
        <v>-86215.599999999919</v>
      </c>
      <c r="H76" s="40">
        <v>-1509870.6200000085</v>
      </c>
      <c r="I76" s="169">
        <f t="shared" si="2"/>
        <v>-1596086.2200000084</v>
      </c>
      <c r="J76" s="39">
        <v>-193489.79999999993</v>
      </c>
      <c r="K76" s="40">
        <v>-7357876.4899999984</v>
      </c>
      <c r="L76" s="164">
        <f t="shared" si="3"/>
        <v>-7551366.2899999982</v>
      </c>
      <c r="M76" s="193"/>
      <c r="N76" s="193"/>
      <c r="O76" s="192"/>
      <c r="P76" s="193"/>
      <c r="Q76" s="193"/>
      <c r="R76" s="192"/>
      <c r="S76" s="160"/>
      <c r="T76" s="160"/>
      <c r="U76" s="160"/>
      <c r="V76" s="160"/>
      <c r="W76" s="160"/>
      <c r="X76" s="160"/>
      <c r="Y76" s="160"/>
    </row>
    <row r="77" spans="1:25" ht="12.75" customHeight="1" x14ac:dyDescent="0.2">
      <c r="A77" s="310" t="s">
        <v>251</v>
      </c>
      <c r="B77" s="308"/>
      <c r="C77" s="308"/>
      <c r="D77" s="308"/>
      <c r="E77" s="309"/>
      <c r="F77" s="10">
        <v>194</v>
      </c>
      <c r="G77" s="39">
        <v>16899.999999999996</v>
      </c>
      <c r="H77" s="40">
        <v>-97233428.14000006</v>
      </c>
      <c r="I77" s="169">
        <f t="shared" si="2"/>
        <v>-97216528.14000006</v>
      </c>
      <c r="J77" s="39">
        <v>-234.90999999999804</v>
      </c>
      <c r="K77" s="40">
        <v>-16916101.350000005</v>
      </c>
      <c r="L77" s="164">
        <f t="shared" si="3"/>
        <v>-16916336.260000005</v>
      </c>
      <c r="M77" s="193"/>
      <c r="N77" s="193"/>
      <c r="O77" s="192"/>
      <c r="P77" s="193"/>
      <c r="Q77" s="193"/>
      <c r="R77" s="192"/>
      <c r="S77" s="160"/>
      <c r="T77" s="160"/>
      <c r="U77" s="160"/>
      <c r="V77" s="160"/>
      <c r="W77" s="160"/>
      <c r="X77" s="160"/>
      <c r="Y77" s="160"/>
    </row>
    <row r="78" spans="1:25" ht="35.25" customHeight="1" x14ac:dyDescent="0.2">
      <c r="A78" s="310" t="s">
        <v>252</v>
      </c>
      <c r="B78" s="311"/>
      <c r="C78" s="311"/>
      <c r="D78" s="311"/>
      <c r="E78" s="323"/>
      <c r="F78" s="10">
        <v>195</v>
      </c>
      <c r="G78" s="165">
        <f>+G7+G16+G30+G31+G32+G33+G42+G50+G54+G57+G66+G74+G77</f>
        <v>-824780.25999993295</v>
      </c>
      <c r="H78" s="166">
        <f>+H7+H16+H30+H31+H32+H33+H42+H50+H54+H57+H66+H74+H77</f>
        <v>-76469665.459999681</v>
      </c>
      <c r="I78" s="169">
        <f>+I7+I16+I30+I31+I32+I33+I42+I50+I54+I57+I66+I74+I77</f>
        <v>-77294445.719999656</v>
      </c>
      <c r="J78" s="165">
        <f>+J7+J16+J30+J31+J32+J33+J42+J50+J54+J57+J66+J74+J77</f>
        <v>13967562.90999997</v>
      </c>
      <c r="K78" s="166">
        <f>+K7+K16+K30+K31+K32+K33+K42+K50+K54+K57+K66+K74+K77</f>
        <v>-50628906.140000522</v>
      </c>
      <c r="L78" s="164">
        <f t="shared" si="3"/>
        <v>-36661343.230000556</v>
      </c>
      <c r="M78" s="192"/>
      <c r="N78" s="192"/>
      <c r="O78" s="192"/>
      <c r="P78" s="192"/>
      <c r="Q78" s="192"/>
      <c r="R78" s="192"/>
      <c r="S78" s="160"/>
      <c r="T78" s="160"/>
      <c r="U78" s="160"/>
      <c r="V78" s="160"/>
      <c r="W78" s="160"/>
      <c r="X78" s="160"/>
      <c r="Y78" s="160"/>
    </row>
    <row r="79" spans="1:25" ht="12.75" customHeight="1" x14ac:dyDescent="0.2">
      <c r="A79" s="310" t="s">
        <v>253</v>
      </c>
      <c r="B79" s="308"/>
      <c r="C79" s="308"/>
      <c r="D79" s="308"/>
      <c r="E79" s="309"/>
      <c r="F79" s="10">
        <v>196</v>
      </c>
      <c r="G79" s="165">
        <f>+G80+G81</f>
        <v>-4639149.05</v>
      </c>
      <c r="H79" s="166">
        <f>+H80+H81</f>
        <v>-9909664.2380000986</v>
      </c>
      <c r="I79" s="169">
        <f t="shared" si="2"/>
        <v>-14548813.288000099</v>
      </c>
      <c r="J79" s="165">
        <f>+J80+J81</f>
        <v>630802.341179993</v>
      </c>
      <c r="K79" s="166">
        <f>+K80+K81</f>
        <v>7715438.4345418755</v>
      </c>
      <c r="L79" s="164">
        <f t="shared" si="3"/>
        <v>8346240.7757218685</v>
      </c>
      <c r="M79" s="192"/>
      <c r="N79" s="192"/>
      <c r="O79" s="192"/>
      <c r="P79" s="192"/>
      <c r="Q79" s="192"/>
      <c r="R79" s="192"/>
      <c r="S79" s="160"/>
      <c r="T79" s="160"/>
      <c r="U79" s="160"/>
      <c r="V79" s="160"/>
      <c r="W79" s="160"/>
      <c r="X79" s="160"/>
      <c r="Y79" s="160"/>
    </row>
    <row r="80" spans="1:25" ht="12.75" customHeight="1" x14ac:dyDescent="0.2">
      <c r="A80" s="307" t="s">
        <v>254</v>
      </c>
      <c r="B80" s="308"/>
      <c r="C80" s="308"/>
      <c r="D80" s="308"/>
      <c r="E80" s="309"/>
      <c r="F80" s="10">
        <v>197</v>
      </c>
      <c r="G80" s="39">
        <v>-6989281.5099999998</v>
      </c>
      <c r="H80" s="40">
        <v>-9884492.0899999999</v>
      </c>
      <c r="I80" s="169">
        <f t="shared" si="2"/>
        <v>-16873773.600000001</v>
      </c>
      <c r="J80" s="39">
        <v>630802.341179993</v>
      </c>
      <c r="K80" s="40">
        <v>18806474.613953535</v>
      </c>
      <c r="L80" s="164">
        <f t="shared" si="3"/>
        <v>19437276.955133528</v>
      </c>
      <c r="M80" s="193"/>
      <c r="N80" s="193"/>
      <c r="O80" s="192"/>
      <c r="P80" s="193"/>
      <c r="Q80" s="193"/>
      <c r="R80" s="192"/>
      <c r="S80" s="160"/>
      <c r="T80" s="160"/>
      <c r="U80" s="160"/>
      <c r="V80" s="160"/>
      <c r="W80" s="160"/>
      <c r="X80" s="160"/>
      <c r="Y80" s="160"/>
    </row>
    <row r="81" spans="1:25" ht="12.75" customHeight="1" x14ac:dyDescent="0.2">
      <c r="A81" s="307" t="s">
        <v>255</v>
      </c>
      <c r="B81" s="308"/>
      <c r="C81" s="308"/>
      <c r="D81" s="308"/>
      <c r="E81" s="309"/>
      <c r="F81" s="10">
        <v>198</v>
      </c>
      <c r="G81" s="39">
        <v>2350132.46</v>
      </c>
      <c r="H81" s="40">
        <v>-25172.148000098765</v>
      </c>
      <c r="I81" s="169">
        <f t="shared" si="2"/>
        <v>2324960.3119999012</v>
      </c>
      <c r="J81" s="39">
        <v>0</v>
      </c>
      <c r="K81" s="40">
        <v>-11091036.179411659</v>
      </c>
      <c r="L81" s="164">
        <f t="shared" si="3"/>
        <v>-11091036.179411659</v>
      </c>
      <c r="M81" s="193"/>
      <c r="N81" s="193"/>
      <c r="O81" s="192"/>
      <c r="P81" s="193"/>
      <c r="Q81" s="193"/>
      <c r="R81" s="192"/>
      <c r="S81" s="160"/>
      <c r="T81" s="160"/>
      <c r="U81" s="160"/>
      <c r="V81" s="160"/>
      <c r="W81" s="160"/>
      <c r="X81" s="160"/>
      <c r="Y81" s="160"/>
    </row>
    <row r="82" spans="1:25" ht="24" customHeight="1" x14ac:dyDescent="0.2">
      <c r="A82" s="310" t="s">
        <v>256</v>
      </c>
      <c r="B82" s="308"/>
      <c r="C82" s="308"/>
      <c r="D82" s="308"/>
      <c r="E82" s="309"/>
      <c r="F82" s="10">
        <v>199</v>
      </c>
      <c r="G82" s="165">
        <f>+G78+G79</f>
        <v>-5463929.3099999325</v>
      </c>
      <c r="H82" s="166">
        <f>+H78+H79</f>
        <v>-86379329.697999775</v>
      </c>
      <c r="I82" s="169">
        <f>+I78+I79</f>
        <v>-91843259.007999748</v>
      </c>
      <c r="J82" s="165">
        <f>+J78+J79</f>
        <v>14598365.251179963</v>
      </c>
      <c r="K82" s="166">
        <f>+K78+K79</f>
        <v>-42913467.705458649</v>
      </c>
      <c r="L82" s="164">
        <f t="shared" si="3"/>
        <v>-28315102.454278685</v>
      </c>
      <c r="M82" s="192"/>
      <c r="N82" s="192"/>
      <c r="O82" s="192"/>
      <c r="P82" s="192"/>
      <c r="Q82" s="192"/>
      <c r="R82" s="192"/>
      <c r="S82" s="160"/>
      <c r="T82" s="160"/>
      <c r="U82" s="160"/>
      <c r="V82" s="160"/>
      <c r="W82" s="160"/>
      <c r="X82" s="160"/>
      <c r="Y82" s="160"/>
    </row>
    <row r="83" spans="1:25" ht="12.75" customHeight="1" x14ac:dyDescent="0.2">
      <c r="A83" s="310" t="s">
        <v>179</v>
      </c>
      <c r="B83" s="311"/>
      <c r="C83" s="311"/>
      <c r="D83" s="311"/>
      <c r="E83" s="323"/>
      <c r="F83" s="10">
        <v>200</v>
      </c>
      <c r="G83" s="39"/>
      <c r="H83" s="40"/>
      <c r="I83" s="169">
        <f t="shared" si="2"/>
        <v>0</v>
      </c>
      <c r="J83" s="39"/>
      <c r="K83" s="40"/>
      <c r="L83" s="164">
        <f t="shared" si="3"/>
        <v>0</v>
      </c>
      <c r="M83" s="193"/>
      <c r="N83" s="193"/>
      <c r="O83" s="192"/>
      <c r="P83" s="193"/>
      <c r="Q83" s="193"/>
      <c r="R83" s="192"/>
      <c r="S83" s="160"/>
      <c r="T83" s="160"/>
      <c r="U83" s="160"/>
      <c r="V83" s="160"/>
      <c r="W83" s="160"/>
      <c r="X83" s="160"/>
      <c r="Y83" s="160"/>
    </row>
    <row r="84" spans="1:25" ht="12.75" customHeight="1" x14ac:dyDescent="0.2">
      <c r="A84" s="310" t="s">
        <v>180</v>
      </c>
      <c r="B84" s="311"/>
      <c r="C84" s="311"/>
      <c r="D84" s="311"/>
      <c r="E84" s="323"/>
      <c r="F84" s="10">
        <v>201</v>
      </c>
      <c r="G84" s="39"/>
      <c r="H84" s="40"/>
      <c r="I84" s="169">
        <f t="shared" si="2"/>
        <v>0</v>
      </c>
      <c r="J84" s="39"/>
      <c r="K84" s="40"/>
      <c r="L84" s="164">
        <f t="shared" si="3"/>
        <v>0</v>
      </c>
      <c r="M84" s="193"/>
      <c r="N84" s="193"/>
      <c r="O84" s="192"/>
      <c r="P84" s="193"/>
      <c r="Q84" s="193"/>
      <c r="R84" s="192"/>
      <c r="S84" s="160"/>
      <c r="T84" s="160"/>
      <c r="U84" s="160"/>
      <c r="V84" s="160"/>
      <c r="W84" s="160"/>
      <c r="X84" s="160"/>
      <c r="Y84" s="160"/>
    </row>
    <row r="85" spans="1:25" ht="12.75" customHeight="1" x14ac:dyDescent="0.2">
      <c r="A85" s="310" t="s">
        <v>257</v>
      </c>
      <c r="B85" s="311"/>
      <c r="C85" s="311"/>
      <c r="D85" s="311"/>
      <c r="E85" s="311"/>
      <c r="F85" s="10">
        <v>202</v>
      </c>
      <c r="G85" s="39">
        <f>+G7+G16+G30+G31+G32+G81</f>
        <v>166153483.67000005</v>
      </c>
      <c r="H85" s="40">
        <f>+H7+H16+H30+H31+H32+H81</f>
        <v>474657590.60200024</v>
      </c>
      <c r="I85" s="173">
        <f>+I7+I16+I30+I31+I32+I81</f>
        <v>640811074.27200031</v>
      </c>
      <c r="J85" s="39">
        <f>+J7+J16+J30+J31+J32+J81</f>
        <v>162796291.68000004</v>
      </c>
      <c r="K85" s="40">
        <f>+K7+K16+K30+K31+K32+K81</f>
        <v>711060532.07058811</v>
      </c>
      <c r="L85" s="176">
        <f t="shared" si="3"/>
        <v>873856823.75058818</v>
      </c>
      <c r="M85" s="193"/>
      <c r="N85" s="193"/>
      <c r="O85" s="194"/>
      <c r="P85" s="193"/>
      <c r="Q85" s="193"/>
      <c r="R85" s="194"/>
      <c r="S85" s="160"/>
      <c r="T85" s="160"/>
      <c r="U85" s="160"/>
      <c r="V85" s="160"/>
      <c r="W85" s="160"/>
      <c r="X85" s="160"/>
      <c r="Y85" s="160"/>
    </row>
    <row r="86" spans="1:25" ht="12.75" customHeight="1" x14ac:dyDescent="0.2">
      <c r="A86" s="310" t="s">
        <v>258</v>
      </c>
      <c r="B86" s="311"/>
      <c r="C86" s="311"/>
      <c r="D86" s="311"/>
      <c r="E86" s="311"/>
      <c r="F86" s="10">
        <v>203</v>
      </c>
      <c r="G86" s="39">
        <f>+G33+G42+G50+G54+G57+G66+G74+G77+G80</f>
        <v>-171617412.97999996</v>
      </c>
      <c r="H86" s="40">
        <f>+H33+H42+H50+H54+H57+H66+H74+H77+H80</f>
        <v>-561036920.30000007</v>
      </c>
      <c r="I86" s="173">
        <f>+I33+I42+I50+I54+I57+I66+I74+I77+I80</f>
        <v>-732654333.28000009</v>
      </c>
      <c r="J86" s="39">
        <f>+J33+J42+J50+J54+J57+J66+J74+J77+J80</f>
        <v>-148197926.42882007</v>
      </c>
      <c r="K86" s="40">
        <f>+K33+K42+K50+K54+K57+K66+K74+K77+K80</f>
        <v>-753973999.77604675</v>
      </c>
      <c r="L86" s="176">
        <f t="shared" si="3"/>
        <v>-902171926.20486689</v>
      </c>
      <c r="M86" s="193"/>
      <c r="N86" s="193"/>
      <c r="O86" s="194"/>
      <c r="P86" s="193"/>
      <c r="Q86" s="193"/>
      <c r="R86" s="194"/>
      <c r="S86" s="160"/>
      <c r="T86" s="160"/>
      <c r="U86" s="160"/>
      <c r="V86" s="160"/>
      <c r="W86" s="160"/>
      <c r="X86" s="160"/>
      <c r="Y86" s="160"/>
    </row>
    <row r="87" spans="1:25" ht="12.75" customHeight="1" x14ac:dyDescent="0.2">
      <c r="A87" s="310" t="s">
        <v>259</v>
      </c>
      <c r="B87" s="308"/>
      <c r="C87" s="308"/>
      <c r="D87" s="308"/>
      <c r="E87" s="308"/>
      <c r="F87" s="10">
        <v>204</v>
      </c>
      <c r="G87" s="165">
        <f>+G88+G89+G90+G91+G92+G93+G94-G95</f>
        <v>4041813.3832000047</v>
      </c>
      <c r="H87" s="40">
        <f>+H88+H89+H90+H91+H92+H93+H94-H95</f>
        <v>-2404215.6259999406</v>
      </c>
      <c r="I87" s="169">
        <f t="shared" si="2"/>
        <v>1637597.7572000641</v>
      </c>
      <c r="J87" s="165">
        <f>+J88+J89+J90+J91+J92+J93+J94-J95</f>
        <v>3676484.1699999943</v>
      </c>
      <c r="K87" s="40">
        <f>+K88+K89+K90+K91+K92+K93+K94-K95</f>
        <v>11890113.449321963</v>
      </c>
      <c r="L87" s="164">
        <f t="shared" si="3"/>
        <v>15566597.619321957</v>
      </c>
      <c r="M87" s="192"/>
      <c r="N87" s="193"/>
      <c r="O87" s="192"/>
      <c r="P87" s="192"/>
      <c r="Q87" s="193"/>
      <c r="R87" s="192"/>
      <c r="S87" s="160"/>
      <c r="T87" s="160"/>
      <c r="U87" s="160"/>
      <c r="V87" s="160"/>
      <c r="W87" s="160"/>
      <c r="X87" s="160"/>
      <c r="Y87" s="160"/>
    </row>
    <row r="88" spans="1:25" ht="25.5" customHeight="1" x14ac:dyDescent="0.2">
      <c r="A88" s="307" t="s">
        <v>260</v>
      </c>
      <c r="B88" s="308"/>
      <c r="C88" s="308"/>
      <c r="D88" s="308"/>
      <c r="E88" s="308"/>
      <c r="F88" s="10">
        <v>205</v>
      </c>
      <c r="G88" s="39">
        <v>0</v>
      </c>
      <c r="H88" s="40">
        <v>0</v>
      </c>
      <c r="I88" s="169">
        <f t="shared" si="2"/>
        <v>0</v>
      </c>
      <c r="J88" s="39">
        <v>0</v>
      </c>
      <c r="K88" s="40">
        <v>0</v>
      </c>
      <c r="L88" s="164">
        <f t="shared" si="3"/>
        <v>0</v>
      </c>
      <c r="M88" s="193"/>
      <c r="N88" s="193"/>
      <c r="O88" s="192"/>
      <c r="P88" s="193"/>
      <c r="Q88" s="193"/>
      <c r="R88" s="192"/>
      <c r="S88" s="160"/>
      <c r="T88" s="160"/>
      <c r="U88" s="160"/>
      <c r="V88" s="160"/>
      <c r="W88" s="160"/>
      <c r="X88" s="160"/>
      <c r="Y88" s="160"/>
    </row>
    <row r="89" spans="1:25" ht="23.25" customHeight="1" x14ac:dyDescent="0.2">
      <c r="A89" s="307" t="s">
        <v>261</v>
      </c>
      <c r="B89" s="308"/>
      <c r="C89" s="308"/>
      <c r="D89" s="308"/>
      <c r="E89" s="308"/>
      <c r="F89" s="10">
        <v>206</v>
      </c>
      <c r="G89" s="39">
        <v>3297764.1600000039</v>
      </c>
      <c r="H89" s="40">
        <v>2322072.6199999899</v>
      </c>
      <c r="I89" s="169">
        <f t="shared" si="2"/>
        <v>5619836.7799999937</v>
      </c>
      <c r="J89" s="39">
        <v>4483517.2799999937</v>
      </c>
      <c r="K89" s="40">
        <v>18758825.050000012</v>
      </c>
      <c r="L89" s="164">
        <f t="shared" si="3"/>
        <v>23242342.330000006</v>
      </c>
      <c r="M89" s="193"/>
      <c r="N89" s="193"/>
      <c r="O89" s="192"/>
      <c r="P89" s="193"/>
      <c r="Q89" s="193"/>
      <c r="R89" s="192"/>
      <c r="S89" s="160"/>
      <c r="T89" s="160"/>
      <c r="U89" s="160"/>
      <c r="V89" s="160"/>
      <c r="W89" s="160"/>
      <c r="X89" s="160"/>
      <c r="Y89" s="160"/>
    </row>
    <row r="90" spans="1:25" ht="24.75" customHeight="1" x14ac:dyDescent="0.2">
      <c r="A90" s="307" t="s">
        <v>262</v>
      </c>
      <c r="B90" s="308"/>
      <c r="C90" s="308"/>
      <c r="D90" s="308"/>
      <c r="E90" s="308"/>
      <c r="F90" s="10">
        <v>207</v>
      </c>
      <c r="G90" s="39">
        <v>0</v>
      </c>
      <c r="H90" s="40">
        <v>-10540170.550000001</v>
      </c>
      <c r="I90" s="169">
        <f t="shared" si="2"/>
        <v>-10540170.550000001</v>
      </c>
      <c r="J90" s="39">
        <v>0</v>
      </c>
      <c r="K90" s="40">
        <v>-4258686.6948780501</v>
      </c>
      <c r="L90" s="164">
        <f t="shared" si="3"/>
        <v>-4258686.6948780501</v>
      </c>
      <c r="M90" s="193"/>
      <c r="N90" s="193"/>
      <c r="O90" s="192"/>
      <c r="P90" s="193"/>
      <c r="Q90" s="193"/>
      <c r="R90" s="192"/>
      <c r="S90" s="160"/>
      <c r="T90" s="160"/>
      <c r="U90" s="160"/>
      <c r="V90" s="160"/>
      <c r="W90" s="160"/>
      <c r="X90" s="160"/>
      <c r="Y90" s="160"/>
    </row>
    <row r="91" spans="1:25" ht="24.75" customHeight="1" x14ac:dyDescent="0.2">
      <c r="A91" s="307" t="s">
        <v>263</v>
      </c>
      <c r="B91" s="308"/>
      <c r="C91" s="308"/>
      <c r="D91" s="308"/>
      <c r="E91" s="308"/>
      <c r="F91" s="10">
        <v>208</v>
      </c>
      <c r="G91" s="39">
        <v>0</v>
      </c>
      <c r="H91" s="40">
        <v>0</v>
      </c>
      <c r="I91" s="169">
        <f t="shared" si="2"/>
        <v>0</v>
      </c>
      <c r="J91" s="39">
        <v>0</v>
      </c>
      <c r="K91" s="40">
        <v>0</v>
      </c>
      <c r="L91" s="164">
        <f t="shared" si="3"/>
        <v>0</v>
      </c>
      <c r="M91" s="193"/>
      <c r="N91" s="193"/>
      <c r="O91" s="192"/>
      <c r="P91" s="193"/>
      <c r="Q91" s="193"/>
      <c r="R91" s="192"/>
      <c r="S91" s="160"/>
      <c r="T91" s="160"/>
      <c r="U91" s="160"/>
      <c r="V91" s="160"/>
      <c r="W91" s="160"/>
      <c r="X91" s="160"/>
      <c r="Y91" s="160"/>
    </row>
    <row r="92" spans="1:25" ht="15" customHeight="1" x14ac:dyDescent="0.2">
      <c r="A92" s="316" t="s">
        <v>264</v>
      </c>
      <c r="B92" s="317"/>
      <c r="C92" s="317"/>
      <c r="D92" s="317"/>
      <c r="E92" s="318"/>
      <c r="F92" s="10">
        <v>209</v>
      </c>
      <c r="G92" s="39">
        <v>0</v>
      </c>
      <c r="H92" s="40">
        <v>0</v>
      </c>
      <c r="I92" s="169">
        <f t="shared" si="2"/>
        <v>0</v>
      </c>
      <c r="J92" s="39">
        <v>0</v>
      </c>
      <c r="K92" s="40">
        <v>0</v>
      </c>
      <c r="L92" s="164">
        <f t="shared" si="3"/>
        <v>0</v>
      </c>
      <c r="M92" s="193"/>
      <c r="N92" s="193"/>
      <c r="O92" s="192"/>
      <c r="P92" s="193"/>
      <c r="Q92" s="193"/>
      <c r="R92" s="192"/>
      <c r="S92" s="160"/>
      <c r="T92" s="160"/>
      <c r="U92" s="160"/>
      <c r="V92" s="160"/>
      <c r="W92" s="160"/>
      <c r="X92" s="160"/>
      <c r="Y92" s="160"/>
    </row>
    <row r="93" spans="1:25" ht="17.25" customHeight="1" x14ac:dyDescent="0.2">
      <c r="A93" s="316" t="s">
        <v>265</v>
      </c>
      <c r="B93" s="317"/>
      <c r="C93" s="317"/>
      <c r="D93" s="317"/>
      <c r="E93" s="318"/>
      <c r="F93" s="10">
        <v>210</v>
      </c>
      <c r="G93" s="39">
        <v>0</v>
      </c>
      <c r="H93" s="40">
        <v>0</v>
      </c>
      <c r="I93" s="169">
        <f t="shared" si="2"/>
        <v>0</v>
      </c>
      <c r="J93" s="39">
        <v>0</v>
      </c>
      <c r="K93" s="40">
        <v>0</v>
      </c>
      <c r="L93" s="164">
        <f t="shared" si="3"/>
        <v>0</v>
      </c>
      <c r="M93" s="193"/>
      <c r="N93" s="193"/>
      <c r="O93" s="192"/>
      <c r="P93" s="193"/>
      <c r="Q93" s="193"/>
      <c r="R93" s="192"/>
      <c r="S93" s="160"/>
      <c r="T93" s="160"/>
      <c r="U93" s="160"/>
      <c r="V93" s="160"/>
      <c r="W93" s="160"/>
      <c r="X93" s="160"/>
      <c r="Y93" s="160"/>
    </row>
    <row r="94" spans="1:25" ht="12.75" customHeight="1" x14ac:dyDescent="0.2">
      <c r="A94" s="316" t="s">
        <v>266</v>
      </c>
      <c r="B94" s="317"/>
      <c r="C94" s="317"/>
      <c r="D94" s="317"/>
      <c r="E94" s="318"/>
      <c r="F94" s="10">
        <v>211</v>
      </c>
      <c r="G94" s="39">
        <v>0</v>
      </c>
      <c r="H94" s="40">
        <v>0</v>
      </c>
      <c r="I94" s="169">
        <f t="shared" si="2"/>
        <v>0</v>
      </c>
      <c r="J94" s="39">
        <v>0</v>
      </c>
      <c r="K94" s="40">
        <v>0</v>
      </c>
      <c r="L94" s="164">
        <f t="shared" si="3"/>
        <v>0</v>
      </c>
      <c r="M94" s="193"/>
      <c r="N94" s="193"/>
      <c r="O94" s="192"/>
      <c r="P94" s="193"/>
      <c r="Q94" s="193"/>
      <c r="R94" s="192"/>
      <c r="S94" s="160"/>
      <c r="T94" s="160"/>
      <c r="U94" s="160"/>
      <c r="V94" s="160"/>
      <c r="W94" s="160"/>
      <c r="X94" s="160"/>
      <c r="Y94" s="160"/>
    </row>
    <row r="95" spans="1:25" ht="12.75" customHeight="1" x14ac:dyDescent="0.2">
      <c r="A95" s="307" t="s">
        <v>267</v>
      </c>
      <c r="B95" s="308"/>
      <c r="C95" s="308"/>
      <c r="D95" s="308"/>
      <c r="E95" s="308"/>
      <c r="F95" s="10">
        <v>212</v>
      </c>
      <c r="G95" s="39">
        <v>-744049.22320000082</v>
      </c>
      <c r="H95" s="40">
        <v>-5813882.3040000703</v>
      </c>
      <c r="I95" s="169">
        <f t="shared" si="2"/>
        <v>-6557931.5272000711</v>
      </c>
      <c r="J95" s="39">
        <v>807033.1099999994</v>
      </c>
      <c r="K95" s="40">
        <v>2610024.9057999998</v>
      </c>
      <c r="L95" s="164">
        <f t="shared" si="3"/>
        <v>3417058.0157999992</v>
      </c>
      <c r="M95" s="193"/>
      <c r="N95" s="193"/>
      <c r="O95" s="192"/>
      <c r="P95" s="193"/>
      <c r="Q95" s="193"/>
      <c r="R95" s="192"/>
      <c r="S95" s="160"/>
      <c r="T95" s="160"/>
      <c r="U95" s="160"/>
      <c r="V95" s="160"/>
      <c r="W95" s="160"/>
      <c r="X95" s="160"/>
      <c r="Y95" s="160"/>
    </row>
    <row r="96" spans="1:25" ht="12.75" customHeight="1" x14ac:dyDescent="0.2">
      <c r="A96" s="310" t="s">
        <v>268</v>
      </c>
      <c r="B96" s="308"/>
      <c r="C96" s="308"/>
      <c r="D96" s="308"/>
      <c r="E96" s="308"/>
      <c r="F96" s="10">
        <v>213</v>
      </c>
      <c r="G96" s="165">
        <f>+G82+G87</f>
        <v>-1422115.9267999278</v>
      </c>
      <c r="H96" s="166">
        <f>+H82+H87</f>
        <v>-88783545.323999718</v>
      </c>
      <c r="I96" s="169">
        <f>I82+I87</f>
        <v>-90205661.250799686</v>
      </c>
      <c r="J96" s="165">
        <f>+J82+J87</f>
        <v>18274849.421179958</v>
      </c>
      <c r="K96" s="166">
        <f>+K82+K87</f>
        <v>-31023354.256136686</v>
      </c>
      <c r="L96" s="164">
        <f t="shared" si="3"/>
        <v>-12748504.834956728</v>
      </c>
      <c r="M96" s="192"/>
      <c r="N96" s="192"/>
      <c r="O96" s="192"/>
      <c r="P96" s="192"/>
      <c r="Q96" s="192"/>
      <c r="R96" s="192"/>
      <c r="S96" s="160"/>
      <c r="T96" s="160"/>
      <c r="U96" s="160"/>
      <c r="V96" s="160"/>
      <c r="W96" s="160"/>
      <c r="X96" s="160"/>
      <c r="Y96" s="160"/>
    </row>
    <row r="97" spans="1:25" ht="12.75" customHeight="1" x14ac:dyDescent="0.2">
      <c r="A97" s="310" t="s">
        <v>179</v>
      </c>
      <c r="B97" s="311"/>
      <c r="C97" s="311"/>
      <c r="D97" s="311"/>
      <c r="E97" s="323"/>
      <c r="F97" s="10">
        <v>214</v>
      </c>
      <c r="G97" s="39"/>
      <c r="H97" s="40"/>
      <c r="I97" s="169"/>
      <c r="J97" s="39"/>
      <c r="K97" s="40"/>
      <c r="L97" s="164">
        <f t="shared" si="3"/>
        <v>0</v>
      </c>
      <c r="M97" s="193"/>
      <c r="N97" s="193"/>
      <c r="O97" s="192"/>
      <c r="P97" s="193"/>
      <c r="Q97" s="193"/>
      <c r="R97" s="192"/>
      <c r="S97" s="160"/>
      <c r="T97" s="160"/>
      <c r="U97" s="160"/>
      <c r="V97" s="160"/>
      <c r="W97" s="160"/>
      <c r="X97" s="160"/>
      <c r="Y97" s="160"/>
    </row>
    <row r="98" spans="1:25" ht="12.75" customHeight="1" x14ac:dyDescent="0.2">
      <c r="A98" s="310" t="s">
        <v>180</v>
      </c>
      <c r="B98" s="311"/>
      <c r="C98" s="311"/>
      <c r="D98" s="311"/>
      <c r="E98" s="323"/>
      <c r="F98" s="10">
        <v>215</v>
      </c>
      <c r="G98" s="39"/>
      <c r="H98" s="40"/>
      <c r="I98" s="169"/>
      <c r="J98" s="39"/>
      <c r="K98" s="40"/>
      <c r="L98" s="164">
        <f t="shared" si="3"/>
        <v>0</v>
      </c>
      <c r="M98" s="193"/>
      <c r="N98" s="193"/>
      <c r="O98" s="192"/>
      <c r="P98" s="193"/>
      <c r="Q98" s="193"/>
      <c r="R98" s="192"/>
      <c r="S98" s="160"/>
      <c r="T98" s="160"/>
      <c r="U98" s="160"/>
      <c r="V98" s="160"/>
      <c r="W98" s="160"/>
      <c r="X98" s="160"/>
      <c r="Y98" s="160"/>
    </row>
    <row r="99" spans="1:25" ht="15" customHeight="1" x14ac:dyDescent="0.2">
      <c r="A99" s="339" t="s">
        <v>269</v>
      </c>
      <c r="B99" s="340"/>
      <c r="C99" s="340"/>
      <c r="D99" s="340"/>
      <c r="E99" s="341"/>
      <c r="F99" s="11">
        <v>216</v>
      </c>
      <c r="G99" s="41"/>
      <c r="H99" s="42"/>
      <c r="I99" s="167"/>
      <c r="J99" s="41"/>
      <c r="K99" s="42"/>
      <c r="L99" s="167">
        <v>0</v>
      </c>
      <c r="M99" s="193"/>
      <c r="N99" s="193"/>
      <c r="O99" s="192"/>
      <c r="P99" s="193"/>
      <c r="Q99" s="193"/>
      <c r="R99" s="192"/>
      <c r="S99" s="160"/>
      <c r="T99" s="160"/>
      <c r="U99" s="160"/>
      <c r="V99" s="160"/>
      <c r="W99" s="160"/>
      <c r="X99" s="160"/>
      <c r="Y99" s="160"/>
    </row>
    <row r="100" spans="1:25" x14ac:dyDescent="0.2">
      <c r="A100" s="338" t="s">
        <v>270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S100" s="160"/>
      <c r="T100" s="160"/>
      <c r="U100" s="160"/>
      <c r="V100" s="160"/>
      <c r="W100" s="160"/>
      <c r="X100" s="160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G98:I98 A101:L65536 F7:F99 L7:L98 T1:X99 I97 M98:O98 M1:R6 R7:R98 O97 M100:X1048576 Y1:IV1048576 S1:S98 G99:S99"/>
  </dataValidations>
  <pageMargins left="0.75" right="0.75" top="1" bottom="1" header="0.5" footer="0.5"/>
  <pageSetup paperSize="9" scale="48" orientation="portrait" r:id="rId1"/>
  <headerFooter alignWithMargins="0"/>
  <rowBreaks count="1" manualBreakCount="1">
    <brk id="56" max="16383" man="1"/>
  </rowBreaks>
  <customProperties>
    <customPr name="EpmWorksheetKeyString_GUID" r:id="rId2"/>
  </customProperties>
  <ignoredErrors>
    <ignoredError sqref="I7 I16 I18:I31 I33:I50 I54 I57:I82" formula="1"/>
    <ignoredError sqref="G85:L86 G88:L95 G87:H87 J87:L87 G96:H96 J96:L96" unlockedFormula="1"/>
    <ignoredError sqref="I87 I96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Normal="100" zoomScaleSheetLayoutView="100" workbookViewId="0">
      <selection activeCell="G8" sqref="G8"/>
    </sheetView>
  </sheetViews>
  <sheetFormatPr defaultRowHeight="12.75" x14ac:dyDescent="0.2"/>
  <cols>
    <col min="1" max="4" width="9.140625" style="28"/>
    <col min="5" max="5" width="14.140625" style="28" customWidth="1"/>
    <col min="6" max="6" width="9.140625" style="28"/>
    <col min="7" max="11" width="10.140625" style="28" bestFit="1" customWidth="1"/>
    <col min="12" max="12" width="11.85546875" style="28" customWidth="1"/>
    <col min="13" max="13" width="25.42578125" style="191" customWidth="1"/>
    <col min="14" max="18" width="9.140625" style="191" customWidth="1"/>
    <col min="19" max="24" width="9.140625" style="197"/>
    <col min="25" max="25" width="16.140625" style="197" customWidth="1"/>
    <col min="26" max="16384" width="9.140625" style="28"/>
  </cols>
  <sheetData>
    <row r="1" spans="1:18" ht="20.25" customHeight="1" x14ac:dyDescent="0.2">
      <c r="A1" s="331" t="s">
        <v>183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8" ht="12.75" customHeight="1" x14ac:dyDescent="0.2">
      <c r="A2" s="299" t="s">
        <v>389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8" x14ac:dyDescent="0.2">
      <c r="A3" s="113"/>
      <c r="B3" s="60"/>
      <c r="C3" s="60"/>
      <c r="D3" s="114"/>
      <c r="E3" s="114"/>
      <c r="F3" s="114"/>
      <c r="G3" s="27"/>
      <c r="H3" s="27"/>
      <c r="I3" s="13"/>
      <c r="J3" s="13"/>
      <c r="K3" s="333" t="s">
        <v>51</v>
      </c>
      <c r="L3" s="333"/>
    </row>
    <row r="4" spans="1:18" ht="12.75" customHeight="1" x14ac:dyDescent="0.2">
      <c r="A4" s="286" t="s">
        <v>121</v>
      </c>
      <c r="B4" s="287"/>
      <c r="C4" s="287"/>
      <c r="D4" s="287"/>
      <c r="E4" s="288"/>
      <c r="F4" s="292" t="s">
        <v>122</v>
      </c>
      <c r="G4" s="294" t="s">
        <v>385</v>
      </c>
      <c r="H4" s="295"/>
      <c r="I4" s="296"/>
      <c r="J4" s="294" t="s">
        <v>124</v>
      </c>
      <c r="K4" s="295"/>
      <c r="L4" s="296"/>
    </row>
    <row r="5" spans="1:18" x14ac:dyDescent="0.2">
      <c r="A5" s="289"/>
      <c r="B5" s="290"/>
      <c r="C5" s="290"/>
      <c r="D5" s="290"/>
      <c r="E5" s="291"/>
      <c r="F5" s="293"/>
      <c r="G5" s="52" t="s">
        <v>125</v>
      </c>
      <c r="H5" s="53" t="s">
        <v>126</v>
      </c>
      <c r="I5" s="54" t="s">
        <v>127</v>
      </c>
      <c r="J5" s="52" t="s">
        <v>125</v>
      </c>
      <c r="K5" s="53" t="s">
        <v>126</v>
      </c>
      <c r="L5" s="54" t="s">
        <v>127</v>
      </c>
    </row>
    <row r="6" spans="1:18" x14ac:dyDescent="0.2">
      <c r="A6" s="301">
        <v>1</v>
      </c>
      <c r="B6" s="302"/>
      <c r="C6" s="302"/>
      <c r="D6" s="302"/>
      <c r="E6" s="303"/>
      <c r="F6" s="48">
        <v>2</v>
      </c>
      <c r="G6" s="49">
        <v>3</v>
      </c>
      <c r="H6" s="50">
        <v>4</v>
      </c>
      <c r="I6" s="51" t="s">
        <v>0</v>
      </c>
      <c r="J6" s="49">
        <v>6</v>
      </c>
      <c r="K6" s="50">
        <v>7</v>
      </c>
      <c r="L6" s="51" t="s">
        <v>1</v>
      </c>
    </row>
    <row r="7" spans="1:18" ht="12.75" customHeight="1" x14ac:dyDescent="0.2">
      <c r="A7" s="282" t="s">
        <v>184</v>
      </c>
      <c r="B7" s="284"/>
      <c r="C7" s="284"/>
      <c r="D7" s="284"/>
      <c r="E7" s="285"/>
      <c r="F7" s="9">
        <v>124</v>
      </c>
      <c r="G7" s="39">
        <f t="shared" ref="G7:L7" si="0">SUM(G8:G15)</f>
        <v>532524926.69000006</v>
      </c>
      <c r="H7" s="40">
        <f t="shared" si="0"/>
        <v>1453787248.4100001</v>
      </c>
      <c r="I7" s="169">
        <f t="shared" si="0"/>
        <v>1986312175.1000004</v>
      </c>
      <c r="J7" s="39">
        <f t="shared" si="0"/>
        <v>533583876.69000006</v>
      </c>
      <c r="K7" s="40">
        <f t="shared" si="0"/>
        <v>1624018278.6100004</v>
      </c>
      <c r="L7" s="164">
        <f t="shared" si="0"/>
        <v>2157602155.3000002</v>
      </c>
      <c r="M7" s="193"/>
      <c r="N7" s="193"/>
      <c r="O7" s="192"/>
      <c r="P7" s="193"/>
      <c r="Q7" s="193"/>
      <c r="R7" s="192"/>
    </row>
    <row r="8" spans="1:18" ht="12.75" customHeight="1" x14ac:dyDescent="0.2">
      <c r="A8" s="307" t="s">
        <v>185</v>
      </c>
      <c r="B8" s="308"/>
      <c r="C8" s="308"/>
      <c r="D8" s="308"/>
      <c r="E8" s="309"/>
      <c r="F8" s="10">
        <v>125</v>
      </c>
      <c r="G8" s="39">
        <v>533427911.59000003</v>
      </c>
      <c r="H8" s="40">
        <v>1734176897.28</v>
      </c>
      <c r="I8" s="169">
        <f t="shared" ref="I8:I71" si="1">+G8+H8</f>
        <v>2267604808.8699999</v>
      </c>
      <c r="J8" s="39">
        <v>533540915.15000004</v>
      </c>
      <c r="K8" s="40">
        <v>1929783125.7300003</v>
      </c>
      <c r="L8" s="164">
        <f>SUM(J8:K8)</f>
        <v>2463324040.8800001</v>
      </c>
      <c r="M8" s="193"/>
      <c r="N8" s="193"/>
      <c r="O8" s="192"/>
      <c r="P8" s="193"/>
      <c r="Q8" s="193"/>
      <c r="R8" s="192"/>
    </row>
    <row r="9" spans="1:18" ht="12.75" customHeight="1" x14ac:dyDescent="0.2">
      <c r="A9" s="307" t="s">
        <v>186</v>
      </c>
      <c r="B9" s="308"/>
      <c r="C9" s="308"/>
      <c r="D9" s="308"/>
      <c r="E9" s="309"/>
      <c r="F9" s="10">
        <v>126</v>
      </c>
      <c r="G9" s="39">
        <v>0</v>
      </c>
      <c r="H9" s="40">
        <v>1057328.0499999998</v>
      </c>
      <c r="I9" s="169">
        <f t="shared" si="1"/>
        <v>1057328.0499999998</v>
      </c>
      <c r="J9" s="39">
        <v>0</v>
      </c>
      <c r="K9" s="40">
        <v>-1688.0800000000002</v>
      </c>
      <c r="L9" s="164">
        <f t="shared" ref="L9:L72" si="2">SUM(J9:K9)</f>
        <v>-1688.0800000000002</v>
      </c>
      <c r="M9" s="193"/>
      <c r="N9" s="193"/>
      <c r="O9" s="192"/>
      <c r="P9" s="193"/>
      <c r="Q9" s="193"/>
      <c r="R9" s="192"/>
    </row>
    <row r="10" spans="1:18" ht="25.5" customHeight="1" x14ac:dyDescent="0.2">
      <c r="A10" s="307" t="s">
        <v>187</v>
      </c>
      <c r="B10" s="308"/>
      <c r="C10" s="308"/>
      <c r="D10" s="308"/>
      <c r="E10" s="309"/>
      <c r="F10" s="10">
        <v>127</v>
      </c>
      <c r="G10" s="39">
        <v>0</v>
      </c>
      <c r="H10" s="40">
        <v>6456355.999999973</v>
      </c>
      <c r="I10" s="169">
        <f t="shared" si="1"/>
        <v>6456355.999999973</v>
      </c>
      <c r="J10" s="39">
        <v>0</v>
      </c>
      <c r="K10" s="40">
        <v>1526875.1799999506</v>
      </c>
      <c r="L10" s="164">
        <f t="shared" si="2"/>
        <v>1526875.1799999506</v>
      </c>
      <c r="M10" s="193"/>
      <c r="N10" s="193"/>
      <c r="O10" s="192"/>
      <c r="P10" s="193"/>
      <c r="Q10" s="193"/>
      <c r="R10" s="192"/>
    </row>
    <row r="11" spans="1:18" ht="12.75" customHeight="1" x14ac:dyDescent="0.2">
      <c r="A11" s="307" t="s">
        <v>188</v>
      </c>
      <c r="B11" s="308"/>
      <c r="C11" s="308"/>
      <c r="D11" s="308"/>
      <c r="E11" s="309"/>
      <c r="F11" s="10">
        <v>128</v>
      </c>
      <c r="G11" s="39">
        <v>-249005.33000000002</v>
      </c>
      <c r="H11" s="40">
        <v>-237434841.80999991</v>
      </c>
      <c r="I11" s="169">
        <f t="shared" si="1"/>
        <v>-237683847.13999993</v>
      </c>
      <c r="J11" s="39">
        <v>51506.86</v>
      </c>
      <c r="K11" s="40">
        <v>-246222917.94</v>
      </c>
      <c r="L11" s="164">
        <f t="shared" si="2"/>
        <v>-246171411.07999998</v>
      </c>
      <c r="M11" s="193"/>
      <c r="N11" s="193"/>
      <c r="O11" s="192"/>
      <c r="P11" s="193"/>
      <c r="Q11" s="193"/>
      <c r="R11" s="192"/>
    </row>
    <row r="12" spans="1:18" ht="12.75" customHeight="1" x14ac:dyDescent="0.2">
      <c r="A12" s="307" t="s">
        <v>189</v>
      </c>
      <c r="B12" s="308"/>
      <c r="C12" s="308"/>
      <c r="D12" s="308"/>
      <c r="E12" s="309"/>
      <c r="F12" s="10">
        <v>129</v>
      </c>
      <c r="G12" s="39">
        <v>0</v>
      </c>
      <c r="H12" s="40">
        <v>-6124162.9100000001</v>
      </c>
      <c r="I12" s="169">
        <f t="shared" si="1"/>
        <v>-6124162.9100000001</v>
      </c>
      <c r="J12" s="39">
        <v>0</v>
      </c>
      <c r="K12" s="40">
        <v>-2972854.2199999997</v>
      </c>
      <c r="L12" s="164">
        <f t="shared" si="2"/>
        <v>-2972854.2199999997</v>
      </c>
      <c r="M12" s="193"/>
      <c r="N12" s="193"/>
      <c r="O12" s="192"/>
      <c r="P12" s="193"/>
      <c r="Q12" s="193"/>
      <c r="R12" s="192"/>
    </row>
    <row r="13" spans="1:18" ht="12.75" customHeight="1" x14ac:dyDescent="0.2">
      <c r="A13" s="307" t="s">
        <v>190</v>
      </c>
      <c r="B13" s="308"/>
      <c r="C13" s="308"/>
      <c r="D13" s="308"/>
      <c r="E13" s="309"/>
      <c r="F13" s="10">
        <v>130</v>
      </c>
      <c r="G13" s="39">
        <v>-653980.99</v>
      </c>
      <c r="H13" s="40">
        <v>-30429663.609999999</v>
      </c>
      <c r="I13" s="169">
        <f t="shared" si="1"/>
        <v>-31083644.599999998</v>
      </c>
      <c r="J13" s="39">
        <v>-7533.84</v>
      </c>
      <c r="K13" s="40">
        <v>-67872753.579999998</v>
      </c>
      <c r="L13" s="164">
        <f t="shared" si="2"/>
        <v>-67880287.420000002</v>
      </c>
      <c r="M13" s="193"/>
      <c r="N13" s="193"/>
      <c r="O13" s="192"/>
      <c r="P13" s="193"/>
      <c r="Q13" s="193"/>
      <c r="R13" s="192"/>
    </row>
    <row r="14" spans="1:18" ht="12.75" customHeight="1" x14ac:dyDescent="0.2">
      <c r="A14" s="307" t="s">
        <v>191</v>
      </c>
      <c r="B14" s="308"/>
      <c r="C14" s="308"/>
      <c r="D14" s="308"/>
      <c r="E14" s="309"/>
      <c r="F14" s="10">
        <v>131</v>
      </c>
      <c r="G14" s="39">
        <v>1.42</v>
      </c>
      <c r="H14" s="40">
        <v>-13949652.779999999</v>
      </c>
      <c r="I14" s="169">
        <f t="shared" si="1"/>
        <v>-13949651.359999999</v>
      </c>
      <c r="J14" s="39">
        <v>-1011.48</v>
      </c>
      <c r="K14" s="40">
        <v>9774427.0500000007</v>
      </c>
      <c r="L14" s="164">
        <f t="shared" si="2"/>
        <v>9773415.5700000003</v>
      </c>
      <c r="M14" s="193"/>
      <c r="N14" s="193"/>
      <c r="O14" s="192"/>
      <c r="P14" s="193"/>
      <c r="Q14" s="193"/>
      <c r="R14" s="192"/>
    </row>
    <row r="15" spans="1:18" ht="12.75" customHeight="1" x14ac:dyDescent="0.2">
      <c r="A15" s="307" t="s">
        <v>192</v>
      </c>
      <c r="B15" s="308"/>
      <c r="C15" s="308"/>
      <c r="D15" s="308"/>
      <c r="E15" s="309"/>
      <c r="F15" s="10">
        <v>132</v>
      </c>
      <c r="G15" s="39">
        <v>0</v>
      </c>
      <c r="H15" s="40">
        <v>34988.19</v>
      </c>
      <c r="I15" s="169">
        <f t="shared" si="1"/>
        <v>34988.19</v>
      </c>
      <c r="J15" s="39">
        <v>0</v>
      </c>
      <c r="K15" s="40">
        <v>4064.4700000000034</v>
      </c>
      <c r="L15" s="164">
        <f t="shared" si="2"/>
        <v>4064.4700000000034</v>
      </c>
      <c r="M15" s="193"/>
      <c r="N15" s="193"/>
      <c r="O15" s="192"/>
      <c r="P15" s="193"/>
      <c r="Q15" s="193"/>
      <c r="R15" s="192"/>
    </row>
    <row r="16" spans="1:18" ht="24.75" customHeight="1" x14ac:dyDescent="0.2">
      <c r="A16" s="310" t="s">
        <v>193</v>
      </c>
      <c r="B16" s="308"/>
      <c r="C16" s="308"/>
      <c r="D16" s="308"/>
      <c r="E16" s="309"/>
      <c r="F16" s="10">
        <v>133</v>
      </c>
      <c r="G16" s="165">
        <f t="shared" ref="G16:L16" si="3">+G17+G18+G22+G23+G24+G28+G29</f>
        <v>120957339.85000001</v>
      </c>
      <c r="H16" s="166">
        <f t="shared" si="3"/>
        <v>254490063.23000002</v>
      </c>
      <c r="I16" s="169">
        <f t="shared" si="3"/>
        <v>375447403.07999998</v>
      </c>
      <c r="J16" s="165">
        <f t="shared" si="3"/>
        <v>143134967.80000001</v>
      </c>
      <c r="K16" s="166">
        <f t="shared" si="3"/>
        <v>450896466.47999996</v>
      </c>
      <c r="L16" s="164">
        <f t="shared" si="3"/>
        <v>594031434.27999997</v>
      </c>
      <c r="M16" s="192"/>
      <c r="N16" s="192"/>
      <c r="O16" s="192"/>
      <c r="P16" s="192"/>
      <c r="Q16" s="192"/>
      <c r="R16" s="192"/>
    </row>
    <row r="17" spans="1:18" ht="27" customHeight="1" x14ac:dyDescent="0.2">
      <c r="A17" s="307" t="s">
        <v>194</v>
      </c>
      <c r="B17" s="308"/>
      <c r="C17" s="308"/>
      <c r="D17" s="308"/>
      <c r="E17" s="309"/>
      <c r="F17" s="10">
        <v>134</v>
      </c>
      <c r="G17" s="39">
        <v>0</v>
      </c>
      <c r="H17" s="40">
        <v>65713355.899999999</v>
      </c>
      <c r="I17" s="169">
        <f t="shared" si="1"/>
        <v>65713355.899999999</v>
      </c>
      <c r="J17" s="39">
        <v>96748.590000000011</v>
      </c>
      <c r="K17" s="40">
        <v>28430516.539999999</v>
      </c>
      <c r="L17" s="164">
        <f t="shared" si="2"/>
        <v>28527265.129999999</v>
      </c>
      <c r="M17" s="193"/>
      <c r="N17" s="193"/>
      <c r="O17" s="192"/>
      <c r="P17" s="193"/>
      <c r="Q17" s="193"/>
      <c r="R17" s="192"/>
    </row>
    <row r="18" spans="1:18" ht="26.25" customHeight="1" x14ac:dyDescent="0.2">
      <c r="A18" s="307" t="s">
        <v>195</v>
      </c>
      <c r="B18" s="308"/>
      <c r="C18" s="308"/>
      <c r="D18" s="308"/>
      <c r="E18" s="309"/>
      <c r="F18" s="10">
        <v>135</v>
      </c>
      <c r="G18" s="165">
        <f>SUM(G19:G21)</f>
        <v>0</v>
      </c>
      <c r="H18" s="166">
        <f>SUM(H19:H21)</f>
        <v>50681421.980000012</v>
      </c>
      <c r="I18" s="169">
        <f t="shared" si="1"/>
        <v>50681421.980000012</v>
      </c>
      <c r="J18" s="165">
        <f>SUM(J19:J21)</f>
        <v>0</v>
      </c>
      <c r="K18" s="166">
        <f>SUM(K19:K21)</f>
        <v>226149944.37000003</v>
      </c>
      <c r="L18" s="164">
        <f t="shared" si="2"/>
        <v>226149944.37000003</v>
      </c>
      <c r="M18" s="192"/>
      <c r="N18" s="192"/>
      <c r="O18" s="192"/>
      <c r="P18" s="192"/>
      <c r="Q18" s="192"/>
      <c r="R18" s="192"/>
    </row>
    <row r="19" spans="1:18" ht="12.75" customHeight="1" x14ac:dyDescent="0.2">
      <c r="A19" s="307" t="s">
        <v>196</v>
      </c>
      <c r="B19" s="308"/>
      <c r="C19" s="308"/>
      <c r="D19" s="308"/>
      <c r="E19" s="309"/>
      <c r="F19" s="10">
        <v>136</v>
      </c>
      <c r="G19" s="39">
        <v>0</v>
      </c>
      <c r="H19" s="40">
        <v>31079538.340000004</v>
      </c>
      <c r="I19" s="169">
        <f t="shared" si="1"/>
        <v>31079538.340000004</v>
      </c>
      <c r="J19" s="39">
        <v>0</v>
      </c>
      <c r="K19" s="40">
        <v>30796457.609999999</v>
      </c>
      <c r="L19" s="164">
        <f t="shared" si="2"/>
        <v>30796457.609999999</v>
      </c>
      <c r="M19" s="193"/>
      <c r="N19" s="193"/>
      <c r="O19" s="192"/>
      <c r="P19" s="193"/>
      <c r="Q19" s="193"/>
      <c r="R19" s="192"/>
    </row>
    <row r="20" spans="1:18" ht="24" customHeight="1" x14ac:dyDescent="0.2">
      <c r="A20" s="307" t="s">
        <v>197</v>
      </c>
      <c r="B20" s="308"/>
      <c r="C20" s="308"/>
      <c r="D20" s="308"/>
      <c r="E20" s="309"/>
      <c r="F20" s="10">
        <v>137</v>
      </c>
      <c r="G20" s="39">
        <v>0</v>
      </c>
      <c r="H20" s="40">
        <v>6906510</v>
      </c>
      <c r="I20" s="169">
        <f t="shared" si="1"/>
        <v>6906510</v>
      </c>
      <c r="J20" s="39">
        <v>0</v>
      </c>
      <c r="K20" s="40">
        <v>3472321.1700000004</v>
      </c>
      <c r="L20" s="164">
        <f t="shared" si="2"/>
        <v>3472321.1700000004</v>
      </c>
      <c r="M20" s="193"/>
      <c r="N20" s="193"/>
      <c r="O20" s="192"/>
      <c r="P20" s="193"/>
      <c r="Q20" s="193"/>
      <c r="R20" s="192"/>
    </row>
    <row r="21" spans="1:18" ht="12.75" customHeight="1" x14ac:dyDescent="0.2">
      <c r="A21" s="307" t="s">
        <v>198</v>
      </c>
      <c r="B21" s="308"/>
      <c r="C21" s="308"/>
      <c r="D21" s="308"/>
      <c r="E21" s="309"/>
      <c r="F21" s="10">
        <v>138</v>
      </c>
      <c r="G21" s="39">
        <v>0</v>
      </c>
      <c r="H21" s="40">
        <v>12695373.640000006</v>
      </c>
      <c r="I21" s="169">
        <f t="shared" si="1"/>
        <v>12695373.640000006</v>
      </c>
      <c r="J21" s="39">
        <v>0</v>
      </c>
      <c r="K21" s="40">
        <v>191881165.59000003</v>
      </c>
      <c r="L21" s="164">
        <f t="shared" si="2"/>
        <v>191881165.59000003</v>
      </c>
      <c r="M21" s="193"/>
      <c r="N21" s="193"/>
      <c r="O21" s="192"/>
      <c r="P21" s="193"/>
      <c r="Q21" s="193"/>
      <c r="R21" s="192"/>
    </row>
    <row r="22" spans="1:18" ht="12.75" customHeight="1" x14ac:dyDescent="0.2">
      <c r="A22" s="307" t="s">
        <v>199</v>
      </c>
      <c r="B22" s="308"/>
      <c r="C22" s="308"/>
      <c r="D22" s="308"/>
      <c r="E22" s="309"/>
      <c r="F22" s="10">
        <v>139</v>
      </c>
      <c r="G22" s="39">
        <v>116035518.36</v>
      </c>
      <c r="H22" s="40">
        <v>116683007.81</v>
      </c>
      <c r="I22" s="169">
        <f t="shared" si="1"/>
        <v>232718526.17000002</v>
      </c>
      <c r="J22" s="39">
        <v>112437859.31999999</v>
      </c>
      <c r="K22" s="40">
        <v>116003676.35999998</v>
      </c>
      <c r="L22" s="164">
        <f t="shared" si="2"/>
        <v>228441535.67999998</v>
      </c>
      <c r="M22" s="193"/>
      <c r="N22" s="193"/>
      <c r="O22" s="192"/>
      <c r="P22" s="193"/>
      <c r="Q22" s="193"/>
      <c r="R22" s="192"/>
    </row>
    <row r="23" spans="1:18" ht="24" customHeight="1" x14ac:dyDescent="0.2">
      <c r="A23" s="307" t="s">
        <v>200</v>
      </c>
      <c r="B23" s="308"/>
      <c r="C23" s="308"/>
      <c r="D23" s="308"/>
      <c r="E23" s="309"/>
      <c r="F23" s="10">
        <v>140</v>
      </c>
      <c r="G23" s="39">
        <v>70319.17</v>
      </c>
      <c r="H23" s="40">
        <v>972674.8600000001</v>
      </c>
      <c r="I23" s="169">
        <f t="shared" si="1"/>
        <v>1042994.0300000001</v>
      </c>
      <c r="J23" s="39">
        <v>0</v>
      </c>
      <c r="K23" s="40">
        <v>3718036.7</v>
      </c>
      <c r="L23" s="164">
        <f t="shared" si="2"/>
        <v>3718036.7</v>
      </c>
      <c r="M23" s="193"/>
      <c r="N23" s="193"/>
      <c r="O23" s="192"/>
      <c r="P23" s="193"/>
      <c r="Q23" s="193"/>
      <c r="R23" s="192"/>
    </row>
    <row r="24" spans="1:18" ht="23.25" customHeight="1" x14ac:dyDescent="0.2">
      <c r="A24" s="307" t="s">
        <v>201</v>
      </c>
      <c r="B24" s="308"/>
      <c r="C24" s="308"/>
      <c r="D24" s="308"/>
      <c r="E24" s="309"/>
      <c r="F24" s="10">
        <v>141</v>
      </c>
      <c r="G24" s="165">
        <f>SUM(G25:G27)</f>
        <v>2580702.73</v>
      </c>
      <c r="H24" s="166">
        <f>SUM(H25:H27)</f>
        <v>15639183.250000002</v>
      </c>
      <c r="I24" s="169">
        <f t="shared" si="1"/>
        <v>18219885.98</v>
      </c>
      <c r="J24" s="165">
        <f>SUM(J25:J27)</f>
        <v>30448162.490000002</v>
      </c>
      <c r="K24" s="166">
        <f>SUM(K25:K27)</f>
        <v>40338377.120000005</v>
      </c>
      <c r="L24" s="164">
        <f t="shared" si="2"/>
        <v>70786539.610000014</v>
      </c>
      <c r="M24" s="192"/>
      <c r="N24" s="192"/>
      <c r="O24" s="192"/>
      <c r="P24" s="192"/>
      <c r="Q24" s="192"/>
      <c r="R24" s="192"/>
    </row>
    <row r="25" spans="1:18" ht="12.75" customHeight="1" x14ac:dyDescent="0.2">
      <c r="A25" s="307" t="s">
        <v>202</v>
      </c>
      <c r="B25" s="308"/>
      <c r="C25" s="308"/>
      <c r="D25" s="308"/>
      <c r="E25" s="309"/>
      <c r="F25" s="10">
        <v>142</v>
      </c>
      <c r="G25" s="39">
        <v>677752.56</v>
      </c>
      <c r="H25" s="40">
        <v>100895.35000000002</v>
      </c>
      <c r="I25" s="169">
        <f t="shared" si="1"/>
        <v>778647.91</v>
      </c>
      <c r="J25" s="39">
        <v>259996.13999999998</v>
      </c>
      <c r="K25" s="40">
        <v>352100.67</v>
      </c>
      <c r="L25" s="164">
        <f t="shared" si="2"/>
        <v>612096.80999999994</v>
      </c>
      <c r="M25" s="193"/>
      <c r="N25" s="193"/>
      <c r="O25" s="192"/>
      <c r="P25" s="193"/>
      <c r="Q25" s="193"/>
      <c r="R25" s="192"/>
    </row>
    <row r="26" spans="1:18" ht="12.75" customHeight="1" x14ac:dyDescent="0.2">
      <c r="A26" s="307" t="s">
        <v>203</v>
      </c>
      <c r="B26" s="308"/>
      <c r="C26" s="308"/>
      <c r="D26" s="308"/>
      <c r="E26" s="309"/>
      <c r="F26" s="10">
        <v>143</v>
      </c>
      <c r="G26" s="39">
        <v>1902950.17</v>
      </c>
      <c r="H26" s="40">
        <v>15538287.900000002</v>
      </c>
      <c r="I26" s="169">
        <f t="shared" si="1"/>
        <v>17441238.07</v>
      </c>
      <c r="J26" s="39">
        <v>30188166.350000001</v>
      </c>
      <c r="K26" s="40">
        <v>39986276.450000003</v>
      </c>
      <c r="L26" s="164">
        <f t="shared" si="2"/>
        <v>70174442.800000012</v>
      </c>
      <c r="M26" s="193"/>
      <c r="N26" s="193"/>
      <c r="O26" s="192"/>
      <c r="P26" s="193"/>
      <c r="Q26" s="193"/>
      <c r="R26" s="192"/>
    </row>
    <row r="27" spans="1:18" ht="12.75" customHeight="1" x14ac:dyDescent="0.2">
      <c r="A27" s="307" t="s">
        <v>204</v>
      </c>
      <c r="B27" s="308"/>
      <c r="C27" s="308"/>
      <c r="D27" s="308"/>
      <c r="E27" s="309"/>
      <c r="F27" s="10">
        <v>144</v>
      </c>
      <c r="G27" s="39">
        <v>0</v>
      </c>
      <c r="H27" s="40">
        <v>0</v>
      </c>
      <c r="I27" s="169">
        <f t="shared" si="1"/>
        <v>0</v>
      </c>
      <c r="J27" s="39">
        <v>0</v>
      </c>
      <c r="K27" s="40">
        <v>0</v>
      </c>
      <c r="L27" s="164">
        <f t="shared" si="2"/>
        <v>0</v>
      </c>
      <c r="M27" s="193"/>
      <c r="N27" s="193"/>
      <c r="O27" s="192"/>
      <c r="P27" s="193"/>
      <c r="Q27" s="193"/>
      <c r="R27" s="192"/>
    </row>
    <row r="28" spans="1:18" ht="12.75" customHeight="1" x14ac:dyDescent="0.2">
      <c r="A28" s="307" t="s">
        <v>205</v>
      </c>
      <c r="B28" s="308"/>
      <c r="C28" s="308"/>
      <c r="D28" s="308"/>
      <c r="E28" s="309"/>
      <c r="F28" s="10">
        <v>145</v>
      </c>
      <c r="G28" s="39">
        <v>0</v>
      </c>
      <c r="H28" s="40">
        <v>0</v>
      </c>
      <c r="I28" s="169">
        <f t="shared" si="1"/>
        <v>0</v>
      </c>
      <c r="J28" s="39"/>
      <c r="K28" s="40"/>
      <c r="L28" s="164">
        <f t="shared" si="2"/>
        <v>0</v>
      </c>
      <c r="M28" s="193"/>
      <c r="N28" s="193"/>
      <c r="O28" s="192"/>
      <c r="P28" s="193"/>
      <c r="Q28" s="193"/>
      <c r="R28" s="192"/>
    </row>
    <row r="29" spans="1:18" ht="12.75" customHeight="1" x14ac:dyDescent="0.2">
      <c r="A29" s="307" t="s">
        <v>206</v>
      </c>
      <c r="B29" s="308"/>
      <c r="C29" s="308"/>
      <c r="D29" s="308"/>
      <c r="E29" s="309"/>
      <c r="F29" s="10">
        <v>146</v>
      </c>
      <c r="G29" s="39">
        <v>2270799.5900000003</v>
      </c>
      <c r="H29" s="40">
        <v>4800419.4300000006</v>
      </c>
      <c r="I29" s="169">
        <f t="shared" si="1"/>
        <v>7071219.0200000014</v>
      </c>
      <c r="J29" s="39">
        <v>152197.40000000002</v>
      </c>
      <c r="K29" s="40">
        <v>36255915.390000001</v>
      </c>
      <c r="L29" s="164">
        <f t="shared" si="2"/>
        <v>36408112.789999999</v>
      </c>
      <c r="M29" s="193"/>
      <c r="N29" s="193"/>
      <c r="O29" s="192"/>
      <c r="P29" s="193"/>
      <c r="Q29" s="193"/>
      <c r="R29" s="192"/>
    </row>
    <row r="30" spans="1:18" ht="12.75" customHeight="1" x14ac:dyDescent="0.2">
      <c r="A30" s="310" t="s">
        <v>207</v>
      </c>
      <c r="B30" s="308"/>
      <c r="C30" s="308"/>
      <c r="D30" s="308"/>
      <c r="E30" s="309"/>
      <c r="F30" s="10">
        <v>147</v>
      </c>
      <c r="G30" s="39">
        <v>485821.47000000003</v>
      </c>
      <c r="H30" s="40">
        <v>32392395.889999997</v>
      </c>
      <c r="I30" s="169">
        <f t="shared" si="1"/>
        <v>32878217.359999996</v>
      </c>
      <c r="J30" s="39">
        <v>1276222.1099999999</v>
      </c>
      <c r="K30" s="40">
        <v>34138410.230000004</v>
      </c>
      <c r="L30" s="164">
        <f t="shared" si="2"/>
        <v>35414632.340000004</v>
      </c>
      <c r="M30" s="193"/>
      <c r="N30" s="193"/>
      <c r="O30" s="192"/>
      <c r="P30" s="193"/>
      <c r="Q30" s="193"/>
      <c r="R30" s="192"/>
    </row>
    <row r="31" spans="1:18" ht="15" customHeight="1" x14ac:dyDescent="0.2">
      <c r="A31" s="310" t="s">
        <v>208</v>
      </c>
      <c r="B31" s="308"/>
      <c r="C31" s="308"/>
      <c r="D31" s="308"/>
      <c r="E31" s="309"/>
      <c r="F31" s="10">
        <v>148</v>
      </c>
      <c r="G31" s="39">
        <v>38794.17</v>
      </c>
      <c r="H31" s="40">
        <v>30445027.75</v>
      </c>
      <c r="I31" s="169">
        <f t="shared" si="1"/>
        <v>30483821.920000002</v>
      </c>
      <c r="J31" s="39">
        <v>191132.08000000002</v>
      </c>
      <c r="K31" s="40">
        <v>27686149.949999999</v>
      </c>
      <c r="L31" s="164">
        <f t="shared" si="2"/>
        <v>27877282.029999997</v>
      </c>
      <c r="M31" s="193"/>
      <c r="N31" s="193"/>
      <c r="O31" s="192"/>
      <c r="P31" s="193"/>
      <c r="Q31" s="193"/>
      <c r="R31" s="192"/>
    </row>
    <row r="32" spans="1:18" ht="12.75" customHeight="1" x14ac:dyDescent="0.2">
      <c r="A32" s="310" t="s">
        <v>209</v>
      </c>
      <c r="B32" s="308"/>
      <c r="C32" s="308"/>
      <c r="D32" s="308"/>
      <c r="E32" s="309"/>
      <c r="F32" s="10">
        <v>149</v>
      </c>
      <c r="G32" s="39">
        <v>21322.61</v>
      </c>
      <c r="H32" s="40">
        <v>46378818.710000001</v>
      </c>
      <c r="I32" s="169">
        <f t="shared" si="1"/>
        <v>46400141.32</v>
      </c>
      <c r="J32" s="39">
        <v>59858.470000000008</v>
      </c>
      <c r="K32" s="40">
        <v>12539524.23</v>
      </c>
      <c r="L32" s="164">
        <f t="shared" si="2"/>
        <v>12599382.700000001</v>
      </c>
      <c r="M32" s="193"/>
      <c r="N32" s="193"/>
      <c r="O32" s="192"/>
      <c r="P32" s="193"/>
      <c r="Q32" s="193"/>
      <c r="R32" s="192"/>
    </row>
    <row r="33" spans="1:18" ht="21" customHeight="1" x14ac:dyDescent="0.2">
      <c r="A33" s="310" t="s">
        <v>210</v>
      </c>
      <c r="B33" s="308"/>
      <c r="C33" s="308"/>
      <c r="D33" s="308"/>
      <c r="E33" s="309"/>
      <c r="F33" s="10">
        <v>150</v>
      </c>
      <c r="G33" s="39">
        <f>+G34+G38</f>
        <v>-306387605.30999994</v>
      </c>
      <c r="H33" s="40">
        <f>+H34+H38</f>
        <v>-912782421.48000002</v>
      </c>
      <c r="I33" s="169">
        <f t="shared" si="1"/>
        <v>-1219170026.79</v>
      </c>
      <c r="J33" s="165">
        <f>+J34+J38</f>
        <v>-334108436.04000008</v>
      </c>
      <c r="K33" s="166">
        <f>+K34+K38</f>
        <v>-957122334.48000026</v>
      </c>
      <c r="L33" s="164">
        <f t="shared" si="2"/>
        <v>-1291230770.5200005</v>
      </c>
      <c r="M33" s="193"/>
      <c r="N33" s="193"/>
      <c r="O33" s="192"/>
      <c r="P33" s="192"/>
      <c r="Q33" s="192"/>
      <c r="R33" s="192"/>
    </row>
    <row r="34" spans="1:18" ht="12.75" customHeight="1" x14ac:dyDescent="0.2">
      <c r="A34" s="307" t="s">
        <v>211</v>
      </c>
      <c r="B34" s="308"/>
      <c r="C34" s="308"/>
      <c r="D34" s="308"/>
      <c r="E34" s="309"/>
      <c r="F34" s="10">
        <v>151</v>
      </c>
      <c r="G34" s="39">
        <f t="shared" ref="G34:L34" si="4">SUM(G35:G37)</f>
        <v>-300989239.47999996</v>
      </c>
      <c r="H34" s="40">
        <f t="shared" si="4"/>
        <v>-876828974.74000001</v>
      </c>
      <c r="I34" s="169">
        <f t="shared" si="4"/>
        <v>-1177818214.22</v>
      </c>
      <c r="J34" s="165">
        <f t="shared" si="4"/>
        <v>-330988822.78000009</v>
      </c>
      <c r="K34" s="166">
        <f t="shared" si="4"/>
        <v>-1009449504.1900003</v>
      </c>
      <c r="L34" s="164">
        <f t="shared" si="4"/>
        <v>-1340438326.9700005</v>
      </c>
      <c r="M34" s="193"/>
      <c r="N34" s="193"/>
      <c r="O34" s="192"/>
      <c r="P34" s="192"/>
      <c r="Q34" s="192"/>
      <c r="R34" s="192"/>
    </row>
    <row r="35" spans="1:18" ht="12.75" customHeight="1" x14ac:dyDescent="0.2">
      <c r="A35" s="307" t="s">
        <v>212</v>
      </c>
      <c r="B35" s="308"/>
      <c r="C35" s="308"/>
      <c r="D35" s="308"/>
      <c r="E35" s="309"/>
      <c r="F35" s="10">
        <v>152</v>
      </c>
      <c r="G35" s="39">
        <v>-300989239.47999996</v>
      </c>
      <c r="H35" s="40">
        <v>-1087630374.46</v>
      </c>
      <c r="I35" s="169">
        <f t="shared" si="1"/>
        <v>-1388619613.9400001</v>
      </c>
      <c r="J35" s="39">
        <v>-330988822.78000009</v>
      </c>
      <c r="K35" s="40">
        <v>-1089641861.1000004</v>
      </c>
      <c r="L35" s="164">
        <f t="shared" si="2"/>
        <v>-1420630683.8800006</v>
      </c>
      <c r="M35" s="193"/>
      <c r="N35" s="193"/>
      <c r="O35" s="192"/>
      <c r="P35" s="193"/>
      <c r="Q35" s="193"/>
      <c r="R35" s="192"/>
    </row>
    <row r="36" spans="1:18" ht="12.75" customHeight="1" x14ac:dyDescent="0.2">
      <c r="A36" s="307" t="s">
        <v>213</v>
      </c>
      <c r="B36" s="308"/>
      <c r="C36" s="308"/>
      <c r="D36" s="308"/>
      <c r="E36" s="309"/>
      <c r="F36" s="10">
        <v>153</v>
      </c>
      <c r="G36" s="39">
        <v>0</v>
      </c>
      <c r="H36" s="40">
        <v>2658759.4600000004</v>
      </c>
      <c r="I36" s="169">
        <f t="shared" si="1"/>
        <v>2658759.4600000004</v>
      </c>
      <c r="J36" s="39">
        <v>0</v>
      </c>
      <c r="K36" s="40">
        <v>1588871.6600000001</v>
      </c>
      <c r="L36" s="164">
        <f t="shared" si="2"/>
        <v>1588871.6600000001</v>
      </c>
      <c r="M36" s="193"/>
      <c r="N36" s="193"/>
      <c r="O36" s="192"/>
      <c r="P36" s="193"/>
      <c r="Q36" s="193"/>
      <c r="R36" s="192"/>
    </row>
    <row r="37" spans="1:18" ht="12.75" customHeight="1" x14ac:dyDescent="0.2">
      <c r="A37" s="307" t="s">
        <v>214</v>
      </c>
      <c r="B37" s="308"/>
      <c r="C37" s="308"/>
      <c r="D37" s="308"/>
      <c r="E37" s="309"/>
      <c r="F37" s="10">
        <v>154</v>
      </c>
      <c r="G37" s="39">
        <v>0</v>
      </c>
      <c r="H37" s="40">
        <v>208142640.25999996</v>
      </c>
      <c r="I37" s="169">
        <f t="shared" si="1"/>
        <v>208142640.25999996</v>
      </c>
      <c r="J37" s="39">
        <v>0</v>
      </c>
      <c r="K37" s="40">
        <v>78603485.249999985</v>
      </c>
      <c r="L37" s="164">
        <f t="shared" si="2"/>
        <v>78603485.249999985</v>
      </c>
      <c r="M37" s="193"/>
      <c r="N37" s="193"/>
      <c r="O37" s="192"/>
      <c r="P37" s="193"/>
      <c r="Q37" s="193"/>
      <c r="R37" s="192"/>
    </row>
    <row r="38" spans="1:18" ht="12.75" customHeight="1" x14ac:dyDescent="0.2">
      <c r="A38" s="307" t="s">
        <v>215</v>
      </c>
      <c r="B38" s="308"/>
      <c r="C38" s="308"/>
      <c r="D38" s="308"/>
      <c r="E38" s="309"/>
      <c r="F38" s="10">
        <v>155</v>
      </c>
      <c r="G38" s="165">
        <f t="shared" ref="G38:L38" si="5">SUM(G39:G41)</f>
        <v>-5398365.8299999991</v>
      </c>
      <c r="H38" s="166">
        <f t="shared" si="5"/>
        <v>-35953446.74000001</v>
      </c>
      <c r="I38" s="169">
        <f t="shared" si="5"/>
        <v>-41351812.570000008</v>
      </c>
      <c r="J38" s="165">
        <f t="shared" si="5"/>
        <v>-3119613.2600000007</v>
      </c>
      <c r="K38" s="166">
        <f t="shared" si="5"/>
        <v>52327169.709999993</v>
      </c>
      <c r="L38" s="164">
        <f t="shared" si="5"/>
        <v>49207556.449999988</v>
      </c>
      <c r="M38" s="192"/>
      <c r="N38" s="192"/>
      <c r="O38" s="192"/>
      <c r="P38" s="192"/>
      <c r="Q38" s="192"/>
      <c r="R38" s="192"/>
    </row>
    <row r="39" spans="1:18" ht="12.75" customHeight="1" x14ac:dyDescent="0.2">
      <c r="A39" s="307" t="s">
        <v>216</v>
      </c>
      <c r="B39" s="308"/>
      <c r="C39" s="308"/>
      <c r="D39" s="308"/>
      <c r="E39" s="309"/>
      <c r="F39" s="10">
        <v>156</v>
      </c>
      <c r="G39" s="39">
        <v>-5398365.8299999991</v>
      </c>
      <c r="H39" s="40">
        <v>74954636.50999999</v>
      </c>
      <c r="I39" s="169">
        <f t="shared" si="1"/>
        <v>69556270.679999992</v>
      </c>
      <c r="J39" s="39">
        <v>-3119613.2600000007</v>
      </c>
      <c r="K39" s="40">
        <v>34357467.209999993</v>
      </c>
      <c r="L39" s="164">
        <f t="shared" si="2"/>
        <v>31237853.949999992</v>
      </c>
      <c r="M39" s="193"/>
      <c r="N39" s="193"/>
      <c r="O39" s="192"/>
      <c r="P39" s="193"/>
      <c r="Q39" s="193"/>
      <c r="R39" s="192"/>
    </row>
    <row r="40" spans="1:18" ht="12.75" customHeight="1" x14ac:dyDescent="0.2">
      <c r="A40" s="307" t="s">
        <v>217</v>
      </c>
      <c r="B40" s="308"/>
      <c r="C40" s="308"/>
      <c r="D40" s="308"/>
      <c r="E40" s="309"/>
      <c r="F40" s="10">
        <v>157</v>
      </c>
      <c r="G40" s="39">
        <v>0</v>
      </c>
      <c r="H40" s="40">
        <v>14846302.139999999</v>
      </c>
      <c r="I40" s="169">
        <f t="shared" si="1"/>
        <v>14846302.139999999</v>
      </c>
      <c r="J40" s="39">
        <v>0</v>
      </c>
      <c r="K40" s="40">
        <v>-42252</v>
      </c>
      <c r="L40" s="164">
        <f t="shared" si="2"/>
        <v>-42252</v>
      </c>
      <c r="M40" s="193"/>
      <c r="N40" s="193"/>
      <c r="O40" s="192"/>
      <c r="P40" s="193"/>
      <c r="Q40" s="193"/>
      <c r="R40" s="192"/>
    </row>
    <row r="41" spans="1:18" ht="12.75" customHeight="1" x14ac:dyDescent="0.2">
      <c r="A41" s="307" t="s">
        <v>218</v>
      </c>
      <c r="B41" s="308"/>
      <c r="C41" s="308"/>
      <c r="D41" s="308"/>
      <c r="E41" s="309"/>
      <c r="F41" s="10">
        <v>158</v>
      </c>
      <c r="G41" s="39">
        <v>0</v>
      </c>
      <c r="H41" s="40">
        <v>-125754385.39</v>
      </c>
      <c r="I41" s="169">
        <f t="shared" si="1"/>
        <v>-125754385.39</v>
      </c>
      <c r="J41" s="39">
        <v>0</v>
      </c>
      <c r="K41" s="40">
        <v>18011954.5</v>
      </c>
      <c r="L41" s="164">
        <f t="shared" si="2"/>
        <v>18011954.5</v>
      </c>
      <c r="M41" s="193"/>
      <c r="N41" s="193"/>
      <c r="O41" s="192"/>
      <c r="P41" s="193"/>
      <c r="Q41" s="193"/>
      <c r="R41" s="192"/>
    </row>
    <row r="42" spans="1:18" ht="26.25" customHeight="1" x14ac:dyDescent="0.2">
      <c r="A42" s="310" t="s">
        <v>219</v>
      </c>
      <c r="B42" s="308"/>
      <c r="C42" s="308"/>
      <c r="D42" s="308"/>
      <c r="E42" s="309"/>
      <c r="F42" s="10">
        <v>159</v>
      </c>
      <c r="G42" s="165">
        <f t="shared" ref="G42:L42" si="6">+G43+G46</f>
        <v>-83658923.059999987</v>
      </c>
      <c r="H42" s="166">
        <f t="shared" si="6"/>
        <v>16970110.350000001</v>
      </c>
      <c r="I42" s="169">
        <f t="shared" si="6"/>
        <v>-66688812.709999986</v>
      </c>
      <c r="J42" s="165">
        <f t="shared" si="6"/>
        <v>30635763.709999997</v>
      </c>
      <c r="K42" s="166">
        <f t="shared" si="6"/>
        <v>7265655</v>
      </c>
      <c r="L42" s="164">
        <f t="shared" si="6"/>
        <v>37901418.709999993</v>
      </c>
      <c r="M42" s="192"/>
      <c r="N42" s="192"/>
      <c r="O42" s="192"/>
      <c r="P42" s="192"/>
      <c r="Q42" s="192"/>
      <c r="R42" s="192"/>
    </row>
    <row r="43" spans="1:18" ht="21" customHeight="1" x14ac:dyDescent="0.2">
      <c r="A43" s="307" t="s">
        <v>220</v>
      </c>
      <c r="B43" s="308"/>
      <c r="C43" s="308"/>
      <c r="D43" s="308"/>
      <c r="E43" s="309"/>
      <c r="F43" s="10">
        <v>160</v>
      </c>
      <c r="G43" s="165">
        <f t="shared" ref="G43:L43" si="7">SUM(G44:G45)</f>
        <v>-83658923.059999987</v>
      </c>
      <c r="H43" s="166">
        <f t="shared" si="7"/>
        <v>0</v>
      </c>
      <c r="I43" s="169">
        <f t="shared" si="7"/>
        <v>-83658923.059999987</v>
      </c>
      <c r="J43" s="165">
        <f t="shared" si="7"/>
        <v>31327933.459999997</v>
      </c>
      <c r="K43" s="166">
        <f t="shared" si="7"/>
        <v>0</v>
      </c>
      <c r="L43" s="164">
        <f t="shared" si="7"/>
        <v>31327933.459999997</v>
      </c>
      <c r="M43" s="192"/>
      <c r="N43" s="192"/>
      <c r="O43" s="192"/>
      <c r="P43" s="192"/>
      <c r="Q43" s="192"/>
      <c r="R43" s="192"/>
    </row>
    <row r="44" spans="1:18" ht="12.75" customHeight="1" x14ac:dyDescent="0.2">
      <c r="A44" s="307" t="s">
        <v>221</v>
      </c>
      <c r="B44" s="308"/>
      <c r="C44" s="308"/>
      <c r="D44" s="308"/>
      <c r="E44" s="309"/>
      <c r="F44" s="10">
        <v>161</v>
      </c>
      <c r="G44" s="39">
        <v>-83666023.949999988</v>
      </c>
      <c r="H44" s="40"/>
      <c r="I44" s="169">
        <f t="shared" si="1"/>
        <v>-83666023.949999988</v>
      </c>
      <c r="J44" s="39">
        <v>31604468.049999997</v>
      </c>
      <c r="K44" s="40">
        <v>0</v>
      </c>
      <c r="L44" s="164">
        <f t="shared" si="2"/>
        <v>31604468.049999997</v>
      </c>
      <c r="M44" s="193"/>
      <c r="N44" s="193"/>
      <c r="O44" s="192"/>
      <c r="P44" s="193"/>
      <c r="Q44" s="193"/>
      <c r="R44" s="192"/>
    </row>
    <row r="45" spans="1:18" ht="12.75" customHeight="1" x14ac:dyDescent="0.2">
      <c r="A45" s="307" t="s">
        <v>222</v>
      </c>
      <c r="B45" s="308"/>
      <c r="C45" s="308"/>
      <c r="D45" s="308"/>
      <c r="E45" s="309"/>
      <c r="F45" s="10">
        <v>162</v>
      </c>
      <c r="G45" s="39">
        <v>7100.8899999999994</v>
      </c>
      <c r="H45" s="40"/>
      <c r="I45" s="169">
        <f t="shared" si="1"/>
        <v>7100.8899999999994</v>
      </c>
      <c r="J45" s="39">
        <v>-276534.59000000003</v>
      </c>
      <c r="K45" s="40">
        <v>0</v>
      </c>
      <c r="L45" s="164">
        <f t="shared" si="2"/>
        <v>-276534.59000000003</v>
      </c>
      <c r="M45" s="193"/>
      <c r="N45" s="193"/>
      <c r="O45" s="192"/>
      <c r="P45" s="193"/>
      <c r="Q45" s="193"/>
      <c r="R45" s="192"/>
    </row>
    <row r="46" spans="1:18" ht="24.75" customHeight="1" x14ac:dyDescent="0.2">
      <c r="A46" s="307" t="s">
        <v>223</v>
      </c>
      <c r="B46" s="308"/>
      <c r="C46" s="308"/>
      <c r="D46" s="308"/>
      <c r="E46" s="309"/>
      <c r="F46" s="10">
        <v>163</v>
      </c>
      <c r="G46" s="165">
        <f t="shared" ref="G46:L46" si="8">SUM(G47:G49)</f>
        <v>0</v>
      </c>
      <c r="H46" s="166">
        <f t="shared" si="8"/>
        <v>16970110.350000001</v>
      </c>
      <c r="I46" s="169">
        <f t="shared" si="8"/>
        <v>16970110.350000001</v>
      </c>
      <c r="J46" s="165">
        <f t="shared" si="8"/>
        <v>-692169.75</v>
      </c>
      <c r="K46" s="166">
        <f t="shared" si="8"/>
        <v>7265655</v>
      </c>
      <c r="L46" s="164">
        <f t="shared" si="8"/>
        <v>6573485.25</v>
      </c>
      <c r="M46" s="192"/>
      <c r="N46" s="192"/>
      <c r="O46" s="192"/>
      <c r="P46" s="192"/>
      <c r="Q46" s="192"/>
      <c r="R46" s="192"/>
    </row>
    <row r="47" spans="1:18" ht="12.75" customHeight="1" x14ac:dyDescent="0.2">
      <c r="A47" s="307" t="s">
        <v>216</v>
      </c>
      <c r="B47" s="308"/>
      <c r="C47" s="308"/>
      <c r="D47" s="308"/>
      <c r="E47" s="309"/>
      <c r="F47" s="10">
        <v>164</v>
      </c>
      <c r="G47" s="39"/>
      <c r="H47" s="40">
        <v>16970110.350000001</v>
      </c>
      <c r="I47" s="169">
        <f t="shared" si="1"/>
        <v>16970110.350000001</v>
      </c>
      <c r="J47" s="39">
        <v>-692169.75</v>
      </c>
      <c r="K47" s="40">
        <v>7265655</v>
      </c>
      <c r="L47" s="164">
        <f t="shared" si="2"/>
        <v>6573485.25</v>
      </c>
      <c r="M47" s="193"/>
      <c r="N47" s="193"/>
      <c r="O47" s="192"/>
      <c r="P47" s="193"/>
      <c r="Q47" s="193"/>
      <c r="R47" s="192"/>
    </row>
    <row r="48" spans="1:18" ht="12.75" customHeight="1" x14ac:dyDescent="0.2">
      <c r="A48" s="307" t="s">
        <v>217</v>
      </c>
      <c r="B48" s="308"/>
      <c r="C48" s="308"/>
      <c r="D48" s="308"/>
      <c r="E48" s="309"/>
      <c r="F48" s="10">
        <v>165</v>
      </c>
      <c r="G48" s="39"/>
      <c r="H48" s="40"/>
      <c r="I48" s="169">
        <f t="shared" si="1"/>
        <v>0</v>
      </c>
      <c r="J48" s="39"/>
      <c r="K48" s="40"/>
      <c r="L48" s="164">
        <f t="shared" si="2"/>
        <v>0</v>
      </c>
      <c r="M48" s="193"/>
      <c r="N48" s="193"/>
      <c r="O48" s="192"/>
      <c r="P48" s="193"/>
      <c r="Q48" s="193"/>
      <c r="R48" s="192"/>
    </row>
    <row r="49" spans="1:18" ht="12.75" customHeight="1" x14ac:dyDescent="0.2">
      <c r="A49" s="307" t="s">
        <v>218</v>
      </c>
      <c r="B49" s="308"/>
      <c r="C49" s="308"/>
      <c r="D49" s="308"/>
      <c r="E49" s="309"/>
      <c r="F49" s="10">
        <v>166</v>
      </c>
      <c r="G49" s="39"/>
      <c r="H49" s="40"/>
      <c r="I49" s="169">
        <f t="shared" si="1"/>
        <v>0</v>
      </c>
      <c r="J49" s="39"/>
      <c r="K49" s="40"/>
      <c r="L49" s="164">
        <f t="shared" si="2"/>
        <v>0</v>
      </c>
      <c r="M49" s="193"/>
      <c r="N49" s="193"/>
      <c r="O49" s="192"/>
      <c r="P49" s="193"/>
      <c r="Q49" s="193"/>
      <c r="R49" s="192"/>
    </row>
    <row r="50" spans="1:18" ht="40.5" customHeight="1" x14ac:dyDescent="0.2">
      <c r="A50" s="334" t="s">
        <v>224</v>
      </c>
      <c r="B50" s="335"/>
      <c r="C50" s="335"/>
      <c r="D50" s="335"/>
      <c r="E50" s="336"/>
      <c r="F50" s="10">
        <v>167</v>
      </c>
      <c r="G50" s="165">
        <f t="shared" ref="G50:L50" si="9">SUM(G51:G53)</f>
        <v>-100494369.5</v>
      </c>
      <c r="H50" s="166">
        <f t="shared" si="9"/>
        <v>0</v>
      </c>
      <c r="I50" s="169">
        <f t="shared" si="9"/>
        <v>-100494369.5</v>
      </c>
      <c r="J50" s="165">
        <f t="shared" si="9"/>
        <v>-186363994.94999999</v>
      </c>
      <c r="K50" s="166">
        <f t="shared" si="9"/>
        <v>0</v>
      </c>
      <c r="L50" s="164">
        <f t="shared" si="9"/>
        <v>-186363994.94999999</v>
      </c>
      <c r="M50" s="192"/>
      <c r="N50" s="192"/>
      <c r="O50" s="192"/>
      <c r="P50" s="192"/>
      <c r="Q50" s="192"/>
      <c r="R50" s="192"/>
    </row>
    <row r="51" spans="1:18" ht="12.75" customHeight="1" x14ac:dyDescent="0.2">
      <c r="A51" s="307" t="s">
        <v>225</v>
      </c>
      <c r="B51" s="308"/>
      <c r="C51" s="308"/>
      <c r="D51" s="308"/>
      <c r="E51" s="309"/>
      <c r="F51" s="10">
        <v>168</v>
      </c>
      <c r="G51" s="39">
        <v>-100494369.5</v>
      </c>
      <c r="H51" s="40"/>
      <c r="I51" s="169">
        <f t="shared" si="1"/>
        <v>-100494369.5</v>
      </c>
      <c r="J51" s="39">
        <v>-186363994.94999999</v>
      </c>
      <c r="K51" s="40"/>
      <c r="L51" s="164">
        <f t="shared" si="2"/>
        <v>-186363994.94999999</v>
      </c>
      <c r="M51" s="193"/>
      <c r="N51" s="193"/>
      <c r="O51" s="192"/>
      <c r="P51" s="193"/>
      <c r="Q51" s="193"/>
      <c r="R51" s="192"/>
    </row>
    <row r="52" spans="1:18" ht="12.75" customHeight="1" x14ac:dyDescent="0.2">
      <c r="A52" s="307" t="s">
        <v>226</v>
      </c>
      <c r="B52" s="308"/>
      <c r="C52" s="308"/>
      <c r="D52" s="308"/>
      <c r="E52" s="309"/>
      <c r="F52" s="10">
        <v>169</v>
      </c>
      <c r="G52" s="39"/>
      <c r="H52" s="40"/>
      <c r="I52" s="169">
        <f t="shared" si="1"/>
        <v>0</v>
      </c>
      <c r="J52" s="39"/>
      <c r="K52" s="40"/>
      <c r="L52" s="164">
        <f t="shared" si="2"/>
        <v>0</v>
      </c>
      <c r="M52" s="193"/>
      <c r="N52" s="193"/>
      <c r="O52" s="192"/>
      <c r="P52" s="193"/>
      <c r="Q52" s="193"/>
      <c r="R52" s="192"/>
    </row>
    <row r="53" spans="1:18" ht="12.75" customHeight="1" x14ac:dyDescent="0.2">
      <c r="A53" s="307" t="s">
        <v>227</v>
      </c>
      <c r="B53" s="308"/>
      <c r="C53" s="308"/>
      <c r="D53" s="308"/>
      <c r="E53" s="309"/>
      <c r="F53" s="10">
        <v>170</v>
      </c>
      <c r="G53" s="39"/>
      <c r="H53" s="40"/>
      <c r="I53" s="169">
        <f t="shared" si="1"/>
        <v>0</v>
      </c>
      <c r="J53" s="39"/>
      <c r="K53" s="40"/>
      <c r="L53" s="164">
        <f t="shared" si="2"/>
        <v>0</v>
      </c>
      <c r="M53" s="193"/>
      <c r="N53" s="193"/>
      <c r="O53" s="192"/>
      <c r="P53" s="193"/>
      <c r="Q53" s="193"/>
      <c r="R53" s="192"/>
    </row>
    <row r="54" spans="1:18" ht="33.75" customHeight="1" x14ac:dyDescent="0.2">
      <c r="A54" s="310" t="s">
        <v>369</v>
      </c>
      <c r="B54" s="308"/>
      <c r="C54" s="308"/>
      <c r="D54" s="308"/>
      <c r="E54" s="309"/>
      <c r="F54" s="10">
        <v>171</v>
      </c>
      <c r="G54" s="165">
        <f t="shared" ref="G54:L54" si="10">SUM(G55:G56)</f>
        <v>0</v>
      </c>
      <c r="H54" s="166">
        <f t="shared" si="10"/>
        <v>-1514834.3799999997</v>
      </c>
      <c r="I54" s="169">
        <f t="shared" si="10"/>
        <v>-1514834.3799999997</v>
      </c>
      <c r="J54" s="165">
        <f t="shared" si="10"/>
        <v>0</v>
      </c>
      <c r="K54" s="166">
        <f t="shared" si="10"/>
        <v>-2986771.1</v>
      </c>
      <c r="L54" s="164">
        <f t="shared" si="10"/>
        <v>-2986771.1</v>
      </c>
      <c r="M54" s="192"/>
      <c r="N54" s="192"/>
      <c r="O54" s="192"/>
      <c r="P54" s="192"/>
      <c r="Q54" s="192"/>
      <c r="R54" s="192"/>
    </row>
    <row r="55" spans="1:18" ht="12.75" customHeight="1" x14ac:dyDescent="0.2">
      <c r="A55" s="307" t="s">
        <v>229</v>
      </c>
      <c r="B55" s="308"/>
      <c r="C55" s="308"/>
      <c r="D55" s="308"/>
      <c r="E55" s="309"/>
      <c r="F55" s="10">
        <v>172</v>
      </c>
      <c r="G55" s="39"/>
      <c r="H55" s="40">
        <v>-1514834.3799999997</v>
      </c>
      <c r="I55" s="169">
        <f t="shared" si="1"/>
        <v>-1514834.3799999997</v>
      </c>
      <c r="J55" s="39"/>
      <c r="K55" s="40">
        <v>-2986771.1</v>
      </c>
      <c r="L55" s="164">
        <f t="shared" si="2"/>
        <v>-2986771.1</v>
      </c>
      <c r="M55" s="193"/>
      <c r="N55" s="193"/>
      <c r="O55" s="192"/>
      <c r="P55" s="193"/>
      <c r="Q55" s="193"/>
      <c r="R55" s="192"/>
    </row>
    <row r="56" spans="1:18" ht="12.75" customHeight="1" x14ac:dyDescent="0.2">
      <c r="A56" s="343" t="s">
        <v>230</v>
      </c>
      <c r="B56" s="321"/>
      <c r="C56" s="321"/>
      <c r="D56" s="321"/>
      <c r="E56" s="322"/>
      <c r="F56" s="11">
        <v>173</v>
      </c>
      <c r="G56" s="39"/>
      <c r="H56" s="40"/>
      <c r="I56" s="169">
        <f t="shared" si="1"/>
        <v>0</v>
      </c>
      <c r="J56" s="39"/>
      <c r="K56" s="40"/>
      <c r="L56" s="164">
        <f t="shared" si="2"/>
        <v>0</v>
      </c>
      <c r="M56" s="193"/>
      <c r="N56" s="193"/>
      <c r="O56" s="192"/>
      <c r="P56" s="193"/>
      <c r="Q56" s="193"/>
      <c r="R56" s="192"/>
    </row>
    <row r="57" spans="1:18" ht="24.75" customHeight="1" x14ac:dyDescent="0.2">
      <c r="A57" s="344" t="s">
        <v>231</v>
      </c>
      <c r="B57" s="345"/>
      <c r="C57" s="345"/>
      <c r="D57" s="345"/>
      <c r="E57" s="346"/>
      <c r="F57" s="116">
        <v>174</v>
      </c>
      <c r="G57" s="170">
        <f t="shared" ref="G57:L57" si="11">+G58+G62</f>
        <v>-117406819.15000004</v>
      </c>
      <c r="H57" s="171">
        <f t="shared" si="11"/>
        <v>-644082320.06000018</v>
      </c>
      <c r="I57" s="172">
        <f t="shared" si="11"/>
        <v>-761489139.21000028</v>
      </c>
      <c r="J57" s="170">
        <f t="shared" si="11"/>
        <v>-114805742.83999999</v>
      </c>
      <c r="K57" s="171">
        <f t="shared" si="11"/>
        <v>-694834651.83999991</v>
      </c>
      <c r="L57" s="175">
        <f t="shared" si="11"/>
        <v>-809640394.67999995</v>
      </c>
      <c r="M57" s="192"/>
      <c r="N57" s="192"/>
      <c r="O57" s="192"/>
      <c r="P57" s="192"/>
      <c r="Q57" s="192"/>
      <c r="R57" s="192"/>
    </row>
    <row r="58" spans="1:18" ht="12.75" customHeight="1" x14ac:dyDescent="0.2">
      <c r="A58" s="307" t="s">
        <v>232</v>
      </c>
      <c r="B58" s="308"/>
      <c r="C58" s="308"/>
      <c r="D58" s="308"/>
      <c r="E58" s="309"/>
      <c r="F58" s="10">
        <v>175</v>
      </c>
      <c r="G58" s="165">
        <f t="shared" ref="G58:L58" si="12">SUM(G59:G61)</f>
        <v>-67208560.130000025</v>
      </c>
      <c r="H58" s="166">
        <f t="shared" si="12"/>
        <v>-336446309.8500002</v>
      </c>
      <c r="I58" s="169">
        <f t="shared" si="12"/>
        <v>-403654869.9800002</v>
      </c>
      <c r="J58" s="165">
        <f t="shared" si="12"/>
        <v>-57454309.209999993</v>
      </c>
      <c r="K58" s="166">
        <f t="shared" si="12"/>
        <v>-350876218.68000007</v>
      </c>
      <c r="L58" s="164">
        <f t="shared" si="12"/>
        <v>-408330527.89000005</v>
      </c>
      <c r="M58" s="192"/>
      <c r="N58" s="192"/>
      <c r="O58" s="192"/>
      <c r="P58" s="192"/>
      <c r="Q58" s="192"/>
      <c r="R58" s="192"/>
    </row>
    <row r="59" spans="1:18" ht="12.75" customHeight="1" x14ac:dyDescent="0.2">
      <c r="A59" s="307" t="s">
        <v>233</v>
      </c>
      <c r="B59" s="308"/>
      <c r="C59" s="308"/>
      <c r="D59" s="308"/>
      <c r="E59" s="309"/>
      <c r="F59" s="10">
        <v>176</v>
      </c>
      <c r="G59" s="39">
        <v>-40573058.209999993</v>
      </c>
      <c r="H59" s="40">
        <v>-247998769.99000019</v>
      </c>
      <c r="I59" s="169">
        <f t="shared" si="1"/>
        <v>-288571828.20000017</v>
      </c>
      <c r="J59" s="39">
        <v>-34636634.539999999</v>
      </c>
      <c r="K59" s="40">
        <v>-285047481.45000011</v>
      </c>
      <c r="L59" s="164">
        <f t="shared" si="2"/>
        <v>-319684115.99000013</v>
      </c>
      <c r="M59" s="193"/>
      <c r="N59" s="193"/>
      <c r="O59" s="192"/>
      <c r="P59" s="193"/>
      <c r="Q59" s="193"/>
      <c r="R59" s="192"/>
    </row>
    <row r="60" spans="1:18" ht="12.75" customHeight="1" x14ac:dyDescent="0.2">
      <c r="A60" s="307" t="s">
        <v>234</v>
      </c>
      <c r="B60" s="308"/>
      <c r="C60" s="308"/>
      <c r="D60" s="308"/>
      <c r="E60" s="309"/>
      <c r="F60" s="10">
        <v>177</v>
      </c>
      <c r="G60" s="39">
        <v>-26635501.920000028</v>
      </c>
      <c r="H60" s="40">
        <v>-134580778.56</v>
      </c>
      <c r="I60" s="169">
        <f t="shared" si="1"/>
        <v>-161216280.48000002</v>
      </c>
      <c r="J60" s="39">
        <v>-22817674.669999998</v>
      </c>
      <c r="K60" s="40">
        <v>-129244465.03999996</v>
      </c>
      <c r="L60" s="164">
        <f t="shared" si="2"/>
        <v>-152062139.70999995</v>
      </c>
      <c r="M60" s="193"/>
      <c r="N60" s="193"/>
      <c r="O60" s="192"/>
      <c r="P60" s="193"/>
      <c r="Q60" s="193"/>
      <c r="R60" s="192"/>
    </row>
    <row r="61" spans="1:18" ht="12.75" customHeight="1" x14ac:dyDescent="0.2">
      <c r="A61" s="307" t="s">
        <v>235</v>
      </c>
      <c r="B61" s="308"/>
      <c r="C61" s="308"/>
      <c r="D61" s="308"/>
      <c r="E61" s="309"/>
      <c r="F61" s="10">
        <v>178</v>
      </c>
      <c r="G61" s="39">
        <v>0</v>
      </c>
      <c r="H61" s="40">
        <v>46133238.700000003</v>
      </c>
      <c r="I61" s="169">
        <f t="shared" si="1"/>
        <v>46133238.700000003</v>
      </c>
      <c r="J61" s="39">
        <v>0</v>
      </c>
      <c r="K61" s="40">
        <v>63415727.810000002</v>
      </c>
      <c r="L61" s="164">
        <f t="shared" si="2"/>
        <v>63415727.810000002</v>
      </c>
      <c r="M61" s="193"/>
      <c r="N61" s="193"/>
      <c r="O61" s="192"/>
      <c r="P61" s="193"/>
      <c r="Q61" s="193"/>
      <c r="R61" s="192"/>
    </row>
    <row r="62" spans="1:18" ht="15" customHeight="1" x14ac:dyDescent="0.2">
      <c r="A62" s="307" t="s">
        <v>236</v>
      </c>
      <c r="B62" s="308"/>
      <c r="C62" s="308"/>
      <c r="D62" s="308"/>
      <c r="E62" s="309"/>
      <c r="F62" s="10">
        <v>179</v>
      </c>
      <c r="G62" s="165">
        <f t="shared" ref="G62:L62" si="13">SUM(G63:G65)</f>
        <v>-50198259.020000003</v>
      </c>
      <c r="H62" s="166">
        <f t="shared" si="13"/>
        <v>-307636010.21000004</v>
      </c>
      <c r="I62" s="169">
        <f t="shared" si="13"/>
        <v>-357834269.23000002</v>
      </c>
      <c r="J62" s="165">
        <f t="shared" si="13"/>
        <v>-57351433.629999995</v>
      </c>
      <c r="K62" s="166">
        <f t="shared" si="13"/>
        <v>-343958433.15999991</v>
      </c>
      <c r="L62" s="164">
        <f t="shared" si="13"/>
        <v>-401309866.7899999</v>
      </c>
      <c r="M62" s="192"/>
      <c r="N62" s="192"/>
      <c r="O62" s="192"/>
      <c r="P62" s="192"/>
      <c r="Q62" s="192"/>
      <c r="R62" s="192"/>
    </row>
    <row r="63" spans="1:18" ht="12.75" customHeight="1" x14ac:dyDescent="0.2">
      <c r="A63" s="307" t="s">
        <v>237</v>
      </c>
      <c r="B63" s="308"/>
      <c r="C63" s="308"/>
      <c r="D63" s="308"/>
      <c r="E63" s="309"/>
      <c r="F63" s="10">
        <v>180</v>
      </c>
      <c r="G63" s="39">
        <v>-1160124.1100000001</v>
      </c>
      <c r="H63" s="40">
        <v>-37104690.609999999</v>
      </c>
      <c r="I63" s="169">
        <f t="shared" si="1"/>
        <v>-38264814.719999999</v>
      </c>
      <c r="J63" s="39">
        <v>-1940038.61</v>
      </c>
      <c r="K63" s="40">
        <v>-38574718.93</v>
      </c>
      <c r="L63" s="164">
        <f t="shared" si="2"/>
        <v>-40514757.539999999</v>
      </c>
      <c r="M63" s="193"/>
      <c r="N63" s="193"/>
      <c r="O63" s="192"/>
      <c r="P63" s="193"/>
      <c r="Q63" s="193"/>
      <c r="R63" s="192"/>
    </row>
    <row r="64" spans="1:18" ht="12.75" customHeight="1" x14ac:dyDescent="0.2">
      <c r="A64" s="307" t="s">
        <v>238</v>
      </c>
      <c r="B64" s="308"/>
      <c r="C64" s="308"/>
      <c r="D64" s="308"/>
      <c r="E64" s="309"/>
      <c r="F64" s="10">
        <v>181</v>
      </c>
      <c r="G64" s="39">
        <v>-20992246.490000002</v>
      </c>
      <c r="H64" s="40">
        <v>-106664688.01999998</v>
      </c>
      <c r="I64" s="169">
        <f t="shared" si="1"/>
        <v>-127656934.50999999</v>
      </c>
      <c r="J64" s="39">
        <v>-21565262.350000001</v>
      </c>
      <c r="K64" s="40">
        <v>-109839214.52</v>
      </c>
      <c r="L64" s="164">
        <f t="shared" si="2"/>
        <v>-131404476.87</v>
      </c>
      <c r="M64" s="193"/>
      <c r="N64" s="193"/>
      <c r="O64" s="192"/>
      <c r="P64" s="193"/>
      <c r="Q64" s="193"/>
      <c r="R64" s="192"/>
    </row>
    <row r="65" spans="1:18" ht="12.75" customHeight="1" x14ac:dyDescent="0.2">
      <c r="A65" s="307" t="s">
        <v>239</v>
      </c>
      <c r="B65" s="308"/>
      <c r="C65" s="308"/>
      <c r="D65" s="308"/>
      <c r="E65" s="309"/>
      <c r="F65" s="10">
        <v>182</v>
      </c>
      <c r="G65" s="39">
        <v>-28045888.420000002</v>
      </c>
      <c r="H65" s="40">
        <v>-163866631.58000001</v>
      </c>
      <c r="I65" s="169">
        <f t="shared" si="1"/>
        <v>-191912520</v>
      </c>
      <c r="J65" s="39">
        <v>-33846132.669999994</v>
      </c>
      <c r="K65" s="40">
        <v>-195544499.70999992</v>
      </c>
      <c r="L65" s="164">
        <f t="shared" si="2"/>
        <v>-229390632.37999991</v>
      </c>
      <c r="M65" s="193"/>
      <c r="N65" s="193"/>
      <c r="O65" s="192"/>
      <c r="P65" s="193"/>
      <c r="Q65" s="193"/>
      <c r="R65" s="192"/>
    </row>
    <row r="66" spans="1:18" ht="12.75" customHeight="1" x14ac:dyDescent="0.2">
      <c r="A66" s="310" t="s">
        <v>240</v>
      </c>
      <c r="B66" s="308"/>
      <c r="C66" s="308"/>
      <c r="D66" s="308"/>
      <c r="E66" s="309"/>
      <c r="F66" s="10">
        <v>183</v>
      </c>
      <c r="G66" s="165">
        <f t="shared" ref="G66:L66" si="14">+SUM(G67:G73)</f>
        <v>-24643723.560000017</v>
      </c>
      <c r="H66" s="166">
        <f t="shared" si="14"/>
        <v>-80895859.090000063</v>
      </c>
      <c r="I66" s="169">
        <f t="shared" si="14"/>
        <v>-105539582.65000008</v>
      </c>
      <c r="J66" s="165">
        <f t="shared" si="14"/>
        <v>-14350824.860000003</v>
      </c>
      <c r="K66" s="166">
        <f t="shared" si="14"/>
        <v>-333153721.22999996</v>
      </c>
      <c r="L66" s="164">
        <f t="shared" si="14"/>
        <v>-347504546.08999997</v>
      </c>
      <c r="M66" s="192"/>
      <c r="N66" s="192"/>
      <c r="O66" s="192"/>
      <c r="P66" s="192"/>
      <c r="Q66" s="192"/>
      <c r="R66" s="192"/>
    </row>
    <row r="67" spans="1:18" ht="24.75" customHeight="1" x14ac:dyDescent="0.2">
      <c r="A67" s="307" t="s">
        <v>241</v>
      </c>
      <c r="B67" s="308"/>
      <c r="C67" s="308"/>
      <c r="D67" s="308"/>
      <c r="E67" s="309"/>
      <c r="F67" s="10">
        <v>184</v>
      </c>
      <c r="G67" s="39">
        <v>0</v>
      </c>
      <c r="H67" s="40">
        <v>0</v>
      </c>
      <c r="I67" s="169">
        <f t="shared" si="1"/>
        <v>0</v>
      </c>
      <c r="J67" s="39">
        <v>0</v>
      </c>
      <c r="K67" s="40">
        <v>0</v>
      </c>
      <c r="L67" s="164">
        <f t="shared" si="2"/>
        <v>0</v>
      </c>
      <c r="M67" s="193"/>
      <c r="N67" s="193"/>
      <c r="O67" s="192"/>
      <c r="P67" s="193"/>
      <c r="Q67" s="193"/>
      <c r="R67" s="192"/>
    </row>
    <row r="68" spans="1:18" ht="12.75" customHeight="1" x14ac:dyDescent="0.2">
      <c r="A68" s="307" t="s">
        <v>242</v>
      </c>
      <c r="B68" s="308"/>
      <c r="C68" s="308"/>
      <c r="D68" s="308"/>
      <c r="E68" s="309"/>
      <c r="F68" s="10">
        <v>185</v>
      </c>
      <c r="G68" s="39">
        <v>0</v>
      </c>
      <c r="H68" s="40">
        <v>0</v>
      </c>
      <c r="I68" s="169">
        <f t="shared" si="1"/>
        <v>0</v>
      </c>
      <c r="J68" s="39">
        <v>0</v>
      </c>
      <c r="K68" s="40">
        <v>-51.58</v>
      </c>
      <c r="L68" s="164">
        <f t="shared" si="2"/>
        <v>-51.58</v>
      </c>
      <c r="M68" s="193"/>
      <c r="N68" s="193"/>
      <c r="O68" s="192"/>
      <c r="P68" s="193"/>
      <c r="Q68" s="193"/>
      <c r="R68" s="192"/>
    </row>
    <row r="69" spans="1:18" ht="12.75" customHeight="1" x14ac:dyDescent="0.2">
      <c r="A69" s="307" t="s">
        <v>243</v>
      </c>
      <c r="B69" s="308"/>
      <c r="C69" s="308"/>
      <c r="D69" s="308"/>
      <c r="E69" s="309"/>
      <c r="F69" s="10">
        <v>186</v>
      </c>
      <c r="G69" s="39">
        <v>-1959677.08</v>
      </c>
      <c r="H69" s="40">
        <v>-29595968.490000017</v>
      </c>
      <c r="I69" s="169">
        <f t="shared" si="1"/>
        <v>-31555645.570000015</v>
      </c>
      <c r="J69" s="39">
        <v>0</v>
      </c>
      <c r="K69" s="40">
        <v>-21097028.140000001</v>
      </c>
      <c r="L69" s="164">
        <f t="shared" si="2"/>
        <v>-21097028.140000001</v>
      </c>
      <c r="M69" s="193"/>
      <c r="N69" s="193"/>
      <c r="O69" s="192"/>
      <c r="P69" s="193"/>
      <c r="Q69" s="193"/>
      <c r="R69" s="192"/>
    </row>
    <row r="70" spans="1:18" ht="15.75" customHeight="1" x14ac:dyDescent="0.2">
      <c r="A70" s="307" t="s">
        <v>244</v>
      </c>
      <c r="B70" s="308"/>
      <c r="C70" s="308"/>
      <c r="D70" s="308"/>
      <c r="E70" s="309"/>
      <c r="F70" s="10">
        <v>187</v>
      </c>
      <c r="G70" s="39">
        <v>-42814.22</v>
      </c>
      <c r="H70" s="40">
        <v>-714611.63000000047</v>
      </c>
      <c r="I70" s="169">
        <f t="shared" si="1"/>
        <v>-757425.85000000044</v>
      </c>
      <c r="J70" s="39">
        <v>-4814317.9499999993</v>
      </c>
      <c r="K70" s="40">
        <v>-11411076.719999999</v>
      </c>
      <c r="L70" s="164">
        <f t="shared" si="2"/>
        <v>-16225394.669999998</v>
      </c>
      <c r="M70" s="193"/>
      <c r="N70" s="193"/>
      <c r="O70" s="192"/>
      <c r="P70" s="193"/>
      <c r="Q70" s="193"/>
      <c r="R70" s="192"/>
    </row>
    <row r="71" spans="1:18" ht="16.5" customHeight="1" x14ac:dyDescent="0.2">
      <c r="A71" s="307" t="s">
        <v>245</v>
      </c>
      <c r="B71" s="308"/>
      <c r="C71" s="308"/>
      <c r="D71" s="308"/>
      <c r="E71" s="309"/>
      <c r="F71" s="10">
        <v>188</v>
      </c>
      <c r="G71" s="39">
        <v>0</v>
      </c>
      <c r="H71" s="40">
        <v>5.773159728050814E-15</v>
      </c>
      <c r="I71" s="169">
        <f t="shared" si="1"/>
        <v>5.773159728050814E-15</v>
      </c>
      <c r="J71" s="39">
        <v>-298762.00000000006</v>
      </c>
      <c r="K71" s="40">
        <v>-1700345.9999999998</v>
      </c>
      <c r="L71" s="164">
        <f t="shared" si="2"/>
        <v>-1999107.9999999998</v>
      </c>
      <c r="M71" s="193"/>
      <c r="N71" s="193"/>
      <c r="O71" s="192"/>
      <c r="P71" s="193"/>
      <c r="Q71" s="193"/>
      <c r="R71" s="192"/>
    </row>
    <row r="72" spans="1:18" ht="12.75" customHeight="1" x14ac:dyDescent="0.2">
      <c r="A72" s="307" t="s">
        <v>246</v>
      </c>
      <c r="B72" s="308"/>
      <c r="C72" s="308"/>
      <c r="D72" s="308"/>
      <c r="E72" s="309"/>
      <c r="F72" s="10">
        <v>189</v>
      </c>
      <c r="G72" s="39">
        <v>-22010904.790000018</v>
      </c>
      <c r="H72" s="40">
        <v>-6333557.0799999982</v>
      </c>
      <c r="I72" s="169">
        <f t="shared" ref="I72:I95" si="15">+G72+H72</f>
        <v>-28344461.870000016</v>
      </c>
      <c r="J72" s="39">
        <v>-8217600.1800000034</v>
      </c>
      <c r="K72" s="40">
        <v>-14018282.290000005</v>
      </c>
      <c r="L72" s="164">
        <f t="shared" si="2"/>
        <v>-22235882.470000006</v>
      </c>
      <c r="M72" s="193"/>
      <c r="N72" s="193"/>
      <c r="O72" s="192"/>
      <c r="P72" s="193"/>
      <c r="Q72" s="193"/>
      <c r="R72" s="192"/>
    </row>
    <row r="73" spans="1:18" ht="12.75" customHeight="1" x14ac:dyDescent="0.2">
      <c r="A73" s="307" t="s">
        <v>247</v>
      </c>
      <c r="B73" s="308"/>
      <c r="C73" s="308"/>
      <c r="D73" s="308"/>
      <c r="E73" s="309"/>
      <c r="F73" s="10">
        <v>190</v>
      </c>
      <c r="G73" s="39">
        <v>-630327.46999999986</v>
      </c>
      <c r="H73" s="40">
        <v>-44251721.890000045</v>
      </c>
      <c r="I73" s="169">
        <f t="shared" si="15"/>
        <v>-44882049.360000044</v>
      </c>
      <c r="J73" s="39">
        <v>-1020144.7300000001</v>
      </c>
      <c r="K73" s="40">
        <v>-284926936.49999994</v>
      </c>
      <c r="L73" s="164">
        <f t="shared" ref="L73:L98" si="16">SUM(J73:K73)</f>
        <v>-285947081.22999996</v>
      </c>
      <c r="M73" s="193"/>
      <c r="N73" s="193"/>
      <c r="O73" s="192"/>
      <c r="P73" s="193"/>
      <c r="Q73" s="193"/>
      <c r="R73" s="192"/>
    </row>
    <row r="74" spans="1:18" ht="17.25" customHeight="1" x14ac:dyDescent="0.2">
      <c r="A74" s="310" t="s">
        <v>248</v>
      </c>
      <c r="B74" s="308"/>
      <c r="C74" s="308"/>
      <c r="D74" s="308"/>
      <c r="E74" s="309"/>
      <c r="F74" s="10">
        <v>191</v>
      </c>
      <c r="G74" s="165">
        <f t="shared" ref="G74:L74" si="17">+SUM(G75:G76)</f>
        <v>-348298.49999999988</v>
      </c>
      <c r="H74" s="166">
        <f t="shared" si="17"/>
        <v>-23052152.03000002</v>
      </c>
      <c r="I74" s="169">
        <f t="shared" si="17"/>
        <v>-23400450.53000002</v>
      </c>
      <c r="J74" s="165">
        <f t="shared" si="17"/>
        <v>-497365.18999999994</v>
      </c>
      <c r="K74" s="166">
        <f t="shared" si="17"/>
        <v>-25182784.109999999</v>
      </c>
      <c r="L74" s="164">
        <f t="shared" si="17"/>
        <v>-25680149.300000001</v>
      </c>
      <c r="M74" s="192"/>
      <c r="N74" s="192"/>
      <c r="O74" s="192"/>
      <c r="P74" s="192"/>
      <c r="Q74" s="192"/>
      <c r="R74" s="192"/>
    </row>
    <row r="75" spans="1:18" ht="12.75" customHeight="1" x14ac:dyDescent="0.2">
      <c r="A75" s="307" t="s">
        <v>249</v>
      </c>
      <c r="B75" s="308"/>
      <c r="C75" s="308"/>
      <c r="D75" s="308"/>
      <c r="E75" s="309"/>
      <c r="F75" s="10">
        <v>192</v>
      </c>
      <c r="G75" s="39">
        <v>0</v>
      </c>
      <c r="H75" s="40">
        <v>0</v>
      </c>
      <c r="I75" s="169">
        <f t="shared" si="15"/>
        <v>0</v>
      </c>
      <c r="J75" s="39">
        <v>0</v>
      </c>
      <c r="K75" s="40">
        <v>0</v>
      </c>
      <c r="L75" s="164">
        <f t="shared" si="16"/>
        <v>0</v>
      </c>
      <c r="M75" s="193"/>
      <c r="N75" s="193"/>
      <c r="O75" s="192"/>
      <c r="P75" s="193"/>
      <c r="Q75" s="193"/>
      <c r="R75" s="192"/>
    </row>
    <row r="76" spans="1:18" ht="12.75" customHeight="1" x14ac:dyDescent="0.2">
      <c r="A76" s="307" t="s">
        <v>250</v>
      </c>
      <c r="B76" s="308"/>
      <c r="C76" s="308"/>
      <c r="D76" s="308"/>
      <c r="E76" s="309"/>
      <c r="F76" s="10">
        <v>193</v>
      </c>
      <c r="G76" s="39">
        <v>-348298.49999999988</v>
      </c>
      <c r="H76" s="40">
        <v>-23052152.03000002</v>
      </c>
      <c r="I76" s="169">
        <f t="shared" si="15"/>
        <v>-23400450.53000002</v>
      </c>
      <c r="J76" s="39">
        <v>-497365.18999999994</v>
      </c>
      <c r="K76" s="40">
        <v>-25182784.109999999</v>
      </c>
      <c r="L76" s="164">
        <f t="shared" si="16"/>
        <v>-25680149.300000001</v>
      </c>
      <c r="M76" s="193"/>
      <c r="N76" s="193"/>
      <c r="O76" s="192"/>
      <c r="P76" s="193"/>
      <c r="Q76" s="193"/>
      <c r="R76" s="192"/>
    </row>
    <row r="77" spans="1:18" ht="12.75" customHeight="1" x14ac:dyDescent="0.2">
      <c r="A77" s="310" t="s">
        <v>251</v>
      </c>
      <c r="B77" s="308"/>
      <c r="C77" s="308"/>
      <c r="D77" s="308"/>
      <c r="E77" s="309"/>
      <c r="F77" s="10">
        <v>194</v>
      </c>
      <c r="G77" s="39">
        <v>-5066.5199999999995</v>
      </c>
      <c r="H77" s="40">
        <v>-99499915.540000066</v>
      </c>
      <c r="I77" s="169">
        <f t="shared" si="15"/>
        <v>-99504982.060000062</v>
      </c>
      <c r="J77" s="39">
        <v>-10695.999999999998</v>
      </c>
      <c r="K77" s="40">
        <v>-17484238.980000004</v>
      </c>
      <c r="L77" s="164">
        <f t="shared" si="16"/>
        <v>-17494934.980000004</v>
      </c>
      <c r="M77" s="193"/>
      <c r="N77" s="193"/>
      <c r="O77" s="192"/>
      <c r="P77" s="193"/>
      <c r="Q77" s="193"/>
      <c r="R77" s="192"/>
    </row>
    <row r="78" spans="1:18" ht="42.75" customHeight="1" x14ac:dyDescent="0.2">
      <c r="A78" s="310" t="s">
        <v>252</v>
      </c>
      <c r="B78" s="311"/>
      <c r="C78" s="311"/>
      <c r="D78" s="311"/>
      <c r="E78" s="323"/>
      <c r="F78" s="10">
        <v>195</v>
      </c>
      <c r="G78" s="165">
        <f t="shared" ref="G78:L78" si="18">+G7+G16+G30+G31+G32+G33+G42+G50+G54+G57+G66+G74+G77</f>
        <v>21083399.190000083</v>
      </c>
      <c r="H78" s="166">
        <f t="shared" si="18"/>
        <v>72636161.759999916</v>
      </c>
      <c r="I78" s="169">
        <f t="shared" si="18"/>
        <v>93719560.950000107</v>
      </c>
      <c r="J78" s="165">
        <f t="shared" si="18"/>
        <v>58744760.980000019</v>
      </c>
      <c r="K78" s="166">
        <f t="shared" si="18"/>
        <v>125779982.76000042</v>
      </c>
      <c r="L78" s="164">
        <f t="shared" si="18"/>
        <v>184524743.73999977</v>
      </c>
      <c r="M78" s="192"/>
      <c r="N78" s="192"/>
      <c r="O78" s="192"/>
      <c r="P78" s="192"/>
      <c r="Q78" s="192"/>
      <c r="R78" s="192"/>
    </row>
    <row r="79" spans="1:18" ht="12.75" customHeight="1" x14ac:dyDescent="0.2">
      <c r="A79" s="310" t="s">
        <v>253</v>
      </c>
      <c r="B79" s="308"/>
      <c r="C79" s="308"/>
      <c r="D79" s="308"/>
      <c r="E79" s="309"/>
      <c r="F79" s="10">
        <v>196</v>
      </c>
      <c r="G79" s="165">
        <f>+G80+G81</f>
        <v>-4961686.8599999994</v>
      </c>
      <c r="H79" s="166">
        <f>+H80+H81</f>
        <v>-37229848.670000002</v>
      </c>
      <c r="I79" s="169">
        <f t="shared" si="15"/>
        <v>-42191535.530000001</v>
      </c>
      <c r="J79" s="165">
        <f>+J80+J81</f>
        <v>-7429093.3114199815</v>
      </c>
      <c r="K79" s="166">
        <f>+K80+K81</f>
        <v>-28171384.625057913</v>
      </c>
      <c r="L79" s="164">
        <f t="shared" si="16"/>
        <v>-35600477.936477892</v>
      </c>
      <c r="M79" s="192"/>
      <c r="N79" s="192"/>
      <c r="O79" s="192"/>
      <c r="P79" s="192"/>
      <c r="Q79" s="192"/>
      <c r="R79" s="192"/>
    </row>
    <row r="80" spans="1:18" ht="12.75" customHeight="1" x14ac:dyDescent="0.2">
      <c r="A80" s="307" t="s">
        <v>254</v>
      </c>
      <c r="B80" s="308"/>
      <c r="C80" s="308"/>
      <c r="D80" s="308"/>
      <c r="E80" s="309"/>
      <c r="F80" s="10">
        <v>197</v>
      </c>
      <c r="G80" s="39">
        <v>-6989281.5099999998</v>
      </c>
      <c r="H80" s="40">
        <v>-9884492.0899999999</v>
      </c>
      <c r="I80" s="169">
        <f t="shared" si="15"/>
        <v>-16873773.600000001</v>
      </c>
      <c r="J80" s="39">
        <v>-7429093.3114199815</v>
      </c>
      <c r="K80" s="40">
        <v>-17080348.445646252</v>
      </c>
      <c r="L80" s="164">
        <f t="shared" si="16"/>
        <v>-24509441.757066235</v>
      </c>
      <c r="M80" s="193"/>
      <c r="N80" s="193"/>
      <c r="O80" s="192"/>
      <c r="P80" s="193"/>
      <c r="Q80" s="193"/>
      <c r="R80" s="192"/>
    </row>
    <row r="81" spans="1:18" ht="12.75" customHeight="1" x14ac:dyDescent="0.2">
      <c r="A81" s="307" t="s">
        <v>255</v>
      </c>
      <c r="B81" s="308"/>
      <c r="C81" s="308"/>
      <c r="D81" s="308"/>
      <c r="E81" s="309"/>
      <c r="F81" s="10">
        <v>198</v>
      </c>
      <c r="G81" s="39">
        <v>2027594.65</v>
      </c>
      <c r="H81" s="40">
        <v>-27345356.579999998</v>
      </c>
      <c r="I81" s="169">
        <f t="shared" si="15"/>
        <v>-25317761.93</v>
      </c>
      <c r="J81" s="39">
        <v>0</v>
      </c>
      <c r="K81" s="40">
        <v>-11091036.179411659</v>
      </c>
      <c r="L81" s="164">
        <f t="shared" si="16"/>
        <v>-11091036.179411659</v>
      </c>
      <c r="M81" s="193"/>
      <c r="N81" s="193"/>
      <c r="O81" s="192"/>
      <c r="P81" s="193"/>
      <c r="Q81" s="193"/>
      <c r="R81" s="192"/>
    </row>
    <row r="82" spans="1:18" ht="24" customHeight="1" x14ac:dyDescent="0.2">
      <c r="A82" s="310" t="s">
        <v>256</v>
      </c>
      <c r="B82" s="308"/>
      <c r="C82" s="308"/>
      <c r="D82" s="308"/>
      <c r="E82" s="309"/>
      <c r="F82" s="10">
        <v>199</v>
      </c>
      <c r="G82" s="165">
        <f t="shared" ref="G82:L82" si="19">+G78+G79</f>
        <v>16121712.330000084</v>
      </c>
      <c r="H82" s="166">
        <f t="shared" si="19"/>
        <v>35406313.089999914</v>
      </c>
      <c r="I82" s="169">
        <f t="shared" si="19"/>
        <v>51528025.420000106</v>
      </c>
      <c r="J82" s="165">
        <f t="shared" si="19"/>
        <v>51315667.66858004</v>
      </c>
      <c r="K82" s="166">
        <f t="shared" si="19"/>
        <v>97608598.134942502</v>
      </c>
      <c r="L82" s="164">
        <f t="shared" si="19"/>
        <v>148924265.80352187</v>
      </c>
      <c r="M82" s="192"/>
      <c r="N82" s="192"/>
      <c r="O82" s="192"/>
      <c r="P82" s="192"/>
      <c r="Q82" s="192"/>
      <c r="R82" s="192"/>
    </row>
    <row r="83" spans="1:18" ht="12.75" customHeight="1" x14ac:dyDescent="0.2">
      <c r="A83" s="310" t="s">
        <v>179</v>
      </c>
      <c r="B83" s="311"/>
      <c r="C83" s="311"/>
      <c r="D83" s="311"/>
      <c r="E83" s="323"/>
      <c r="F83" s="10">
        <v>200</v>
      </c>
      <c r="G83" s="39"/>
      <c r="H83" s="40"/>
      <c r="I83" s="169">
        <f t="shared" si="15"/>
        <v>0</v>
      </c>
      <c r="J83" s="39"/>
      <c r="K83" s="40"/>
      <c r="L83" s="164">
        <f t="shared" si="16"/>
        <v>0</v>
      </c>
      <c r="M83" s="193"/>
      <c r="N83" s="193"/>
      <c r="O83" s="192"/>
      <c r="P83" s="193"/>
      <c r="Q83" s="193"/>
      <c r="R83" s="192"/>
    </row>
    <row r="84" spans="1:18" ht="12.75" customHeight="1" x14ac:dyDescent="0.2">
      <c r="A84" s="310" t="s">
        <v>180</v>
      </c>
      <c r="B84" s="311"/>
      <c r="C84" s="311"/>
      <c r="D84" s="311"/>
      <c r="E84" s="323"/>
      <c r="F84" s="10">
        <v>201</v>
      </c>
      <c r="G84" s="39"/>
      <c r="H84" s="40"/>
      <c r="I84" s="169">
        <f t="shared" si="15"/>
        <v>0</v>
      </c>
      <c r="J84" s="39">
        <v>0</v>
      </c>
      <c r="K84" s="40">
        <v>0</v>
      </c>
      <c r="L84" s="164">
        <f t="shared" si="16"/>
        <v>0</v>
      </c>
      <c r="M84" s="193"/>
      <c r="N84" s="193"/>
      <c r="O84" s="192"/>
      <c r="P84" s="193"/>
      <c r="Q84" s="193"/>
      <c r="R84" s="192"/>
    </row>
    <row r="85" spans="1:18" ht="12.75" customHeight="1" x14ac:dyDescent="0.2">
      <c r="A85" s="310" t="s">
        <v>257</v>
      </c>
      <c r="B85" s="311"/>
      <c r="C85" s="311"/>
      <c r="D85" s="311"/>
      <c r="E85" s="311"/>
      <c r="F85" s="10">
        <v>202</v>
      </c>
      <c r="G85" s="39">
        <f t="shared" ref="G85:L85" si="20">+G7+G16+G30+G31+G32+G81</f>
        <v>656055799.44000006</v>
      </c>
      <c r="H85" s="40">
        <f t="shared" si="20"/>
        <v>1790148197.4100003</v>
      </c>
      <c r="I85" s="173">
        <f t="shared" si="20"/>
        <v>2446203996.8500009</v>
      </c>
      <c r="J85" s="39">
        <f t="shared" si="20"/>
        <v>678246057.1500001</v>
      </c>
      <c r="K85" s="40">
        <f t="shared" si="20"/>
        <v>2138187793.3205888</v>
      </c>
      <c r="L85" s="176">
        <f t="shared" si="20"/>
        <v>2816433850.4705882</v>
      </c>
      <c r="M85" s="193"/>
      <c r="N85" s="193"/>
      <c r="O85" s="194"/>
      <c r="P85" s="193"/>
      <c r="Q85" s="193"/>
      <c r="R85" s="194"/>
    </row>
    <row r="86" spans="1:18" ht="12.75" customHeight="1" x14ac:dyDescent="0.2">
      <c r="A86" s="310" t="s">
        <v>258</v>
      </c>
      <c r="B86" s="311"/>
      <c r="C86" s="311"/>
      <c r="D86" s="311"/>
      <c r="E86" s="311"/>
      <c r="F86" s="10">
        <v>203</v>
      </c>
      <c r="G86" s="39">
        <f t="shared" ref="G86:L86" si="21">+G33+G42+G50+G54+G57+G66+G74+G77+G80</f>
        <v>-639934087.11000001</v>
      </c>
      <c r="H86" s="40">
        <f t="shared" si="21"/>
        <v>-1754741884.3200002</v>
      </c>
      <c r="I86" s="173">
        <f t="shared" si="21"/>
        <v>-2394675971.4300003</v>
      </c>
      <c r="J86" s="39">
        <f t="shared" si="21"/>
        <v>-626930389.48142016</v>
      </c>
      <c r="K86" s="40">
        <f t="shared" si="21"/>
        <v>-2040579195.1856463</v>
      </c>
      <c r="L86" s="176">
        <f t="shared" si="21"/>
        <v>-2667509584.6670671</v>
      </c>
      <c r="M86" s="193"/>
      <c r="N86" s="193"/>
      <c r="O86" s="194"/>
      <c r="P86" s="193"/>
      <c r="Q86" s="193"/>
      <c r="R86" s="194"/>
    </row>
    <row r="87" spans="1:18" ht="12.75" customHeight="1" x14ac:dyDescent="0.2">
      <c r="A87" s="310" t="s">
        <v>259</v>
      </c>
      <c r="B87" s="308"/>
      <c r="C87" s="308"/>
      <c r="D87" s="308"/>
      <c r="E87" s="308"/>
      <c r="F87" s="10">
        <v>204</v>
      </c>
      <c r="G87" s="39">
        <f>+G88+G89+G90+G91+G92+G93+G94-G95</f>
        <v>53251252.293200001</v>
      </c>
      <c r="H87" s="40">
        <f>+H88+H89+H90+H91+H92+H93+H94-H95</f>
        <v>34467435.814000063</v>
      </c>
      <c r="I87" s="173">
        <f t="shared" si="15"/>
        <v>87718688.107200056</v>
      </c>
      <c r="J87" s="39">
        <f>+J88+J89+J90+J91+J92+J93+J94-J95</f>
        <v>24739234.159999989</v>
      </c>
      <c r="K87" s="40">
        <f>+K88+K89+K90+K91+K92+K93+K94-K95</f>
        <v>69037853.369321972</v>
      </c>
      <c r="L87" s="176">
        <f t="shared" si="16"/>
        <v>93777087.529321969</v>
      </c>
      <c r="M87" s="193"/>
      <c r="N87" s="193"/>
      <c r="O87" s="194"/>
      <c r="P87" s="193"/>
      <c r="Q87" s="193"/>
      <c r="R87" s="194"/>
    </row>
    <row r="88" spans="1:18" ht="25.5" customHeight="1" x14ac:dyDescent="0.2">
      <c r="A88" s="307" t="s">
        <v>260</v>
      </c>
      <c r="B88" s="308"/>
      <c r="C88" s="308"/>
      <c r="D88" s="308"/>
      <c r="E88" s="308"/>
      <c r="F88" s="10">
        <v>205</v>
      </c>
      <c r="G88" s="39">
        <v>0</v>
      </c>
      <c r="H88" s="40">
        <v>0</v>
      </c>
      <c r="I88" s="169">
        <f t="shared" si="15"/>
        <v>0</v>
      </c>
      <c r="J88" s="39">
        <v>0</v>
      </c>
      <c r="K88" s="40">
        <v>0</v>
      </c>
      <c r="L88" s="164">
        <f t="shared" si="16"/>
        <v>0</v>
      </c>
      <c r="M88" s="193"/>
      <c r="N88" s="193"/>
      <c r="O88" s="192"/>
      <c r="P88" s="193"/>
      <c r="Q88" s="193"/>
      <c r="R88" s="192"/>
    </row>
    <row r="89" spans="1:18" ht="23.25" customHeight="1" x14ac:dyDescent="0.2">
      <c r="A89" s="307" t="s">
        <v>261</v>
      </c>
      <c r="B89" s="308"/>
      <c r="C89" s="308"/>
      <c r="D89" s="308"/>
      <c r="E89" s="308"/>
      <c r="F89" s="10">
        <v>206</v>
      </c>
      <c r="G89" s="39">
        <v>64809562.810000002</v>
      </c>
      <c r="H89" s="40">
        <v>48411636.920000099</v>
      </c>
      <c r="I89" s="169">
        <f t="shared" si="15"/>
        <v>113221199.73000011</v>
      </c>
      <c r="J89" s="39">
        <v>30169797.75999999</v>
      </c>
      <c r="K89" s="40">
        <v>88451190.810000032</v>
      </c>
      <c r="L89" s="164">
        <f t="shared" si="16"/>
        <v>118620988.57000002</v>
      </c>
      <c r="M89" s="193"/>
      <c r="N89" s="193"/>
      <c r="O89" s="192"/>
      <c r="P89" s="193"/>
      <c r="Q89" s="193"/>
      <c r="R89" s="192"/>
    </row>
    <row r="90" spans="1:18" ht="24.75" customHeight="1" x14ac:dyDescent="0.2">
      <c r="A90" s="307" t="s">
        <v>262</v>
      </c>
      <c r="B90" s="308"/>
      <c r="C90" s="308"/>
      <c r="D90" s="308"/>
      <c r="E90" s="308"/>
      <c r="F90" s="10">
        <v>207</v>
      </c>
      <c r="G90" s="39">
        <v>0</v>
      </c>
      <c r="H90" s="40">
        <v>-10540170.550000001</v>
      </c>
      <c r="I90" s="169">
        <f t="shared" si="15"/>
        <v>-10540170.550000001</v>
      </c>
      <c r="J90" s="39">
        <v>0</v>
      </c>
      <c r="K90" s="40">
        <v>-4258686.6948780501</v>
      </c>
      <c r="L90" s="164">
        <f t="shared" si="16"/>
        <v>-4258686.6948780501</v>
      </c>
      <c r="M90" s="193"/>
      <c r="N90" s="193"/>
      <c r="O90" s="192"/>
      <c r="P90" s="193"/>
      <c r="Q90" s="193"/>
      <c r="R90" s="192"/>
    </row>
    <row r="91" spans="1:18" ht="24.75" customHeight="1" x14ac:dyDescent="0.2">
      <c r="A91" s="307" t="s">
        <v>263</v>
      </c>
      <c r="B91" s="308"/>
      <c r="C91" s="308"/>
      <c r="D91" s="308"/>
      <c r="E91" s="308"/>
      <c r="F91" s="10">
        <v>208</v>
      </c>
      <c r="G91" s="39">
        <v>0</v>
      </c>
      <c r="H91" s="40">
        <v>0</v>
      </c>
      <c r="I91" s="169">
        <f t="shared" si="15"/>
        <v>0</v>
      </c>
      <c r="J91" s="39">
        <v>0</v>
      </c>
      <c r="K91" s="40">
        <v>0</v>
      </c>
      <c r="L91" s="164">
        <f t="shared" si="16"/>
        <v>0</v>
      </c>
      <c r="M91" s="193"/>
      <c r="N91" s="193"/>
      <c r="O91" s="192"/>
      <c r="P91" s="193"/>
      <c r="Q91" s="193"/>
      <c r="R91" s="192"/>
    </row>
    <row r="92" spans="1:18" ht="21" customHeight="1" x14ac:dyDescent="0.2">
      <c r="A92" s="316" t="s">
        <v>264</v>
      </c>
      <c r="B92" s="317"/>
      <c r="C92" s="317"/>
      <c r="D92" s="317"/>
      <c r="E92" s="318"/>
      <c r="F92" s="10">
        <v>209</v>
      </c>
      <c r="G92" s="39">
        <v>0</v>
      </c>
      <c r="H92" s="40">
        <v>0</v>
      </c>
      <c r="I92" s="169">
        <f t="shared" si="15"/>
        <v>0</v>
      </c>
      <c r="J92" s="39">
        <v>0</v>
      </c>
      <c r="K92" s="40">
        <v>0</v>
      </c>
      <c r="L92" s="164">
        <f t="shared" si="16"/>
        <v>0</v>
      </c>
      <c r="M92" s="193"/>
      <c r="N92" s="193"/>
      <c r="O92" s="192"/>
      <c r="P92" s="193"/>
      <c r="Q92" s="193"/>
      <c r="R92" s="192"/>
    </row>
    <row r="93" spans="1:18" ht="24" customHeight="1" x14ac:dyDescent="0.2">
      <c r="A93" s="316" t="s">
        <v>265</v>
      </c>
      <c r="B93" s="317"/>
      <c r="C93" s="317"/>
      <c r="D93" s="317"/>
      <c r="E93" s="318"/>
      <c r="F93" s="10">
        <v>210</v>
      </c>
      <c r="G93" s="39">
        <v>0</v>
      </c>
      <c r="H93" s="40">
        <v>0</v>
      </c>
      <c r="I93" s="169">
        <f t="shared" si="15"/>
        <v>0</v>
      </c>
      <c r="J93" s="39">
        <v>0</v>
      </c>
      <c r="K93" s="40">
        <v>0</v>
      </c>
      <c r="L93" s="164">
        <f t="shared" si="16"/>
        <v>0</v>
      </c>
      <c r="M93" s="193"/>
      <c r="N93" s="193"/>
      <c r="O93" s="192"/>
      <c r="P93" s="193"/>
      <c r="Q93" s="193"/>
      <c r="R93" s="192"/>
    </row>
    <row r="94" spans="1:18" ht="21" customHeight="1" x14ac:dyDescent="0.2">
      <c r="A94" s="316" t="s">
        <v>266</v>
      </c>
      <c r="B94" s="317"/>
      <c r="C94" s="317"/>
      <c r="D94" s="317"/>
      <c r="E94" s="318"/>
      <c r="F94" s="10">
        <v>211</v>
      </c>
      <c r="G94" s="39">
        <v>0</v>
      </c>
      <c r="H94" s="40">
        <v>0</v>
      </c>
      <c r="I94" s="169">
        <f t="shared" si="15"/>
        <v>0</v>
      </c>
      <c r="J94" s="39">
        <v>0</v>
      </c>
      <c r="K94" s="40">
        <v>0</v>
      </c>
      <c r="L94" s="164">
        <f t="shared" si="16"/>
        <v>0</v>
      </c>
      <c r="M94" s="193"/>
      <c r="N94" s="193"/>
      <c r="O94" s="192"/>
      <c r="P94" s="193"/>
      <c r="Q94" s="193"/>
      <c r="R94" s="192"/>
    </row>
    <row r="95" spans="1:18" ht="12.75" customHeight="1" x14ac:dyDescent="0.2">
      <c r="A95" s="307" t="s">
        <v>267</v>
      </c>
      <c r="B95" s="308"/>
      <c r="C95" s="308"/>
      <c r="D95" s="308"/>
      <c r="E95" s="308"/>
      <c r="F95" s="10">
        <v>212</v>
      </c>
      <c r="G95" s="39">
        <v>11558310.516799999</v>
      </c>
      <c r="H95" s="40">
        <v>3404030.5560000301</v>
      </c>
      <c r="I95" s="169">
        <f t="shared" si="15"/>
        <v>14962341.072800029</v>
      </c>
      <c r="J95" s="39">
        <v>5430563.5999999996</v>
      </c>
      <c r="K95" s="40">
        <v>15154650.7458</v>
      </c>
      <c r="L95" s="164">
        <f t="shared" si="16"/>
        <v>20585214.345799997</v>
      </c>
      <c r="M95" s="193"/>
      <c r="N95" s="193"/>
      <c r="O95" s="192"/>
      <c r="P95" s="193"/>
      <c r="Q95" s="193"/>
      <c r="R95" s="192"/>
    </row>
    <row r="96" spans="1:18" ht="12.75" customHeight="1" x14ac:dyDescent="0.2">
      <c r="A96" s="310" t="s">
        <v>268</v>
      </c>
      <c r="B96" s="308"/>
      <c r="C96" s="308"/>
      <c r="D96" s="308"/>
      <c r="E96" s="308"/>
      <c r="F96" s="10">
        <v>213</v>
      </c>
      <c r="G96" s="165">
        <f>+G82+G87</f>
        <v>69372964.623200089</v>
      </c>
      <c r="H96" s="166">
        <f>+H82+H87</f>
        <v>69873748.903999984</v>
      </c>
      <c r="I96" s="169">
        <f>I82+I87</f>
        <v>139246713.52720016</v>
      </c>
      <c r="J96" s="165">
        <f>+J82+J87</f>
        <v>76054901.828580022</v>
      </c>
      <c r="K96" s="166">
        <f>+K82+K87</f>
        <v>166646451.50426447</v>
      </c>
      <c r="L96" s="164">
        <f t="shared" si="16"/>
        <v>242701353.3328445</v>
      </c>
      <c r="M96" s="192"/>
      <c r="N96" s="192"/>
      <c r="O96" s="192"/>
      <c r="P96" s="192"/>
      <c r="Q96" s="192"/>
      <c r="R96" s="192"/>
    </row>
    <row r="97" spans="1:18" ht="12.75" customHeight="1" x14ac:dyDescent="0.2">
      <c r="A97" s="310" t="s">
        <v>179</v>
      </c>
      <c r="B97" s="311"/>
      <c r="C97" s="311"/>
      <c r="D97" s="311"/>
      <c r="E97" s="323"/>
      <c r="F97" s="10">
        <v>214</v>
      </c>
      <c r="G97" s="5"/>
      <c r="H97" s="6"/>
      <c r="I97" s="174">
        <f>G97+H97</f>
        <v>0</v>
      </c>
      <c r="J97" s="5"/>
      <c r="K97" s="6"/>
      <c r="L97" s="32">
        <f t="shared" si="16"/>
        <v>0</v>
      </c>
      <c r="M97" s="195"/>
      <c r="N97" s="195"/>
      <c r="O97" s="196"/>
      <c r="P97" s="195"/>
      <c r="Q97" s="195"/>
      <c r="R97" s="196"/>
    </row>
    <row r="98" spans="1:18" ht="12.75" customHeight="1" x14ac:dyDescent="0.2">
      <c r="A98" s="310" t="s">
        <v>180</v>
      </c>
      <c r="B98" s="311"/>
      <c r="C98" s="311"/>
      <c r="D98" s="311"/>
      <c r="E98" s="323"/>
      <c r="F98" s="10">
        <v>215</v>
      </c>
      <c r="G98" s="5"/>
      <c r="H98" s="6"/>
      <c r="I98" s="174">
        <f>G98+H98</f>
        <v>0</v>
      </c>
      <c r="J98" s="5"/>
      <c r="K98" s="6"/>
      <c r="L98" s="32">
        <f t="shared" si="16"/>
        <v>0</v>
      </c>
      <c r="M98" s="195"/>
      <c r="N98" s="195"/>
      <c r="O98" s="196"/>
      <c r="P98" s="195"/>
      <c r="Q98" s="195"/>
      <c r="R98" s="196"/>
    </row>
    <row r="99" spans="1:18" ht="16.5" customHeight="1" x14ac:dyDescent="0.2">
      <c r="A99" s="339" t="s">
        <v>269</v>
      </c>
      <c r="B99" s="340"/>
      <c r="C99" s="340"/>
      <c r="D99" s="340"/>
      <c r="E99" s="341"/>
      <c r="F99" s="11">
        <v>216</v>
      </c>
      <c r="G99" s="7">
        <v>0</v>
      </c>
      <c r="H99" s="8">
        <v>0</v>
      </c>
      <c r="I99" s="180">
        <f>G99+H99</f>
        <v>0</v>
      </c>
      <c r="J99" s="7">
        <v>0</v>
      </c>
      <c r="K99" s="8">
        <v>0</v>
      </c>
      <c r="L99" s="33">
        <f>SUM(J99:K99)</f>
        <v>0</v>
      </c>
      <c r="M99" s="195"/>
      <c r="N99" s="195"/>
      <c r="O99" s="196"/>
      <c r="P99" s="195"/>
      <c r="Q99" s="195"/>
      <c r="R99" s="196"/>
    </row>
    <row r="100" spans="1:18" x14ac:dyDescent="0.2">
      <c r="A100" s="342" t="s">
        <v>270</v>
      </c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</row>
    <row r="101" spans="1:18" x14ac:dyDescent="0.2">
      <c r="A101" s="115"/>
      <c r="B101" s="115"/>
      <c r="C101" s="115"/>
      <c r="D101" s="115"/>
      <c r="E101" s="115"/>
      <c r="F101" s="115"/>
    </row>
    <row r="102" spans="1:18" x14ac:dyDescent="0.2">
      <c r="A102" s="115"/>
      <c r="B102" s="115"/>
      <c r="C102" s="115"/>
      <c r="D102" s="115"/>
      <c r="E102" s="115"/>
      <c r="F102" s="115"/>
    </row>
    <row r="103" spans="1:18" x14ac:dyDescent="0.2">
      <c r="A103" s="115"/>
      <c r="B103" s="115"/>
      <c r="C103" s="115"/>
      <c r="D103" s="115"/>
      <c r="E103" s="115"/>
      <c r="F103" s="115"/>
    </row>
    <row r="104" spans="1:18" x14ac:dyDescent="0.2">
      <c r="A104" s="115"/>
      <c r="B104" s="115"/>
      <c r="C104" s="115"/>
      <c r="D104" s="115"/>
      <c r="E104" s="115"/>
      <c r="F104" s="115"/>
    </row>
    <row r="105" spans="1:18" x14ac:dyDescent="0.2">
      <c r="A105" s="115"/>
      <c r="B105" s="115"/>
      <c r="C105" s="115"/>
      <c r="D105" s="115"/>
      <c r="E105" s="115"/>
      <c r="F105" s="115"/>
    </row>
    <row r="106" spans="1:18" x14ac:dyDescent="0.2">
      <c r="A106" s="115"/>
      <c r="B106" s="115"/>
      <c r="C106" s="115"/>
      <c r="D106" s="115"/>
      <c r="E106" s="115"/>
      <c r="F106" s="115"/>
    </row>
    <row r="107" spans="1:18" x14ac:dyDescent="0.2">
      <c r="A107" s="115"/>
      <c r="B107" s="115"/>
      <c r="C107" s="115"/>
      <c r="D107" s="115"/>
      <c r="E107" s="115"/>
      <c r="F107" s="115"/>
    </row>
    <row r="108" spans="1:18" x14ac:dyDescent="0.2">
      <c r="A108" s="115"/>
      <c r="B108" s="115"/>
      <c r="C108" s="115"/>
      <c r="D108" s="115"/>
      <c r="E108" s="115"/>
      <c r="F108" s="115"/>
    </row>
    <row r="109" spans="1:18" x14ac:dyDescent="0.2">
      <c r="A109" s="115"/>
      <c r="B109" s="115"/>
      <c r="C109" s="115"/>
      <c r="D109" s="115"/>
      <c r="E109" s="115"/>
      <c r="F109" s="115"/>
    </row>
    <row r="110" spans="1:18" x14ac:dyDescent="0.2">
      <c r="A110" s="115"/>
      <c r="B110" s="115"/>
      <c r="C110" s="115"/>
      <c r="D110" s="115"/>
      <c r="E110" s="115"/>
      <c r="F110" s="115"/>
    </row>
    <row r="111" spans="1:18" x14ac:dyDescent="0.2">
      <c r="A111" s="115"/>
      <c r="B111" s="115"/>
      <c r="C111" s="115"/>
      <c r="D111" s="115"/>
      <c r="E111" s="115"/>
      <c r="F111" s="115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L83:L84 A101:L65536 F7:F99 L87:L99 I97 G98:I99 L8:L15 L17:L33 L35:L37 L39:L41 L44:L45 L47:L49 L51:L53 L55:L56 L59:L61 L63:L65 L67:L73 L75:L77 L79:L81 R83:R84 M1:R6 M100:R1048576 R87:R99 O97 M98:O99 R8:R15 R17:R33 R35:R37 R39:R41 R44:R45 R47:R49 R51:R53 R55:R56 R59:R61 R63:R65 R67:R73 R75:R77 R79:R81 S1:IV1048576"/>
  </dataValidations>
  <pageMargins left="0.75" right="0.75" top="1" bottom="1" header="0.5" footer="0.5"/>
  <pageSetup paperSize="9" scale="50" orientation="portrait" r:id="rId1"/>
  <headerFooter alignWithMargins="0"/>
  <rowBreaks count="1" manualBreakCount="1">
    <brk id="56" max="16383" man="1"/>
  </rowBreaks>
  <customProperties>
    <customPr name="EpmWorksheetKeyString_GUID" r:id="rId2"/>
  </customProperties>
  <ignoredErrors>
    <ignoredError sqref="G7:K15 G36:H36 G16:H17 J32:K35 J36:K36 G93:K94" unlockedFormula="1"/>
    <ignoredError sqref="I16:K17 J24:K31 I36" formula="1" unlockedFormula="1"/>
    <ignoredError sqref="L16:L31 L34:L41 I37:I41 I46:I55 L46:L54 I62:L63 I66:L67 I96" formula="1"/>
    <ignoredError sqref="G18:H23 G24:H31 G32:I32 G33:H35 G85:K86 G88:K92 G87:H87 J87:K87" formulaRange="1" unlockedFormula="1"/>
    <ignoredError sqref="I18:K23 I24:I31 I33:I35 I87" formula="1" formulaRange="1" unlockedFormula="1"/>
    <ignoredError sqref="G84:L84 G74:H77 G78:H78 J78:K78 G79:K81 G83:K83 G82:H82 J82:K82 L85:L92" formulaRange="1"/>
    <ignoredError sqref="I74:L77 I78 L78 L79:L83 I8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63"/>
  <sheetViews>
    <sheetView view="pageBreakPreview" zoomScaleNormal="100" zoomScaleSheetLayoutView="100" workbookViewId="0">
      <selection activeCell="I46" sqref="I46"/>
    </sheetView>
  </sheetViews>
  <sheetFormatPr defaultRowHeight="12.75" x14ac:dyDescent="0.2"/>
  <cols>
    <col min="1" max="9" width="9.140625" style="34"/>
    <col min="10" max="10" width="11.42578125" style="34" bestFit="1" customWidth="1"/>
    <col min="11" max="11" width="10.140625" style="34" bestFit="1" customWidth="1"/>
    <col min="12" max="13" width="9.140625" style="34" customWidth="1"/>
    <col min="14" max="16384" width="9.140625" style="34"/>
  </cols>
  <sheetData>
    <row r="1" spans="1:15" ht="19.5" customHeight="1" x14ac:dyDescent="0.25">
      <c r="A1" s="347" t="s">
        <v>271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56"/>
    </row>
    <row r="2" spans="1:15" x14ac:dyDescent="0.2">
      <c r="A2" s="348" t="s">
        <v>389</v>
      </c>
      <c r="B2" s="349"/>
      <c r="C2" s="349"/>
      <c r="D2" s="349"/>
      <c r="E2" s="349"/>
      <c r="F2" s="349"/>
      <c r="G2" s="349"/>
      <c r="H2" s="349"/>
      <c r="I2" s="349"/>
      <c r="J2" s="350"/>
      <c r="L2" s="118"/>
    </row>
    <row r="3" spans="1:15" x14ac:dyDescent="0.2">
      <c r="A3" s="45"/>
      <c r="B3" s="62"/>
      <c r="C3" s="62"/>
      <c r="D3" s="367"/>
      <c r="E3" s="367"/>
      <c r="F3" s="62"/>
      <c r="G3" s="62"/>
      <c r="H3" s="62"/>
      <c r="I3" s="62"/>
      <c r="J3" s="202"/>
      <c r="K3" s="203" t="s">
        <v>51</v>
      </c>
      <c r="L3" s="118"/>
    </row>
    <row r="4" spans="1:15" ht="24" x14ac:dyDescent="0.2">
      <c r="A4" s="351" t="s">
        <v>121</v>
      </c>
      <c r="B4" s="351"/>
      <c r="C4" s="351"/>
      <c r="D4" s="351"/>
      <c r="E4" s="351"/>
      <c r="F4" s="351"/>
      <c r="G4" s="351"/>
      <c r="H4" s="351"/>
      <c r="I4" s="36" t="s">
        <v>122</v>
      </c>
      <c r="J4" s="189" t="s">
        <v>123</v>
      </c>
      <c r="K4" s="189" t="s">
        <v>124</v>
      </c>
    </row>
    <row r="5" spans="1:15" ht="12.75" customHeight="1" x14ac:dyDescent="0.2">
      <c r="A5" s="352">
        <v>1</v>
      </c>
      <c r="B5" s="352"/>
      <c r="C5" s="352"/>
      <c r="D5" s="352"/>
      <c r="E5" s="352"/>
      <c r="F5" s="352"/>
      <c r="G5" s="352"/>
      <c r="H5" s="352"/>
      <c r="I5" s="37">
        <v>2</v>
      </c>
      <c r="J5" s="38" t="s">
        <v>2</v>
      </c>
      <c r="K5" s="38" t="s">
        <v>3</v>
      </c>
      <c r="L5" s="198"/>
      <c r="M5" s="198"/>
    </row>
    <row r="6" spans="1:15" ht="12.75" customHeight="1" x14ac:dyDescent="0.2">
      <c r="A6" s="358" t="s">
        <v>272</v>
      </c>
      <c r="B6" s="359"/>
      <c r="C6" s="359"/>
      <c r="D6" s="359"/>
      <c r="E6" s="359"/>
      <c r="F6" s="359"/>
      <c r="G6" s="359"/>
      <c r="H6" s="360"/>
      <c r="I6" s="35">
        <v>1</v>
      </c>
      <c r="J6" s="181">
        <f>J7+J18+J36</f>
        <v>-166766379.12579799</v>
      </c>
      <c r="K6" s="181">
        <f>K7+K18+K36</f>
        <v>-164528916.38652232</v>
      </c>
      <c r="L6" s="200"/>
      <c r="M6" s="200"/>
      <c r="N6" s="156"/>
      <c r="O6" s="156"/>
    </row>
    <row r="7" spans="1:15" ht="12.75" customHeight="1" x14ac:dyDescent="0.2">
      <c r="A7" s="361" t="s">
        <v>273</v>
      </c>
      <c r="B7" s="354"/>
      <c r="C7" s="354"/>
      <c r="D7" s="354"/>
      <c r="E7" s="354"/>
      <c r="F7" s="354"/>
      <c r="G7" s="354"/>
      <c r="H7" s="355"/>
      <c r="I7" s="14">
        <v>2</v>
      </c>
      <c r="J7" s="182">
        <f>J8+J9</f>
        <v>-32233533.489999697</v>
      </c>
      <c r="K7" s="182">
        <f>K8+K9</f>
        <v>60241219.653878316</v>
      </c>
      <c r="L7" s="201"/>
      <c r="M7" s="201"/>
      <c r="N7" s="156"/>
      <c r="O7" s="156"/>
    </row>
    <row r="8" spans="1:15" ht="12.75" customHeight="1" x14ac:dyDescent="0.2">
      <c r="A8" s="353" t="s">
        <v>274</v>
      </c>
      <c r="B8" s="354"/>
      <c r="C8" s="354"/>
      <c r="D8" s="354"/>
      <c r="E8" s="354"/>
      <c r="F8" s="354"/>
      <c r="G8" s="354"/>
      <c r="H8" s="355"/>
      <c r="I8" s="14">
        <v>3</v>
      </c>
      <c r="J8" s="183">
        <v>93719560.950000346</v>
      </c>
      <c r="K8" s="183">
        <v>184524743.74000034</v>
      </c>
      <c r="L8" s="199"/>
      <c r="M8" s="199"/>
      <c r="N8" s="156"/>
      <c r="O8" s="156"/>
    </row>
    <row r="9" spans="1:15" ht="12.75" customHeight="1" x14ac:dyDescent="0.2">
      <c r="A9" s="353" t="s">
        <v>275</v>
      </c>
      <c r="B9" s="354"/>
      <c r="C9" s="354"/>
      <c r="D9" s="354"/>
      <c r="E9" s="354"/>
      <c r="F9" s="354"/>
      <c r="G9" s="354"/>
      <c r="H9" s="355"/>
      <c r="I9" s="14">
        <v>4</v>
      </c>
      <c r="J9" s="182">
        <f>SUM(J10:J17)</f>
        <v>-125953094.44000004</v>
      </c>
      <c r="K9" s="182">
        <f>SUM(K10:K17)</f>
        <v>-124283524.08612202</v>
      </c>
      <c r="L9" s="201"/>
      <c r="M9" s="201"/>
      <c r="N9" s="156"/>
      <c r="O9" s="156"/>
    </row>
    <row r="10" spans="1:15" ht="12.75" customHeight="1" x14ac:dyDescent="0.2">
      <c r="A10" s="353" t="s">
        <v>276</v>
      </c>
      <c r="B10" s="354"/>
      <c r="C10" s="354"/>
      <c r="D10" s="354"/>
      <c r="E10" s="354"/>
      <c r="F10" s="354"/>
      <c r="G10" s="354"/>
      <c r="H10" s="355"/>
      <c r="I10" s="14">
        <v>5</v>
      </c>
      <c r="J10" s="183">
        <v>31333035.580000002</v>
      </c>
      <c r="K10" s="183">
        <v>30054038.000000004</v>
      </c>
      <c r="L10" s="199"/>
      <c r="M10" s="199"/>
      <c r="N10" s="156"/>
      <c r="O10" s="156"/>
    </row>
    <row r="11" spans="1:15" ht="12.75" customHeight="1" x14ac:dyDescent="0.2">
      <c r="A11" s="353" t="s">
        <v>277</v>
      </c>
      <c r="B11" s="354"/>
      <c r="C11" s="354"/>
      <c r="D11" s="354"/>
      <c r="E11" s="354"/>
      <c r="F11" s="354"/>
      <c r="G11" s="354"/>
      <c r="H11" s="355"/>
      <c r="I11" s="14">
        <v>6</v>
      </c>
      <c r="J11" s="183">
        <v>6931779.1399999969</v>
      </c>
      <c r="K11" s="183">
        <v>10460719.539999999</v>
      </c>
      <c r="L11" s="199"/>
      <c r="M11" s="199"/>
      <c r="N11" s="156"/>
      <c r="O11" s="156"/>
    </row>
    <row r="12" spans="1:15" ht="12.75" customHeight="1" x14ac:dyDescent="0.2">
      <c r="A12" s="353" t="s">
        <v>278</v>
      </c>
      <c r="B12" s="354"/>
      <c r="C12" s="354"/>
      <c r="D12" s="354"/>
      <c r="E12" s="354"/>
      <c r="F12" s="354"/>
      <c r="G12" s="354"/>
      <c r="H12" s="355"/>
      <c r="I12" s="14">
        <v>7</v>
      </c>
      <c r="J12" s="183">
        <v>146020880.41</v>
      </c>
      <c r="K12" s="183">
        <v>94561537.949999988</v>
      </c>
      <c r="L12" s="199"/>
      <c r="M12" s="199"/>
      <c r="N12" s="156"/>
      <c r="O12" s="156"/>
    </row>
    <row r="13" spans="1:15" ht="12.75" customHeight="1" x14ac:dyDescent="0.2">
      <c r="A13" s="353" t="s">
        <v>279</v>
      </c>
      <c r="B13" s="354"/>
      <c r="C13" s="354"/>
      <c r="D13" s="354"/>
      <c r="E13" s="354"/>
      <c r="F13" s="354"/>
      <c r="G13" s="354"/>
      <c r="H13" s="355"/>
      <c r="I13" s="14">
        <v>8</v>
      </c>
      <c r="J13" s="183">
        <v>0</v>
      </c>
      <c r="K13" s="183">
        <v>51.58</v>
      </c>
      <c r="L13" s="199"/>
      <c r="M13" s="199"/>
      <c r="N13" s="156"/>
      <c r="O13" s="156"/>
    </row>
    <row r="14" spans="1:15" ht="12.75" customHeight="1" x14ac:dyDescent="0.2">
      <c r="A14" s="353" t="s">
        <v>280</v>
      </c>
      <c r="B14" s="354"/>
      <c r="C14" s="354"/>
      <c r="D14" s="354"/>
      <c r="E14" s="354"/>
      <c r="F14" s="354"/>
      <c r="G14" s="354"/>
      <c r="H14" s="355"/>
      <c r="I14" s="14">
        <v>9</v>
      </c>
      <c r="J14" s="183">
        <v>-232718526.17000005</v>
      </c>
      <c r="K14" s="183">
        <v>-228441535.68000001</v>
      </c>
      <c r="L14" s="199"/>
      <c r="M14" s="199"/>
      <c r="N14" s="156"/>
      <c r="O14" s="156"/>
    </row>
    <row r="15" spans="1:15" ht="12.75" customHeight="1" x14ac:dyDescent="0.2">
      <c r="A15" s="353" t="s">
        <v>281</v>
      </c>
      <c r="B15" s="354"/>
      <c r="C15" s="354"/>
      <c r="D15" s="354"/>
      <c r="E15" s="354"/>
      <c r="F15" s="354"/>
      <c r="G15" s="354"/>
      <c r="H15" s="355"/>
      <c r="I15" s="14">
        <v>10</v>
      </c>
      <c r="J15" s="183">
        <v>0</v>
      </c>
      <c r="K15" s="183">
        <v>0</v>
      </c>
      <c r="L15" s="199"/>
      <c r="M15" s="199"/>
      <c r="N15" s="156"/>
      <c r="O15" s="156"/>
    </row>
    <row r="16" spans="1:15" ht="24.75" customHeight="1" x14ac:dyDescent="0.2">
      <c r="A16" s="353" t="s">
        <v>282</v>
      </c>
      <c r="B16" s="354"/>
      <c r="C16" s="354"/>
      <c r="D16" s="354"/>
      <c r="E16" s="354"/>
      <c r="F16" s="354"/>
      <c r="G16" s="354"/>
      <c r="H16" s="355"/>
      <c r="I16" s="14">
        <v>11</v>
      </c>
      <c r="J16" s="183">
        <v>-180520.15000000375</v>
      </c>
      <c r="K16" s="183">
        <v>438889.48999996227</v>
      </c>
      <c r="L16" s="199"/>
      <c r="M16" s="199"/>
      <c r="N16" s="156"/>
      <c r="O16" s="156"/>
    </row>
    <row r="17" spans="1:15" ht="12.75" customHeight="1" x14ac:dyDescent="0.2">
      <c r="A17" s="353" t="s">
        <v>283</v>
      </c>
      <c r="B17" s="354"/>
      <c r="C17" s="354"/>
      <c r="D17" s="354"/>
      <c r="E17" s="354"/>
      <c r="F17" s="354"/>
      <c r="G17" s="354"/>
      <c r="H17" s="355"/>
      <c r="I17" s="14">
        <v>12</v>
      </c>
      <c r="J17" s="183">
        <v>-77339743.249999985</v>
      </c>
      <c r="K17" s="183">
        <v>-31357224.966122001</v>
      </c>
      <c r="L17" s="199"/>
      <c r="M17" s="199"/>
      <c r="N17" s="156"/>
      <c r="O17" s="156"/>
    </row>
    <row r="18" spans="1:15" ht="12.75" customHeight="1" x14ac:dyDescent="0.2">
      <c r="A18" s="361" t="s">
        <v>284</v>
      </c>
      <c r="B18" s="354"/>
      <c r="C18" s="354"/>
      <c r="D18" s="354"/>
      <c r="E18" s="354"/>
      <c r="F18" s="354"/>
      <c r="G18" s="354"/>
      <c r="H18" s="355"/>
      <c r="I18" s="14">
        <v>13</v>
      </c>
      <c r="J18" s="184">
        <f>SUM(J19:J35)</f>
        <v>-134532845.63579831</v>
      </c>
      <c r="K18" s="184">
        <f>SUM(K19:K35)</f>
        <v>-207193207.64040062</v>
      </c>
      <c r="L18" s="200"/>
      <c r="M18" s="200"/>
      <c r="N18" s="156"/>
      <c r="O18" s="156"/>
    </row>
    <row r="19" spans="1:15" ht="12.75" customHeight="1" x14ac:dyDescent="0.2">
      <c r="A19" s="353" t="s">
        <v>285</v>
      </c>
      <c r="B19" s="354"/>
      <c r="C19" s="354"/>
      <c r="D19" s="354"/>
      <c r="E19" s="354"/>
      <c r="F19" s="354"/>
      <c r="G19" s="354"/>
      <c r="H19" s="355"/>
      <c r="I19" s="14">
        <v>14</v>
      </c>
      <c r="J19" s="183">
        <v>-283006498.31999969</v>
      </c>
      <c r="K19" s="183">
        <v>-860961194.88000023</v>
      </c>
      <c r="L19" s="199"/>
      <c r="M19" s="199"/>
      <c r="N19" s="156"/>
      <c r="O19" s="156"/>
    </row>
    <row r="20" spans="1:15" ht="24" customHeight="1" x14ac:dyDescent="0.2">
      <c r="A20" s="353" t="s">
        <v>286</v>
      </c>
      <c r="B20" s="354"/>
      <c r="C20" s="354"/>
      <c r="D20" s="354"/>
      <c r="E20" s="354"/>
      <c r="F20" s="354"/>
      <c r="G20" s="354"/>
      <c r="H20" s="355"/>
      <c r="I20" s="14">
        <v>15</v>
      </c>
      <c r="J20" s="183">
        <v>-170523915.91000003</v>
      </c>
      <c r="K20" s="183">
        <v>167577148.40000004</v>
      </c>
      <c r="L20" s="199"/>
      <c r="M20" s="199"/>
      <c r="N20" s="156"/>
      <c r="O20" s="156"/>
    </row>
    <row r="21" spans="1:15" ht="12.75" customHeight="1" x14ac:dyDescent="0.2">
      <c r="A21" s="353" t="s">
        <v>287</v>
      </c>
      <c r="B21" s="356"/>
      <c r="C21" s="356"/>
      <c r="D21" s="356"/>
      <c r="E21" s="356"/>
      <c r="F21" s="356"/>
      <c r="G21" s="356"/>
      <c r="H21" s="357"/>
      <c r="I21" s="14">
        <v>16</v>
      </c>
      <c r="J21" s="183">
        <v>132504873.70000005</v>
      </c>
      <c r="K21" s="183">
        <v>509352343.01999992</v>
      </c>
      <c r="L21" s="199"/>
      <c r="M21" s="199"/>
      <c r="N21" s="156"/>
      <c r="O21" s="156"/>
    </row>
    <row r="22" spans="1:15" ht="23.25" customHeight="1" x14ac:dyDescent="0.2">
      <c r="A22" s="353" t="s">
        <v>288</v>
      </c>
      <c r="B22" s="356"/>
      <c r="C22" s="356"/>
      <c r="D22" s="356"/>
      <c r="E22" s="356"/>
      <c r="F22" s="356"/>
      <c r="G22" s="356"/>
      <c r="H22" s="357"/>
      <c r="I22" s="14">
        <v>17</v>
      </c>
      <c r="J22" s="183">
        <v>0</v>
      </c>
      <c r="K22" s="183">
        <v>0</v>
      </c>
      <c r="L22" s="199"/>
      <c r="M22" s="199"/>
      <c r="N22" s="156"/>
      <c r="O22" s="156"/>
    </row>
    <row r="23" spans="1:15" ht="23.25" customHeight="1" x14ac:dyDescent="0.2">
      <c r="A23" s="353" t="s">
        <v>289</v>
      </c>
      <c r="B23" s="356"/>
      <c r="C23" s="356"/>
      <c r="D23" s="356"/>
      <c r="E23" s="356"/>
      <c r="F23" s="356"/>
      <c r="G23" s="356"/>
      <c r="H23" s="357"/>
      <c r="I23" s="14">
        <v>18</v>
      </c>
      <c r="J23" s="183">
        <v>-103768847.00999999</v>
      </c>
      <c r="K23" s="183">
        <v>-197312934.16</v>
      </c>
      <c r="L23" s="199"/>
      <c r="M23" s="199"/>
      <c r="N23" s="156"/>
      <c r="O23" s="156"/>
    </row>
    <row r="24" spans="1:15" ht="12.75" customHeight="1" x14ac:dyDescent="0.2">
      <c r="A24" s="353" t="s">
        <v>290</v>
      </c>
      <c r="B24" s="356"/>
      <c r="C24" s="356"/>
      <c r="D24" s="356"/>
      <c r="E24" s="356"/>
      <c r="F24" s="356"/>
      <c r="G24" s="356"/>
      <c r="H24" s="357"/>
      <c r="I24" s="14">
        <v>19</v>
      </c>
      <c r="J24" s="183">
        <v>124815645.53000006</v>
      </c>
      <c r="K24" s="183">
        <v>-27470647.949999992</v>
      </c>
      <c r="L24" s="199"/>
      <c r="M24" s="199"/>
      <c r="N24" s="156"/>
      <c r="O24" s="156"/>
    </row>
    <row r="25" spans="1:15" ht="12.75" customHeight="1" x14ac:dyDescent="0.2">
      <c r="A25" s="353" t="s">
        <v>291</v>
      </c>
      <c r="B25" s="356"/>
      <c r="C25" s="356"/>
      <c r="D25" s="356"/>
      <c r="E25" s="356"/>
      <c r="F25" s="356"/>
      <c r="G25" s="356"/>
      <c r="H25" s="357"/>
      <c r="I25" s="14">
        <v>20</v>
      </c>
      <c r="J25" s="183">
        <v>726975</v>
      </c>
      <c r="K25" s="183">
        <v>-46817.679999982938</v>
      </c>
      <c r="L25" s="199"/>
      <c r="M25" s="199"/>
      <c r="N25" s="156"/>
      <c r="O25" s="156"/>
    </row>
    <row r="26" spans="1:15" ht="12.75" customHeight="1" x14ac:dyDescent="0.2">
      <c r="A26" s="353" t="s">
        <v>292</v>
      </c>
      <c r="B26" s="356"/>
      <c r="C26" s="356"/>
      <c r="D26" s="356"/>
      <c r="E26" s="356"/>
      <c r="F26" s="356"/>
      <c r="G26" s="356"/>
      <c r="H26" s="357"/>
      <c r="I26" s="14">
        <v>21</v>
      </c>
      <c r="J26" s="183">
        <v>83808950.490000114</v>
      </c>
      <c r="K26" s="183">
        <v>74499697.370000213</v>
      </c>
      <c r="L26" s="199"/>
      <c r="M26" s="199"/>
      <c r="N26" s="156"/>
      <c r="O26" s="156"/>
    </row>
    <row r="27" spans="1:15" ht="12.75" customHeight="1" x14ac:dyDescent="0.2">
      <c r="A27" s="353" t="s">
        <v>293</v>
      </c>
      <c r="B27" s="356"/>
      <c r="C27" s="356"/>
      <c r="D27" s="356"/>
      <c r="E27" s="356"/>
      <c r="F27" s="356"/>
      <c r="G27" s="356"/>
      <c r="H27" s="357"/>
      <c r="I27" s="14">
        <v>22</v>
      </c>
      <c r="J27" s="183">
        <v>6664688.9399999995</v>
      </c>
      <c r="K27" s="183">
        <v>-9238005.2600000016</v>
      </c>
      <c r="L27" s="199"/>
      <c r="M27" s="199"/>
      <c r="N27" s="156"/>
      <c r="O27" s="156"/>
    </row>
    <row r="28" spans="1:15" ht="25.5" customHeight="1" x14ac:dyDescent="0.2">
      <c r="A28" s="353" t="s">
        <v>294</v>
      </c>
      <c r="B28" s="356"/>
      <c r="C28" s="356"/>
      <c r="D28" s="356"/>
      <c r="E28" s="356"/>
      <c r="F28" s="356"/>
      <c r="G28" s="356"/>
      <c r="H28" s="357"/>
      <c r="I28" s="14">
        <v>23</v>
      </c>
      <c r="J28" s="183">
        <v>-48002763.029999986</v>
      </c>
      <c r="K28" s="183">
        <v>-62479897.080000013</v>
      </c>
      <c r="L28" s="199"/>
      <c r="M28" s="199"/>
      <c r="N28" s="156"/>
      <c r="O28" s="156"/>
    </row>
    <row r="29" spans="1:15" ht="12.75" customHeight="1" x14ac:dyDescent="0.2">
      <c r="A29" s="353" t="s">
        <v>295</v>
      </c>
      <c r="B29" s="356"/>
      <c r="C29" s="356"/>
      <c r="D29" s="356"/>
      <c r="E29" s="356"/>
      <c r="F29" s="356"/>
      <c r="G29" s="356"/>
      <c r="H29" s="357"/>
      <c r="I29" s="14">
        <v>24</v>
      </c>
      <c r="J29" s="183">
        <v>28223286.870000839</v>
      </c>
      <c r="K29" s="183">
        <v>-1535519.8300005794</v>
      </c>
      <c r="L29" s="199"/>
      <c r="M29" s="199"/>
      <c r="N29" s="156"/>
      <c r="O29" s="156"/>
    </row>
    <row r="30" spans="1:15" ht="25.5" customHeight="1" x14ac:dyDescent="0.2">
      <c r="A30" s="353" t="s">
        <v>296</v>
      </c>
      <c r="B30" s="356"/>
      <c r="C30" s="356"/>
      <c r="D30" s="356"/>
      <c r="E30" s="356"/>
      <c r="F30" s="356"/>
      <c r="G30" s="356"/>
      <c r="H30" s="357"/>
      <c r="I30" s="14">
        <v>25</v>
      </c>
      <c r="J30" s="183">
        <v>103768847.00999999</v>
      </c>
      <c r="K30" s="183">
        <v>197312934.16</v>
      </c>
      <c r="L30" s="199"/>
      <c r="M30" s="199"/>
      <c r="N30" s="156"/>
      <c r="O30" s="156"/>
    </row>
    <row r="31" spans="1:15" ht="12.75" customHeight="1" x14ac:dyDescent="0.2">
      <c r="A31" s="353" t="s">
        <v>297</v>
      </c>
      <c r="B31" s="356"/>
      <c r="C31" s="356"/>
      <c r="D31" s="356"/>
      <c r="E31" s="356"/>
      <c r="F31" s="356"/>
      <c r="G31" s="356"/>
      <c r="H31" s="357"/>
      <c r="I31" s="14">
        <v>26</v>
      </c>
      <c r="J31" s="183">
        <v>-1062068.795800061</v>
      </c>
      <c r="K31" s="183">
        <v>-3389925.0348000005</v>
      </c>
      <c r="L31" s="199"/>
      <c r="M31" s="199"/>
      <c r="N31" s="156"/>
      <c r="O31" s="156"/>
    </row>
    <row r="32" spans="1:15" ht="12.75" customHeight="1" x14ac:dyDescent="0.2">
      <c r="A32" s="353" t="s">
        <v>298</v>
      </c>
      <c r="B32" s="356"/>
      <c r="C32" s="356"/>
      <c r="D32" s="356"/>
      <c r="E32" s="356"/>
      <c r="F32" s="356"/>
      <c r="G32" s="356"/>
      <c r="H32" s="357"/>
      <c r="I32" s="14">
        <v>27</v>
      </c>
      <c r="J32" s="183">
        <v>0</v>
      </c>
      <c r="K32" s="183">
        <v>0</v>
      </c>
      <c r="L32" s="199"/>
      <c r="M32" s="199"/>
      <c r="N32" s="156"/>
      <c r="O32" s="156"/>
    </row>
    <row r="33" spans="1:15" ht="12.75" customHeight="1" x14ac:dyDescent="0.2">
      <c r="A33" s="353" t="s">
        <v>299</v>
      </c>
      <c r="B33" s="356"/>
      <c r="C33" s="356"/>
      <c r="D33" s="356"/>
      <c r="E33" s="356"/>
      <c r="F33" s="356"/>
      <c r="G33" s="356"/>
      <c r="H33" s="357"/>
      <c r="I33" s="14">
        <v>28</v>
      </c>
      <c r="J33" s="183">
        <v>0</v>
      </c>
      <c r="K33" s="183">
        <v>1999056.42</v>
      </c>
      <c r="L33" s="199"/>
      <c r="M33" s="199"/>
      <c r="N33" s="156"/>
      <c r="O33" s="156"/>
    </row>
    <row r="34" spans="1:15" ht="12.75" customHeight="1" x14ac:dyDescent="0.2">
      <c r="A34" s="353" t="s">
        <v>300</v>
      </c>
      <c r="B34" s="356"/>
      <c r="C34" s="356"/>
      <c r="D34" s="356"/>
      <c r="E34" s="356"/>
      <c r="F34" s="356"/>
      <c r="G34" s="356"/>
      <c r="H34" s="357"/>
      <c r="I34" s="14">
        <v>29</v>
      </c>
      <c r="J34" s="183">
        <v>6102453.7300003767</v>
      </c>
      <c r="K34" s="183">
        <v>-20308235.955599941</v>
      </c>
      <c r="L34" s="199"/>
      <c r="M34" s="199"/>
      <c r="N34" s="156"/>
      <c r="O34" s="156"/>
    </row>
    <row r="35" spans="1:15" ht="25.5" customHeight="1" x14ac:dyDescent="0.2">
      <c r="A35" s="353" t="s">
        <v>301</v>
      </c>
      <c r="B35" s="356"/>
      <c r="C35" s="356"/>
      <c r="D35" s="356"/>
      <c r="E35" s="356"/>
      <c r="F35" s="356"/>
      <c r="G35" s="356"/>
      <c r="H35" s="357"/>
      <c r="I35" s="14">
        <v>30</v>
      </c>
      <c r="J35" s="183">
        <v>-14784473.839999974</v>
      </c>
      <c r="K35" s="183">
        <v>24808790.820000056</v>
      </c>
      <c r="L35" s="199"/>
      <c r="M35" s="199"/>
      <c r="N35" s="156"/>
      <c r="O35" s="156"/>
    </row>
    <row r="36" spans="1:15" ht="12.75" customHeight="1" x14ac:dyDescent="0.2">
      <c r="A36" s="361" t="s">
        <v>302</v>
      </c>
      <c r="B36" s="354"/>
      <c r="C36" s="354"/>
      <c r="D36" s="354"/>
      <c r="E36" s="354"/>
      <c r="F36" s="354"/>
      <c r="G36" s="354"/>
      <c r="H36" s="355"/>
      <c r="I36" s="14">
        <v>31</v>
      </c>
      <c r="J36" s="183">
        <v>0</v>
      </c>
      <c r="K36" s="183">
        <v>-17576928.400000002</v>
      </c>
      <c r="L36" s="199"/>
      <c r="M36" s="199"/>
      <c r="N36" s="156"/>
      <c r="O36" s="156"/>
    </row>
    <row r="37" spans="1:15" ht="12.75" customHeight="1" x14ac:dyDescent="0.2">
      <c r="A37" s="361" t="s">
        <v>303</v>
      </c>
      <c r="B37" s="354"/>
      <c r="C37" s="354"/>
      <c r="D37" s="354"/>
      <c r="E37" s="354"/>
      <c r="F37" s="354"/>
      <c r="G37" s="354"/>
      <c r="H37" s="355"/>
      <c r="I37" s="14">
        <v>32</v>
      </c>
      <c r="J37" s="184">
        <f>SUM(J38:J51)</f>
        <v>148141094.81999996</v>
      </c>
      <c r="K37" s="184">
        <f>SUM(K38:K51)</f>
        <v>125447933.53000003</v>
      </c>
      <c r="L37" s="200"/>
      <c r="M37" s="200"/>
      <c r="N37" s="156"/>
      <c r="O37" s="156"/>
    </row>
    <row r="38" spans="1:15" ht="12.75" customHeight="1" x14ac:dyDescent="0.2">
      <c r="A38" s="353" t="s">
        <v>372</v>
      </c>
      <c r="B38" s="354"/>
      <c r="C38" s="354"/>
      <c r="D38" s="354"/>
      <c r="E38" s="354"/>
      <c r="F38" s="354"/>
      <c r="G38" s="354"/>
      <c r="H38" s="355"/>
      <c r="I38" s="14">
        <v>33</v>
      </c>
      <c r="J38" s="183">
        <v>62507.679999999993</v>
      </c>
      <c r="K38" s="183">
        <v>1010169.5000000001</v>
      </c>
      <c r="L38" s="199"/>
      <c r="M38" s="199"/>
      <c r="N38" s="156"/>
      <c r="O38" s="156"/>
    </row>
    <row r="39" spans="1:15" ht="12.75" customHeight="1" x14ac:dyDescent="0.2">
      <c r="A39" s="353" t="s">
        <v>304</v>
      </c>
      <c r="B39" s="354"/>
      <c r="C39" s="354"/>
      <c r="D39" s="354"/>
      <c r="E39" s="354"/>
      <c r="F39" s="354"/>
      <c r="G39" s="354"/>
      <c r="H39" s="355"/>
      <c r="I39" s="14">
        <v>34</v>
      </c>
      <c r="J39" s="183">
        <v>-40865950.32</v>
      </c>
      <c r="K39" s="183">
        <v>-33726100.150000006</v>
      </c>
      <c r="L39" s="199"/>
      <c r="M39" s="199"/>
      <c r="N39" s="156"/>
      <c r="O39" s="156"/>
    </row>
    <row r="40" spans="1:15" ht="12.75" customHeight="1" x14ac:dyDescent="0.2">
      <c r="A40" s="353" t="s">
        <v>305</v>
      </c>
      <c r="B40" s="354"/>
      <c r="C40" s="354"/>
      <c r="D40" s="354"/>
      <c r="E40" s="354"/>
      <c r="F40" s="354"/>
      <c r="G40" s="354"/>
      <c r="H40" s="355"/>
      <c r="I40" s="14">
        <v>35</v>
      </c>
      <c r="J40" s="183">
        <v>0</v>
      </c>
      <c r="K40" s="183">
        <v>0</v>
      </c>
      <c r="L40" s="199"/>
      <c r="M40" s="199"/>
      <c r="N40" s="156"/>
      <c r="O40" s="156"/>
    </row>
    <row r="41" spans="1:15" ht="12.75" customHeight="1" x14ac:dyDescent="0.2">
      <c r="A41" s="353" t="s">
        <v>306</v>
      </c>
      <c r="B41" s="354"/>
      <c r="C41" s="354"/>
      <c r="D41" s="354"/>
      <c r="E41" s="354"/>
      <c r="F41" s="354"/>
      <c r="G41" s="354"/>
      <c r="H41" s="355"/>
      <c r="I41" s="14">
        <v>36</v>
      </c>
      <c r="J41" s="183">
        <v>-8934017.5199999996</v>
      </c>
      <c r="K41" s="183">
        <v>-14502787.540000003</v>
      </c>
      <c r="L41" s="199"/>
      <c r="M41" s="199"/>
      <c r="N41" s="156"/>
      <c r="O41" s="156"/>
    </row>
    <row r="42" spans="1:15" ht="24.75" customHeight="1" x14ac:dyDescent="0.2">
      <c r="A42" s="353" t="s">
        <v>307</v>
      </c>
      <c r="B42" s="354"/>
      <c r="C42" s="354"/>
      <c r="D42" s="354"/>
      <c r="E42" s="354"/>
      <c r="F42" s="354"/>
      <c r="G42" s="354"/>
      <c r="H42" s="355"/>
      <c r="I42" s="14">
        <v>37</v>
      </c>
      <c r="J42" s="183">
        <v>12695373.640000006</v>
      </c>
      <c r="K42" s="183">
        <v>10531165.590000033</v>
      </c>
      <c r="L42" s="199"/>
      <c r="M42" s="199"/>
      <c r="N42" s="156"/>
      <c r="O42" s="156"/>
    </row>
    <row r="43" spans="1:15" ht="25.5" customHeight="1" x14ac:dyDescent="0.2">
      <c r="A43" s="353" t="s">
        <v>308</v>
      </c>
      <c r="B43" s="354"/>
      <c r="C43" s="354"/>
      <c r="D43" s="354"/>
      <c r="E43" s="354"/>
      <c r="F43" s="354"/>
      <c r="G43" s="354"/>
      <c r="H43" s="355"/>
      <c r="I43" s="14">
        <v>38</v>
      </c>
      <c r="J43" s="183">
        <v>-628730.15000000037</v>
      </c>
      <c r="K43" s="183">
        <v>-950933.21</v>
      </c>
      <c r="L43" s="199"/>
      <c r="M43" s="199"/>
      <c r="N43" s="156"/>
      <c r="O43" s="156"/>
    </row>
    <row r="44" spans="1:15" ht="23.25" customHeight="1" x14ac:dyDescent="0.2">
      <c r="A44" s="353" t="s">
        <v>309</v>
      </c>
      <c r="B44" s="354"/>
      <c r="C44" s="354"/>
      <c r="D44" s="354"/>
      <c r="E44" s="354"/>
      <c r="F44" s="354"/>
      <c r="G44" s="354"/>
      <c r="H44" s="355"/>
      <c r="I44" s="14">
        <v>39</v>
      </c>
      <c r="J44" s="183">
        <v>5268526.8899999885</v>
      </c>
      <c r="K44" s="183">
        <v>-57287143.100000001</v>
      </c>
      <c r="L44" s="199"/>
      <c r="M44" s="199"/>
      <c r="N44" s="156"/>
      <c r="O44" s="156"/>
    </row>
    <row r="45" spans="1:15" ht="12.75" customHeight="1" x14ac:dyDescent="0.2">
      <c r="A45" s="353" t="s">
        <v>310</v>
      </c>
      <c r="B45" s="354"/>
      <c r="C45" s="354"/>
      <c r="D45" s="354"/>
      <c r="E45" s="354"/>
      <c r="F45" s="354"/>
      <c r="G45" s="354"/>
      <c r="H45" s="355"/>
      <c r="I45" s="14">
        <v>40</v>
      </c>
      <c r="J45" s="183">
        <v>264327202.44</v>
      </c>
      <c r="K45" s="183">
        <v>389894140.12</v>
      </c>
      <c r="L45" s="199"/>
      <c r="M45" s="199"/>
      <c r="N45" s="156"/>
      <c r="O45" s="156"/>
    </row>
    <row r="46" spans="1:15" ht="12.75" customHeight="1" x14ac:dyDescent="0.2">
      <c r="A46" s="353" t="s">
        <v>311</v>
      </c>
      <c r="B46" s="354"/>
      <c r="C46" s="354"/>
      <c r="D46" s="354"/>
      <c r="E46" s="354"/>
      <c r="F46" s="354"/>
      <c r="G46" s="354"/>
      <c r="H46" s="355"/>
      <c r="I46" s="14">
        <v>41</v>
      </c>
      <c r="J46" s="183">
        <v>-96327704.640000001</v>
      </c>
      <c r="K46" s="183">
        <v>-249693346</v>
      </c>
      <c r="L46" s="199"/>
      <c r="M46" s="199"/>
      <c r="N46" s="156"/>
      <c r="O46" s="156"/>
    </row>
    <row r="47" spans="1:15" ht="12.75" customHeight="1" x14ac:dyDescent="0.2">
      <c r="A47" s="353" t="s">
        <v>312</v>
      </c>
      <c r="B47" s="354"/>
      <c r="C47" s="354"/>
      <c r="D47" s="354"/>
      <c r="E47" s="354"/>
      <c r="F47" s="354"/>
      <c r="G47" s="354"/>
      <c r="H47" s="355"/>
      <c r="I47" s="14">
        <v>42</v>
      </c>
      <c r="J47" s="183">
        <v>0</v>
      </c>
      <c r="K47" s="183">
        <v>0</v>
      </c>
      <c r="L47" s="199"/>
      <c r="M47" s="199"/>
      <c r="N47" s="156"/>
      <c r="O47" s="156"/>
    </row>
    <row r="48" spans="1:15" ht="12.75" customHeight="1" x14ac:dyDescent="0.2">
      <c r="A48" s="353" t="s">
        <v>313</v>
      </c>
      <c r="B48" s="354"/>
      <c r="C48" s="354"/>
      <c r="D48" s="354"/>
      <c r="E48" s="354"/>
      <c r="F48" s="354"/>
      <c r="G48" s="354"/>
      <c r="H48" s="355"/>
      <c r="I48" s="14">
        <v>43</v>
      </c>
      <c r="J48" s="183">
        <v>0</v>
      </c>
      <c r="K48" s="183">
        <v>0</v>
      </c>
      <c r="L48" s="199"/>
      <c r="M48" s="199"/>
      <c r="N48" s="156"/>
      <c r="O48" s="156"/>
    </row>
    <row r="49" spans="1:15" ht="12.75" customHeight="1" x14ac:dyDescent="0.2">
      <c r="A49" s="353" t="s">
        <v>314</v>
      </c>
      <c r="B49" s="362"/>
      <c r="C49" s="362"/>
      <c r="D49" s="362"/>
      <c r="E49" s="362"/>
      <c r="F49" s="362"/>
      <c r="G49" s="362"/>
      <c r="H49" s="363"/>
      <c r="I49" s="14">
        <v>44</v>
      </c>
      <c r="J49" s="183">
        <v>65010607.059999995</v>
      </c>
      <c r="K49" s="183">
        <v>27776853.940000001</v>
      </c>
      <c r="L49" s="199"/>
      <c r="M49" s="199"/>
      <c r="N49" s="156"/>
      <c r="O49" s="156"/>
    </row>
    <row r="50" spans="1:15" ht="12.75" customHeight="1" x14ac:dyDescent="0.2">
      <c r="A50" s="353" t="s">
        <v>315</v>
      </c>
      <c r="B50" s="362"/>
      <c r="C50" s="362"/>
      <c r="D50" s="362"/>
      <c r="E50" s="362"/>
      <c r="F50" s="362"/>
      <c r="G50" s="362"/>
      <c r="H50" s="363"/>
      <c r="I50" s="14">
        <v>45</v>
      </c>
      <c r="J50" s="183">
        <v>186309171.69999999</v>
      </c>
      <c r="K50" s="183">
        <v>108718100.58</v>
      </c>
      <c r="L50" s="199"/>
      <c r="M50" s="199"/>
      <c r="N50" s="156"/>
      <c r="O50" s="156"/>
    </row>
    <row r="51" spans="1:15" ht="12.75" customHeight="1" x14ac:dyDescent="0.2">
      <c r="A51" s="353" t="s">
        <v>316</v>
      </c>
      <c r="B51" s="362"/>
      <c r="C51" s="362"/>
      <c r="D51" s="362"/>
      <c r="E51" s="362"/>
      <c r="F51" s="362"/>
      <c r="G51" s="362"/>
      <c r="H51" s="363"/>
      <c r="I51" s="14">
        <v>46</v>
      </c>
      <c r="J51" s="183">
        <v>-238775891.96000001</v>
      </c>
      <c r="K51" s="183">
        <v>-56322186.199999996</v>
      </c>
      <c r="L51" s="199"/>
      <c r="M51" s="199"/>
      <c r="N51" s="156"/>
      <c r="O51" s="156"/>
    </row>
    <row r="52" spans="1:15" ht="12.75" customHeight="1" x14ac:dyDescent="0.2">
      <c r="A52" s="361" t="s">
        <v>317</v>
      </c>
      <c r="B52" s="362"/>
      <c r="C52" s="362"/>
      <c r="D52" s="362"/>
      <c r="E52" s="362"/>
      <c r="F52" s="362"/>
      <c r="G52" s="362"/>
      <c r="H52" s="363"/>
      <c r="I52" s="14">
        <v>47</v>
      </c>
      <c r="J52" s="184">
        <f>SUM(J53:J57)</f>
        <v>-1960000</v>
      </c>
      <c r="K52" s="184">
        <f>SUM(K53:K57)</f>
        <v>-980000</v>
      </c>
      <c r="L52" s="200"/>
      <c r="M52" s="200"/>
      <c r="N52" s="156"/>
      <c r="O52" s="156"/>
    </row>
    <row r="53" spans="1:15" ht="12.75" customHeight="1" x14ac:dyDescent="0.2">
      <c r="A53" s="353" t="s">
        <v>318</v>
      </c>
      <c r="B53" s="362"/>
      <c r="C53" s="362"/>
      <c r="D53" s="362"/>
      <c r="E53" s="362"/>
      <c r="F53" s="362"/>
      <c r="G53" s="362"/>
      <c r="H53" s="363"/>
      <c r="I53" s="14">
        <v>48</v>
      </c>
      <c r="J53" s="183">
        <v>0</v>
      </c>
      <c r="K53" s="183">
        <v>0</v>
      </c>
      <c r="L53" s="199"/>
      <c r="M53" s="199"/>
      <c r="N53" s="156"/>
      <c r="O53" s="156"/>
    </row>
    <row r="54" spans="1:15" ht="12.75" customHeight="1" x14ac:dyDescent="0.2">
      <c r="A54" s="353" t="s">
        <v>319</v>
      </c>
      <c r="B54" s="362"/>
      <c r="C54" s="362"/>
      <c r="D54" s="362"/>
      <c r="E54" s="362"/>
      <c r="F54" s="362"/>
      <c r="G54" s="362"/>
      <c r="H54" s="363"/>
      <c r="I54" s="14">
        <v>49</v>
      </c>
      <c r="J54" s="183">
        <v>0</v>
      </c>
      <c r="K54" s="183">
        <v>0</v>
      </c>
      <c r="L54" s="199"/>
      <c r="M54" s="199"/>
      <c r="N54" s="156"/>
      <c r="O54" s="156"/>
    </row>
    <row r="55" spans="1:15" ht="12.75" customHeight="1" x14ac:dyDescent="0.2">
      <c r="A55" s="353" t="s">
        <v>371</v>
      </c>
      <c r="B55" s="362"/>
      <c r="C55" s="362"/>
      <c r="D55" s="362"/>
      <c r="E55" s="362"/>
      <c r="F55" s="362"/>
      <c r="G55" s="362"/>
      <c r="H55" s="363"/>
      <c r="I55" s="14">
        <v>50</v>
      </c>
      <c r="J55" s="183">
        <v>0</v>
      </c>
      <c r="K55" s="183">
        <v>0</v>
      </c>
      <c r="L55" s="199"/>
      <c r="M55" s="199"/>
      <c r="N55" s="156"/>
      <c r="O55" s="156"/>
    </row>
    <row r="56" spans="1:15" ht="12.75" customHeight="1" x14ac:dyDescent="0.2">
      <c r="A56" s="353" t="s">
        <v>320</v>
      </c>
      <c r="B56" s="362"/>
      <c r="C56" s="362"/>
      <c r="D56" s="362"/>
      <c r="E56" s="362"/>
      <c r="F56" s="362"/>
      <c r="G56" s="362"/>
      <c r="H56" s="363"/>
      <c r="I56" s="14">
        <v>51</v>
      </c>
      <c r="J56" s="183">
        <v>0</v>
      </c>
      <c r="K56" s="183">
        <v>0</v>
      </c>
      <c r="L56" s="199"/>
      <c r="M56" s="199"/>
      <c r="N56" s="156"/>
      <c r="O56" s="156"/>
    </row>
    <row r="57" spans="1:15" ht="12.75" customHeight="1" x14ac:dyDescent="0.2">
      <c r="A57" s="353" t="s">
        <v>321</v>
      </c>
      <c r="B57" s="362"/>
      <c r="C57" s="362"/>
      <c r="D57" s="362"/>
      <c r="E57" s="362"/>
      <c r="F57" s="362"/>
      <c r="G57" s="362"/>
      <c r="H57" s="363"/>
      <c r="I57" s="14">
        <v>52</v>
      </c>
      <c r="J57" s="183">
        <v>-1960000</v>
      </c>
      <c r="K57" s="183">
        <v>-980000</v>
      </c>
      <c r="L57" s="199"/>
      <c r="M57" s="199"/>
      <c r="N57" s="156"/>
      <c r="O57" s="156"/>
    </row>
    <row r="58" spans="1:15" ht="12.75" customHeight="1" x14ac:dyDescent="0.2">
      <c r="A58" s="361" t="s">
        <v>322</v>
      </c>
      <c r="B58" s="362"/>
      <c r="C58" s="362"/>
      <c r="D58" s="362"/>
      <c r="E58" s="362"/>
      <c r="F58" s="362"/>
      <c r="G58" s="362"/>
      <c r="H58" s="363"/>
      <c r="I58" s="14">
        <v>53</v>
      </c>
      <c r="J58" s="184">
        <f>SUM(J6+J37+J52)</f>
        <v>-20585284.305798024</v>
      </c>
      <c r="K58" s="184">
        <f>SUM(K6+K37+K52)</f>
        <v>-40060982.856522292</v>
      </c>
      <c r="L58" s="200"/>
      <c r="M58" s="200"/>
      <c r="N58" s="156"/>
      <c r="O58" s="156"/>
    </row>
    <row r="59" spans="1:15" ht="23.25" customHeight="1" x14ac:dyDescent="0.2">
      <c r="A59" s="361" t="s">
        <v>323</v>
      </c>
      <c r="B59" s="362"/>
      <c r="C59" s="362"/>
      <c r="D59" s="362"/>
      <c r="E59" s="362"/>
      <c r="F59" s="362"/>
      <c r="G59" s="362"/>
      <c r="H59" s="363"/>
      <c r="I59" s="14">
        <v>54</v>
      </c>
      <c r="J59" s="183">
        <v>28344461.870000005</v>
      </c>
      <c r="K59" s="183">
        <v>22235882.469999999</v>
      </c>
      <c r="L59" s="199"/>
      <c r="M59" s="199"/>
      <c r="N59" s="156"/>
      <c r="O59" s="156"/>
    </row>
    <row r="60" spans="1:15" ht="12.75" customHeight="1" x14ac:dyDescent="0.2">
      <c r="A60" s="361" t="s">
        <v>324</v>
      </c>
      <c r="B60" s="362"/>
      <c r="C60" s="362"/>
      <c r="D60" s="362"/>
      <c r="E60" s="362"/>
      <c r="F60" s="362"/>
      <c r="G60" s="362"/>
      <c r="H60" s="363"/>
      <c r="I60" s="14">
        <v>55</v>
      </c>
      <c r="J60" s="184">
        <f>SUM(J58:J59)</f>
        <v>7759177.5642019808</v>
      </c>
      <c r="K60" s="184">
        <f>SUM(K58:K59)</f>
        <v>-17825100.386522293</v>
      </c>
      <c r="L60" s="200"/>
      <c r="M60" s="200"/>
      <c r="N60" s="156"/>
      <c r="O60" s="156"/>
    </row>
    <row r="61" spans="1:15" ht="12.75" customHeight="1" x14ac:dyDescent="0.2">
      <c r="A61" s="353" t="s">
        <v>325</v>
      </c>
      <c r="B61" s="362"/>
      <c r="C61" s="362"/>
      <c r="D61" s="362"/>
      <c r="E61" s="362"/>
      <c r="F61" s="362"/>
      <c r="G61" s="362"/>
      <c r="H61" s="363"/>
      <c r="I61" s="14">
        <v>56</v>
      </c>
      <c r="J61" s="183">
        <v>58546582.149999991</v>
      </c>
      <c r="K61" s="183">
        <v>66305759.659999996</v>
      </c>
      <c r="L61" s="199"/>
      <c r="M61" s="199"/>
      <c r="N61" s="156"/>
      <c r="O61" s="156"/>
    </row>
    <row r="62" spans="1:15" ht="12.75" customHeight="1" x14ac:dyDescent="0.2">
      <c r="A62" s="364" t="s">
        <v>326</v>
      </c>
      <c r="B62" s="365"/>
      <c r="C62" s="365"/>
      <c r="D62" s="365"/>
      <c r="E62" s="365"/>
      <c r="F62" s="365"/>
      <c r="G62" s="365"/>
      <c r="H62" s="366"/>
      <c r="I62" s="15">
        <v>57</v>
      </c>
      <c r="J62" s="204">
        <f>+SUM(J60:J61)</f>
        <v>66305759.714201972</v>
      </c>
      <c r="K62" s="185">
        <v>48480660.273477703</v>
      </c>
      <c r="L62" s="199"/>
      <c r="M62" s="199"/>
      <c r="N62" s="156"/>
      <c r="O62" s="156"/>
    </row>
    <row r="63" spans="1:15" x14ac:dyDescent="0.2">
      <c r="A63" s="57" t="s">
        <v>327</v>
      </c>
      <c r="B63" s="55"/>
      <c r="C63" s="55"/>
      <c r="D63" s="55"/>
      <c r="E63" s="55"/>
      <c r="F63" s="55"/>
      <c r="G63" s="55"/>
      <c r="H63" s="55"/>
      <c r="N63" s="156"/>
      <c r="O63" s="156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A4:K65536 B2:K3 A1:A3 L2:L65536 M1:IV1048576"/>
  </dataValidations>
  <pageMargins left="0.75" right="0.75" top="1" bottom="1" header="0.5" footer="0.5"/>
  <pageSetup paperSize="9" scale="72" orientation="portrait" r:id="rId1"/>
  <headerFooter alignWithMargins="0"/>
  <customProperties>
    <customPr name="EpmWorksheetKeyString_GUID" r:id="rId2"/>
  </customProperties>
  <ignoredErrors>
    <ignoredError sqref="J5:K5" numberStoredAsText="1"/>
    <ignoredError sqref="J63:K63 J18:L28" formulaRange="1"/>
    <ignoredError sqref="J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40"/>
  <sheetViews>
    <sheetView tabSelected="1" view="pageBreakPreview" zoomScale="85" zoomScaleNormal="100" zoomScaleSheetLayoutView="85" workbookViewId="0">
      <selection activeCell="G13" sqref="G13"/>
    </sheetView>
  </sheetViews>
  <sheetFormatPr defaultRowHeight="12.75" x14ac:dyDescent="0.2"/>
  <cols>
    <col min="1" max="2" width="9.140625" style="28"/>
    <col min="3" max="3" width="13.140625" style="28" customWidth="1"/>
    <col min="4" max="4" width="9.140625" style="28"/>
    <col min="5" max="5" width="12.7109375" style="28" customWidth="1"/>
    <col min="6" max="6" width="12.140625" style="28" customWidth="1"/>
    <col min="7" max="7" width="12.7109375" style="28" customWidth="1"/>
    <col min="8" max="8" width="13.140625" style="28" customWidth="1"/>
    <col min="9" max="9" width="12.28515625" style="28" customWidth="1"/>
    <col min="10" max="10" width="11.42578125" style="28" customWidth="1"/>
    <col min="11" max="11" width="13.140625" style="28" customWidth="1"/>
    <col min="12" max="12" width="15.140625" style="28" customWidth="1"/>
    <col min="13" max="13" width="13.7109375" style="28" bestFit="1" customWidth="1"/>
    <col min="14" max="22" width="9.140625" style="191"/>
    <col min="23" max="16384" width="9.140625" style="28"/>
  </cols>
  <sheetData>
    <row r="1" spans="1:33" ht="21.75" customHeight="1" x14ac:dyDescent="0.25">
      <c r="A1" s="380" t="s">
        <v>328</v>
      </c>
      <c r="B1" s="350"/>
      <c r="C1" s="350"/>
      <c r="D1" s="350"/>
      <c r="E1" s="350"/>
      <c r="F1" s="381"/>
      <c r="G1" s="381"/>
      <c r="H1" s="381"/>
      <c r="I1" s="381"/>
      <c r="J1" s="381"/>
      <c r="K1" s="382"/>
      <c r="L1" s="191"/>
    </row>
    <row r="2" spans="1:33" ht="12.75" customHeight="1" x14ac:dyDescent="0.2">
      <c r="A2" s="348" t="s">
        <v>390</v>
      </c>
      <c r="B2" s="349"/>
      <c r="C2" s="349"/>
      <c r="D2" s="349"/>
      <c r="E2" s="350"/>
      <c r="F2" s="383"/>
      <c r="G2" s="383"/>
      <c r="H2" s="383"/>
      <c r="I2" s="383"/>
      <c r="J2" s="383"/>
      <c r="K2" s="384"/>
      <c r="L2" s="191"/>
    </row>
    <row r="3" spans="1:33" x14ac:dyDescent="0.2">
      <c r="A3" s="45"/>
      <c r="B3" s="46"/>
      <c r="C3" s="46"/>
      <c r="D3" s="46"/>
      <c r="E3" s="209"/>
      <c r="F3" s="3"/>
      <c r="G3" s="3"/>
      <c r="H3" s="3"/>
      <c r="I3" s="3"/>
      <c r="J3" s="3"/>
      <c r="K3" s="3"/>
      <c r="L3" s="373" t="s">
        <v>51</v>
      </c>
      <c r="M3" s="373"/>
    </row>
    <row r="4" spans="1:33" ht="13.5" customHeight="1" x14ac:dyDescent="0.2">
      <c r="A4" s="391" t="s">
        <v>121</v>
      </c>
      <c r="B4" s="392"/>
      <c r="C4" s="393"/>
      <c r="D4" s="397" t="s">
        <v>122</v>
      </c>
      <c r="E4" s="370" t="s">
        <v>329</v>
      </c>
      <c r="F4" s="371"/>
      <c r="G4" s="371"/>
      <c r="H4" s="371"/>
      <c r="I4" s="371"/>
      <c r="J4" s="371"/>
      <c r="K4" s="372"/>
      <c r="L4" s="368" t="s">
        <v>330</v>
      </c>
      <c r="M4" s="368" t="s">
        <v>331</v>
      </c>
    </row>
    <row r="5" spans="1:33" ht="45" x14ac:dyDescent="0.2">
      <c r="A5" s="394"/>
      <c r="B5" s="395"/>
      <c r="C5" s="396"/>
      <c r="D5" s="398"/>
      <c r="E5" s="190" t="s">
        <v>332</v>
      </c>
      <c r="F5" s="190" t="s">
        <v>333</v>
      </c>
      <c r="G5" s="190" t="s">
        <v>334</v>
      </c>
      <c r="H5" s="190" t="s">
        <v>335</v>
      </c>
      <c r="I5" s="190" t="s">
        <v>336</v>
      </c>
      <c r="J5" s="190" t="s">
        <v>337</v>
      </c>
      <c r="K5" s="190" t="s">
        <v>338</v>
      </c>
      <c r="L5" s="369"/>
      <c r="M5" s="369"/>
    </row>
    <row r="6" spans="1:33" x14ac:dyDescent="0.2">
      <c r="A6" s="385">
        <v>1</v>
      </c>
      <c r="B6" s="386"/>
      <c r="C6" s="387"/>
      <c r="D6" s="58">
        <v>2</v>
      </c>
      <c r="E6" s="58" t="s">
        <v>2</v>
      </c>
      <c r="F6" s="59" t="s">
        <v>3</v>
      </c>
      <c r="G6" s="58" t="s">
        <v>4</v>
      </c>
      <c r="H6" s="59" t="s">
        <v>5</v>
      </c>
      <c r="I6" s="58" t="s">
        <v>6</v>
      </c>
      <c r="J6" s="59" t="s">
        <v>7</v>
      </c>
      <c r="K6" s="58" t="s">
        <v>8</v>
      </c>
      <c r="L6" s="59" t="s">
        <v>9</v>
      </c>
      <c r="M6" s="58" t="s">
        <v>10</v>
      </c>
    </row>
    <row r="7" spans="1:33" ht="21" customHeight="1" x14ac:dyDescent="0.2">
      <c r="A7" s="388" t="s">
        <v>339</v>
      </c>
      <c r="B7" s="389"/>
      <c r="C7" s="390"/>
      <c r="D7" s="17">
        <v>1</v>
      </c>
      <c r="E7" s="149">
        <v>601575800</v>
      </c>
      <c r="F7" s="149">
        <v>681482525.25</v>
      </c>
      <c r="G7" s="149">
        <v>141970196.90000004</v>
      </c>
      <c r="H7" s="149">
        <v>395535293.84000003</v>
      </c>
      <c r="I7" s="149">
        <v>44434235.532000244</v>
      </c>
      <c r="J7" s="149">
        <v>50964376.445996463</v>
      </c>
      <c r="K7" s="150">
        <f t="shared" ref="K7:K23" si="0">SUM(E7:J7)</f>
        <v>1915962427.9679971</v>
      </c>
      <c r="L7" s="149"/>
      <c r="M7" s="150">
        <f t="shared" ref="M7:M40" si="1">K7+L7</f>
        <v>1915962427.9679971</v>
      </c>
      <c r="N7" s="205"/>
      <c r="O7" s="205"/>
      <c r="P7" s="205"/>
      <c r="Q7" s="205"/>
      <c r="R7" s="205"/>
      <c r="S7" s="205"/>
      <c r="T7" s="206"/>
      <c r="U7" s="205"/>
      <c r="V7" s="206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ht="14.25" customHeight="1" x14ac:dyDescent="0.2">
      <c r="A8" s="374" t="s">
        <v>340</v>
      </c>
      <c r="B8" s="375"/>
      <c r="C8" s="376"/>
      <c r="D8" s="4">
        <v>2</v>
      </c>
      <c r="E8" s="151"/>
      <c r="F8" s="151"/>
      <c r="G8" s="151"/>
      <c r="H8" s="151"/>
      <c r="I8" s="151"/>
      <c r="J8" s="151"/>
      <c r="K8" s="152">
        <f t="shared" si="0"/>
        <v>0</v>
      </c>
      <c r="L8" s="151"/>
      <c r="M8" s="152">
        <f t="shared" si="1"/>
        <v>0</v>
      </c>
      <c r="N8" s="205"/>
      <c r="O8" s="205"/>
      <c r="P8" s="205"/>
      <c r="Q8" s="205"/>
      <c r="R8" s="205"/>
      <c r="S8" s="205"/>
      <c r="T8" s="206"/>
      <c r="U8" s="205"/>
      <c r="V8" s="20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ht="13.5" customHeight="1" x14ac:dyDescent="0.2">
      <c r="A9" s="374" t="s">
        <v>341</v>
      </c>
      <c r="B9" s="375"/>
      <c r="C9" s="376"/>
      <c r="D9" s="4">
        <v>3</v>
      </c>
      <c r="E9" s="151"/>
      <c r="F9" s="151"/>
      <c r="G9" s="151"/>
      <c r="H9" s="151"/>
      <c r="I9" s="151"/>
      <c r="J9" s="151"/>
      <c r="K9" s="152">
        <f t="shared" si="0"/>
        <v>0</v>
      </c>
      <c r="L9" s="151"/>
      <c r="M9" s="152">
        <f t="shared" si="1"/>
        <v>0</v>
      </c>
      <c r="N9" s="205"/>
      <c r="O9" s="205"/>
      <c r="P9" s="205"/>
      <c r="Q9" s="205"/>
      <c r="R9" s="205"/>
      <c r="S9" s="205"/>
      <c r="T9" s="206"/>
      <c r="U9" s="205"/>
      <c r="V9" s="206"/>
      <c r="W9" s="155"/>
      <c r="X9" s="197"/>
      <c r="Y9" s="197"/>
      <c r="Z9" s="197"/>
      <c r="AA9" s="197"/>
      <c r="AB9" s="197"/>
      <c r="AC9" s="197"/>
      <c r="AD9" s="197"/>
      <c r="AE9" s="197"/>
      <c r="AF9" s="197"/>
    </row>
    <row r="10" spans="1:33" ht="27.75" customHeight="1" x14ac:dyDescent="0.2">
      <c r="A10" s="377" t="s">
        <v>342</v>
      </c>
      <c r="B10" s="378"/>
      <c r="C10" s="379"/>
      <c r="D10" s="4">
        <v>4</v>
      </c>
      <c r="E10" s="152">
        <f>SUM(E7:E9)</f>
        <v>601575800</v>
      </c>
      <c r="F10" s="152">
        <f t="shared" ref="F10:L10" si="2">SUM(F7:F9)</f>
        <v>681482525.25</v>
      </c>
      <c r="G10" s="152">
        <f t="shared" si="2"/>
        <v>141970196.90000004</v>
      </c>
      <c r="H10" s="152">
        <f t="shared" si="2"/>
        <v>395535293.84000003</v>
      </c>
      <c r="I10" s="152">
        <f t="shared" si="2"/>
        <v>44434235.532000244</v>
      </c>
      <c r="J10" s="152">
        <f t="shared" si="2"/>
        <v>50964376.445996463</v>
      </c>
      <c r="K10" s="152">
        <f t="shared" si="0"/>
        <v>1915962427.9679971</v>
      </c>
      <c r="L10" s="152">
        <f t="shared" si="2"/>
        <v>0</v>
      </c>
      <c r="M10" s="152">
        <f t="shared" si="1"/>
        <v>1915962427.9679971</v>
      </c>
      <c r="N10" s="206"/>
      <c r="O10" s="206"/>
      <c r="P10" s="206"/>
      <c r="Q10" s="206"/>
      <c r="R10" s="206"/>
      <c r="S10" s="206"/>
      <c r="T10" s="206"/>
      <c r="U10" s="206"/>
      <c r="V10" s="206"/>
      <c r="W10" s="155"/>
      <c r="X10" s="197"/>
      <c r="Y10" s="197"/>
      <c r="Z10" s="197"/>
      <c r="AA10" s="197"/>
      <c r="AB10" s="197"/>
      <c r="AC10" s="197"/>
      <c r="AD10" s="197"/>
      <c r="AE10" s="197"/>
      <c r="AF10" s="197"/>
    </row>
    <row r="11" spans="1:33" ht="27" customHeight="1" x14ac:dyDescent="0.2">
      <c r="A11" s="377" t="s">
        <v>343</v>
      </c>
      <c r="B11" s="378"/>
      <c r="C11" s="379"/>
      <c r="D11" s="4">
        <v>5</v>
      </c>
      <c r="E11" s="152">
        <f>E12+E13</f>
        <v>0</v>
      </c>
      <c r="F11" s="152">
        <f t="shared" ref="F11:L11" si="3">F12+F13</f>
        <v>0</v>
      </c>
      <c r="G11" s="152">
        <f t="shared" si="3"/>
        <v>87718688.107200071</v>
      </c>
      <c r="H11" s="152">
        <f t="shared" si="3"/>
        <v>0</v>
      </c>
      <c r="I11" s="152">
        <f t="shared" si="3"/>
        <v>0</v>
      </c>
      <c r="J11" s="152">
        <f t="shared" si="3"/>
        <v>51528025.425000325</v>
      </c>
      <c r="K11" s="152">
        <f t="shared" si="0"/>
        <v>139246713.5322004</v>
      </c>
      <c r="L11" s="152">
        <f t="shared" si="3"/>
        <v>0</v>
      </c>
      <c r="M11" s="152">
        <f t="shared" si="1"/>
        <v>139246713.5322004</v>
      </c>
      <c r="N11" s="206"/>
      <c r="O11" s="206"/>
      <c r="P11" s="206"/>
      <c r="Q11" s="206"/>
      <c r="R11" s="206"/>
      <c r="S11" s="206"/>
      <c r="T11" s="206"/>
      <c r="U11" s="206"/>
      <c r="V11" s="206"/>
      <c r="W11" s="155"/>
      <c r="X11" s="197"/>
      <c r="Y11" s="197"/>
      <c r="Z11" s="197"/>
      <c r="AA11" s="197"/>
      <c r="AB11" s="197"/>
      <c r="AC11" s="197"/>
      <c r="AD11" s="197"/>
      <c r="AE11" s="197"/>
      <c r="AF11" s="197"/>
    </row>
    <row r="12" spans="1:33" ht="12.75" customHeight="1" x14ac:dyDescent="0.2">
      <c r="A12" s="374" t="s">
        <v>344</v>
      </c>
      <c r="B12" s="375"/>
      <c r="C12" s="376"/>
      <c r="D12" s="4">
        <v>6</v>
      </c>
      <c r="E12" s="151"/>
      <c r="F12" s="151"/>
      <c r="G12" s="151"/>
      <c r="H12" s="151"/>
      <c r="I12" s="151"/>
      <c r="J12" s="151">
        <v>51528025.425000325</v>
      </c>
      <c r="K12" s="152">
        <f t="shared" si="0"/>
        <v>51528025.425000325</v>
      </c>
      <c r="L12" s="151"/>
      <c r="M12" s="152">
        <f t="shared" si="1"/>
        <v>51528025.425000325</v>
      </c>
      <c r="N12" s="205"/>
      <c r="O12" s="205"/>
      <c r="P12" s="205"/>
      <c r="Q12" s="205"/>
      <c r="R12" s="205"/>
      <c r="S12" s="205"/>
      <c r="T12" s="206"/>
      <c r="U12" s="205"/>
      <c r="V12" s="206"/>
      <c r="W12" s="155"/>
      <c r="X12" s="197"/>
      <c r="Y12" s="197"/>
      <c r="Z12" s="197"/>
      <c r="AA12" s="197"/>
      <c r="AB12" s="197"/>
      <c r="AC12" s="197"/>
      <c r="AD12" s="197"/>
      <c r="AE12" s="197"/>
      <c r="AF12" s="197"/>
    </row>
    <row r="13" spans="1:33" ht="24.75" customHeight="1" x14ac:dyDescent="0.2">
      <c r="A13" s="374" t="s">
        <v>345</v>
      </c>
      <c r="B13" s="375"/>
      <c r="C13" s="376"/>
      <c r="D13" s="4">
        <v>7</v>
      </c>
      <c r="E13" s="152">
        <f t="shared" ref="E13:J13" si="4">SUM(E14:E17)</f>
        <v>0</v>
      </c>
      <c r="F13" s="152">
        <f t="shared" si="4"/>
        <v>0</v>
      </c>
      <c r="G13" s="152">
        <f t="shared" si="4"/>
        <v>87718688.107200071</v>
      </c>
      <c r="H13" s="152">
        <f t="shared" si="4"/>
        <v>0</v>
      </c>
      <c r="I13" s="152">
        <f t="shared" si="4"/>
        <v>0</v>
      </c>
      <c r="J13" s="152">
        <f t="shared" si="4"/>
        <v>0</v>
      </c>
      <c r="K13" s="152">
        <f t="shared" si="0"/>
        <v>87718688.107200071</v>
      </c>
      <c r="L13" s="152">
        <f>SUM(L14:L17)</f>
        <v>0</v>
      </c>
      <c r="M13" s="152">
        <f t="shared" si="1"/>
        <v>87718688.107200071</v>
      </c>
      <c r="N13" s="206"/>
      <c r="O13" s="206"/>
      <c r="P13" s="206"/>
      <c r="Q13" s="206"/>
      <c r="R13" s="206"/>
      <c r="S13" s="206"/>
      <c r="T13" s="206"/>
      <c r="U13" s="206"/>
      <c r="V13" s="206"/>
      <c r="W13" s="155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1:33" ht="36" customHeight="1" x14ac:dyDescent="0.2">
      <c r="A14" s="374" t="s">
        <v>346</v>
      </c>
      <c r="B14" s="375"/>
      <c r="C14" s="376"/>
      <c r="D14" s="4">
        <v>8</v>
      </c>
      <c r="E14" s="151"/>
      <c r="F14" s="151"/>
      <c r="G14" s="151">
        <v>-7102200.0324000102</v>
      </c>
      <c r="H14" s="151"/>
      <c r="I14" s="151"/>
      <c r="J14" s="151"/>
      <c r="K14" s="152">
        <f t="shared" si="0"/>
        <v>-7102200.0324000102</v>
      </c>
      <c r="L14" s="151"/>
      <c r="M14" s="152">
        <f t="shared" si="1"/>
        <v>-7102200.0324000102</v>
      </c>
      <c r="N14" s="205"/>
      <c r="O14" s="205"/>
      <c r="P14" s="205"/>
      <c r="Q14" s="205"/>
      <c r="R14" s="205"/>
      <c r="S14" s="205"/>
      <c r="T14" s="206"/>
      <c r="U14" s="205"/>
      <c r="V14" s="206"/>
      <c r="W14" s="155"/>
      <c r="X14" s="197"/>
      <c r="Y14" s="197"/>
      <c r="Z14" s="197"/>
      <c r="AA14" s="197"/>
      <c r="AB14" s="197"/>
      <c r="AC14" s="197"/>
      <c r="AD14" s="197"/>
      <c r="AE14" s="197"/>
      <c r="AF14" s="197"/>
    </row>
    <row r="15" spans="1:33" ht="26.25" customHeight="1" x14ac:dyDescent="0.2">
      <c r="A15" s="374" t="s">
        <v>347</v>
      </c>
      <c r="B15" s="375"/>
      <c r="C15" s="376"/>
      <c r="D15" s="4">
        <v>9</v>
      </c>
      <c r="E15" s="151"/>
      <c r="F15" s="151"/>
      <c r="G15" s="151">
        <v>97002791.507600084</v>
      </c>
      <c r="H15" s="151"/>
      <c r="I15" s="151"/>
      <c r="J15" s="151"/>
      <c r="K15" s="152">
        <f t="shared" si="0"/>
        <v>97002791.507600084</v>
      </c>
      <c r="L15" s="151"/>
      <c r="M15" s="152">
        <f t="shared" si="1"/>
        <v>97002791.507600084</v>
      </c>
      <c r="N15" s="205"/>
      <c r="O15" s="205"/>
      <c r="P15" s="205"/>
      <c r="Q15" s="205"/>
      <c r="R15" s="205"/>
      <c r="S15" s="205"/>
      <c r="T15" s="206"/>
      <c r="U15" s="205"/>
      <c r="V15" s="206"/>
      <c r="W15" s="155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3" ht="27" customHeight="1" x14ac:dyDescent="0.2">
      <c r="A16" s="374" t="s">
        <v>348</v>
      </c>
      <c r="B16" s="375"/>
      <c r="C16" s="376"/>
      <c r="D16" s="4">
        <v>10</v>
      </c>
      <c r="E16" s="151"/>
      <c r="F16" s="151"/>
      <c r="G16" s="151">
        <v>-2181903.3679999998</v>
      </c>
      <c r="H16" s="151"/>
      <c r="I16" s="151"/>
      <c r="J16" s="151"/>
      <c r="K16" s="152">
        <f t="shared" si="0"/>
        <v>-2181903.3679999998</v>
      </c>
      <c r="L16" s="151"/>
      <c r="M16" s="152">
        <f t="shared" si="1"/>
        <v>-2181903.3679999998</v>
      </c>
      <c r="N16" s="205"/>
      <c r="O16" s="205"/>
      <c r="P16" s="205"/>
      <c r="Q16" s="205"/>
      <c r="R16" s="205"/>
      <c r="S16" s="205"/>
      <c r="T16" s="206"/>
      <c r="U16" s="205"/>
      <c r="V16" s="206"/>
      <c r="W16" s="155"/>
      <c r="X16" s="197"/>
      <c r="Y16" s="197"/>
      <c r="Z16" s="197"/>
      <c r="AA16" s="197"/>
      <c r="AB16" s="197"/>
      <c r="AC16" s="197"/>
      <c r="AD16" s="197"/>
      <c r="AE16" s="197"/>
      <c r="AF16" s="197"/>
    </row>
    <row r="17" spans="1:32" ht="18" customHeight="1" x14ac:dyDescent="0.2">
      <c r="A17" s="374" t="s">
        <v>349</v>
      </c>
      <c r="B17" s="375"/>
      <c r="C17" s="376"/>
      <c r="D17" s="4">
        <v>11</v>
      </c>
      <c r="E17" s="151"/>
      <c r="F17" s="151"/>
      <c r="G17" s="151"/>
      <c r="H17" s="151"/>
      <c r="I17" s="151"/>
      <c r="J17" s="151"/>
      <c r="K17" s="152"/>
      <c r="L17" s="151"/>
      <c r="M17" s="152">
        <f t="shared" si="1"/>
        <v>0</v>
      </c>
      <c r="N17" s="205"/>
      <c r="O17" s="205"/>
      <c r="P17" s="205"/>
      <c r="Q17" s="205"/>
      <c r="R17" s="205"/>
      <c r="S17" s="205"/>
      <c r="T17" s="206"/>
      <c r="U17" s="205"/>
      <c r="V17" s="206"/>
      <c r="W17" s="155"/>
      <c r="X17" s="197"/>
      <c r="Y17" s="197"/>
      <c r="Z17" s="197"/>
      <c r="AA17" s="197"/>
      <c r="AB17" s="197"/>
      <c r="AC17" s="197"/>
      <c r="AD17" s="197"/>
      <c r="AE17" s="197"/>
      <c r="AF17" s="197"/>
    </row>
    <row r="18" spans="1:32" ht="21.75" customHeight="1" x14ac:dyDescent="0.2">
      <c r="A18" s="377" t="s">
        <v>350</v>
      </c>
      <c r="B18" s="378"/>
      <c r="C18" s="379"/>
      <c r="D18" s="4">
        <v>12</v>
      </c>
      <c r="E18" s="152">
        <f t="shared" ref="E18:J18" si="5">SUM(E19:E22)</f>
        <v>0</v>
      </c>
      <c r="F18" s="152">
        <f t="shared" si="5"/>
        <v>0</v>
      </c>
      <c r="G18" s="152">
        <f t="shared" si="5"/>
        <v>-1160429.3760000081</v>
      </c>
      <c r="H18" s="152">
        <f t="shared" si="5"/>
        <v>2338542.2200000007</v>
      </c>
      <c r="I18" s="152">
        <f t="shared" si="5"/>
        <v>48098152.276000082</v>
      </c>
      <c r="J18" s="152">
        <f t="shared" si="5"/>
        <v>-50964376.44599998</v>
      </c>
      <c r="K18" s="152">
        <f t="shared" si="0"/>
        <v>-1688111.3259999081</v>
      </c>
      <c r="L18" s="152">
        <f>SUM(L19:L22)</f>
        <v>0</v>
      </c>
      <c r="M18" s="152">
        <f t="shared" si="1"/>
        <v>-1688111.3259999081</v>
      </c>
      <c r="N18" s="206"/>
      <c r="O18" s="206"/>
      <c r="P18" s="206"/>
      <c r="Q18" s="206"/>
      <c r="R18" s="206"/>
      <c r="S18" s="206"/>
      <c r="T18" s="206"/>
      <c r="U18" s="206"/>
      <c r="V18" s="206"/>
      <c r="W18" s="155"/>
      <c r="X18" s="197"/>
      <c r="Y18" s="197"/>
      <c r="Z18" s="197"/>
      <c r="AA18" s="197"/>
      <c r="AB18" s="197"/>
      <c r="AC18" s="197"/>
      <c r="AD18" s="197"/>
      <c r="AE18" s="197"/>
      <c r="AF18" s="197"/>
    </row>
    <row r="19" spans="1:32" ht="16.5" customHeight="1" x14ac:dyDescent="0.2">
      <c r="A19" s="374" t="s">
        <v>351</v>
      </c>
      <c r="B19" s="375"/>
      <c r="C19" s="376"/>
      <c r="D19" s="4">
        <v>13</v>
      </c>
      <c r="E19" s="151"/>
      <c r="F19" s="151"/>
      <c r="G19" s="151"/>
      <c r="H19" s="151"/>
      <c r="I19" s="151"/>
      <c r="J19" s="151"/>
      <c r="K19" s="152">
        <f t="shared" si="0"/>
        <v>0</v>
      </c>
      <c r="L19" s="151"/>
      <c r="M19" s="152">
        <f t="shared" si="1"/>
        <v>0</v>
      </c>
      <c r="N19" s="205"/>
      <c r="O19" s="205"/>
      <c r="P19" s="205"/>
      <c r="Q19" s="205"/>
      <c r="R19" s="205"/>
      <c r="S19" s="205"/>
      <c r="T19" s="206"/>
      <c r="U19" s="205"/>
      <c r="V19" s="206"/>
      <c r="W19" s="155"/>
      <c r="X19" s="197"/>
      <c r="Y19" s="197"/>
      <c r="Z19" s="197"/>
      <c r="AA19" s="197"/>
      <c r="AB19" s="197"/>
      <c r="AC19" s="197"/>
      <c r="AD19" s="197"/>
      <c r="AE19" s="197"/>
      <c r="AF19" s="197"/>
    </row>
    <row r="20" spans="1:32" ht="14.25" customHeight="1" x14ac:dyDescent="0.2">
      <c r="A20" s="374" t="s">
        <v>352</v>
      </c>
      <c r="B20" s="375"/>
      <c r="C20" s="376"/>
      <c r="D20" s="4">
        <v>14</v>
      </c>
      <c r="E20" s="151"/>
      <c r="F20" s="151"/>
      <c r="G20" s="151"/>
      <c r="H20" s="151"/>
      <c r="I20" s="151"/>
      <c r="J20" s="151"/>
      <c r="K20" s="152">
        <f t="shared" si="0"/>
        <v>0</v>
      </c>
      <c r="L20" s="151"/>
      <c r="M20" s="152">
        <f t="shared" si="1"/>
        <v>0</v>
      </c>
      <c r="N20" s="205"/>
      <c r="O20" s="205"/>
      <c r="P20" s="205"/>
      <c r="Q20" s="205"/>
      <c r="R20" s="205"/>
      <c r="S20" s="205"/>
      <c r="T20" s="206"/>
      <c r="U20" s="205"/>
      <c r="V20" s="206"/>
      <c r="W20" s="155"/>
      <c r="X20" s="197"/>
      <c r="Y20" s="197"/>
      <c r="Z20" s="197"/>
      <c r="AA20" s="197"/>
      <c r="AB20" s="197"/>
      <c r="AC20" s="197"/>
      <c r="AD20" s="197"/>
      <c r="AE20" s="197"/>
      <c r="AF20" s="197"/>
    </row>
    <row r="21" spans="1:32" ht="14.25" customHeight="1" x14ac:dyDescent="0.2">
      <c r="A21" s="374" t="s">
        <v>353</v>
      </c>
      <c r="B21" s="375"/>
      <c r="C21" s="376"/>
      <c r="D21" s="4">
        <v>15</v>
      </c>
      <c r="E21" s="151"/>
      <c r="F21" s="151"/>
      <c r="G21" s="151"/>
      <c r="H21" s="151"/>
      <c r="I21" s="151"/>
      <c r="J21" s="151">
        <v>-1960000</v>
      </c>
      <c r="K21" s="152">
        <f t="shared" si="0"/>
        <v>-1960000</v>
      </c>
      <c r="L21" s="151"/>
      <c r="M21" s="152">
        <f t="shared" si="1"/>
        <v>-1960000</v>
      </c>
      <c r="N21" s="205"/>
      <c r="O21" s="205"/>
      <c r="P21" s="205"/>
      <c r="Q21" s="205"/>
      <c r="R21" s="205"/>
      <c r="S21" s="205"/>
      <c r="T21" s="206"/>
      <c r="U21" s="205"/>
      <c r="V21" s="206"/>
      <c r="W21" s="155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1:32" ht="12.75" customHeight="1" x14ac:dyDescent="0.2">
      <c r="A22" s="374" t="s">
        <v>354</v>
      </c>
      <c r="B22" s="375"/>
      <c r="C22" s="376"/>
      <c r="D22" s="4">
        <v>16</v>
      </c>
      <c r="E22" s="151"/>
      <c r="F22" s="151"/>
      <c r="G22" s="151">
        <v>-1160429.3760000081</v>
      </c>
      <c r="H22" s="151">
        <v>2338542.2200000007</v>
      </c>
      <c r="I22" s="151">
        <v>48098152.276000082</v>
      </c>
      <c r="J22" s="151">
        <v>-49004376.44599998</v>
      </c>
      <c r="K22" s="152">
        <f t="shared" si="0"/>
        <v>271888.67400009185</v>
      </c>
      <c r="L22" s="151"/>
      <c r="M22" s="152">
        <f t="shared" si="1"/>
        <v>271888.67400009185</v>
      </c>
      <c r="N22" s="205"/>
      <c r="O22" s="205"/>
      <c r="P22" s="205"/>
      <c r="Q22" s="205"/>
      <c r="R22" s="205"/>
      <c r="S22" s="205"/>
      <c r="T22" s="206"/>
      <c r="U22" s="205"/>
      <c r="V22" s="206"/>
      <c r="W22" s="155"/>
      <c r="X22" s="197"/>
      <c r="Y22" s="197"/>
      <c r="Z22" s="197"/>
      <c r="AA22" s="197"/>
      <c r="AB22" s="197"/>
      <c r="AC22" s="197"/>
      <c r="AD22" s="197"/>
      <c r="AE22" s="197"/>
      <c r="AF22" s="197"/>
    </row>
    <row r="23" spans="1:32" ht="33" customHeight="1" thickBot="1" x14ac:dyDescent="0.25">
      <c r="A23" s="399" t="s">
        <v>355</v>
      </c>
      <c r="B23" s="400"/>
      <c r="C23" s="401"/>
      <c r="D23" s="18">
        <v>17</v>
      </c>
      <c r="E23" s="153">
        <f t="shared" ref="E23:J23" si="6">E10+E11+E18</f>
        <v>601575800</v>
      </c>
      <c r="F23" s="153">
        <f t="shared" si="6"/>
        <v>681482525.25</v>
      </c>
      <c r="G23" s="153">
        <f t="shared" si="6"/>
        <v>228528455.6312001</v>
      </c>
      <c r="H23" s="153">
        <f t="shared" si="6"/>
        <v>397873836.06000006</v>
      </c>
      <c r="I23" s="153">
        <f t="shared" si="6"/>
        <v>92532387.808000326</v>
      </c>
      <c r="J23" s="153">
        <f t="shared" si="6"/>
        <v>51528025.424996808</v>
      </c>
      <c r="K23" s="153">
        <f t="shared" si="0"/>
        <v>2053521030.1741974</v>
      </c>
      <c r="L23" s="153">
        <f>L10+L11+L18</f>
        <v>0</v>
      </c>
      <c r="M23" s="153">
        <f t="shared" si="1"/>
        <v>2053521030.1741974</v>
      </c>
      <c r="N23" s="206"/>
      <c r="O23" s="206"/>
      <c r="P23" s="206"/>
      <c r="Q23" s="206"/>
      <c r="R23" s="206"/>
      <c r="S23" s="206"/>
      <c r="T23" s="206"/>
      <c r="U23" s="206"/>
      <c r="V23" s="206"/>
      <c r="W23" s="155"/>
      <c r="X23" s="197"/>
      <c r="Y23" s="197"/>
      <c r="Z23" s="197"/>
      <c r="AA23" s="197"/>
      <c r="AB23" s="197"/>
      <c r="AC23" s="197"/>
      <c r="AD23" s="197"/>
      <c r="AE23" s="197"/>
      <c r="AF23" s="197"/>
    </row>
    <row r="24" spans="1:32" ht="19.5" customHeight="1" thickTop="1" x14ac:dyDescent="0.2">
      <c r="A24" s="402" t="s">
        <v>356</v>
      </c>
      <c r="B24" s="403"/>
      <c r="C24" s="404"/>
      <c r="D24" s="19">
        <v>18</v>
      </c>
      <c r="E24" s="149">
        <f t="shared" ref="E24:J24" si="7">+E23</f>
        <v>601575800</v>
      </c>
      <c r="F24" s="149">
        <f t="shared" si="7"/>
        <v>681482525.25</v>
      </c>
      <c r="G24" s="149">
        <f t="shared" si="7"/>
        <v>228528455.6312001</v>
      </c>
      <c r="H24" s="149">
        <f t="shared" si="7"/>
        <v>397873836.06000006</v>
      </c>
      <c r="I24" s="149">
        <f t="shared" si="7"/>
        <v>92532387.808000326</v>
      </c>
      <c r="J24" s="149">
        <f t="shared" si="7"/>
        <v>51528025.424996808</v>
      </c>
      <c r="K24" s="150">
        <f t="shared" ref="K24:K40" si="8">SUM(E24:J24)</f>
        <v>2053521030.1741974</v>
      </c>
      <c r="L24" s="149"/>
      <c r="M24" s="150">
        <f t="shared" si="1"/>
        <v>2053521030.1741974</v>
      </c>
      <c r="N24" s="205"/>
      <c r="O24" s="205"/>
      <c r="P24" s="205"/>
      <c r="Q24" s="205"/>
      <c r="R24" s="205"/>
      <c r="S24" s="205"/>
      <c r="T24" s="206"/>
      <c r="U24" s="205"/>
      <c r="V24" s="206"/>
      <c r="W24" s="155"/>
      <c r="X24" s="197"/>
      <c r="Y24" s="197"/>
      <c r="Z24" s="197"/>
      <c r="AA24" s="197"/>
      <c r="AB24" s="197"/>
      <c r="AC24" s="197"/>
      <c r="AD24" s="197"/>
      <c r="AE24" s="197"/>
      <c r="AF24" s="197"/>
    </row>
    <row r="25" spans="1:32" ht="12.75" customHeight="1" x14ac:dyDescent="0.2">
      <c r="A25" s="374" t="s">
        <v>340</v>
      </c>
      <c r="B25" s="375"/>
      <c r="C25" s="376"/>
      <c r="D25" s="4">
        <v>19</v>
      </c>
      <c r="E25" s="151"/>
      <c r="F25" s="151"/>
      <c r="G25" s="151"/>
      <c r="H25" s="151"/>
      <c r="I25" s="151"/>
      <c r="J25" s="151"/>
      <c r="K25" s="152">
        <f t="shared" si="8"/>
        <v>0</v>
      </c>
      <c r="L25" s="151"/>
      <c r="M25" s="152">
        <f t="shared" si="1"/>
        <v>0</v>
      </c>
      <c r="N25" s="205"/>
      <c r="O25" s="205"/>
      <c r="P25" s="205"/>
      <c r="Q25" s="205"/>
      <c r="R25" s="205"/>
      <c r="S25" s="205"/>
      <c r="T25" s="206"/>
      <c r="U25" s="205"/>
      <c r="V25" s="206"/>
      <c r="W25" s="155"/>
      <c r="X25" s="197"/>
      <c r="Y25" s="197"/>
      <c r="Z25" s="197"/>
      <c r="AA25" s="197"/>
      <c r="AB25" s="197"/>
      <c r="AC25" s="197"/>
      <c r="AD25" s="197"/>
      <c r="AE25" s="197"/>
      <c r="AF25" s="197"/>
    </row>
    <row r="26" spans="1:32" ht="15.75" customHeight="1" x14ac:dyDescent="0.2">
      <c r="A26" s="374" t="s">
        <v>341</v>
      </c>
      <c r="B26" s="375"/>
      <c r="C26" s="376"/>
      <c r="D26" s="4">
        <v>20</v>
      </c>
      <c r="E26" s="151"/>
      <c r="F26" s="151"/>
      <c r="G26" s="151"/>
      <c r="H26" s="151"/>
      <c r="I26" s="151"/>
      <c r="J26" s="151"/>
      <c r="K26" s="152">
        <f t="shared" si="8"/>
        <v>0</v>
      </c>
      <c r="L26" s="151"/>
      <c r="M26" s="152">
        <f t="shared" si="1"/>
        <v>0</v>
      </c>
      <c r="N26" s="205"/>
      <c r="O26" s="205"/>
      <c r="P26" s="205"/>
      <c r="Q26" s="205"/>
      <c r="R26" s="205"/>
      <c r="S26" s="205"/>
      <c r="T26" s="206"/>
      <c r="U26" s="205"/>
      <c r="V26" s="206"/>
      <c r="W26" s="155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1:32" ht="24" customHeight="1" x14ac:dyDescent="0.2">
      <c r="A27" s="377" t="s">
        <v>357</v>
      </c>
      <c r="B27" s="378"/>
      <c r="C27" s="379"/>
      <c r="D27" s="4">
        <v>21</v>
      </c>
      <c r="E27" s="186">
        <f t="shared" ref="E27:J27" si="9">SUM(E24:E26)</f>
        <v>601575800</v>
      </c>
      <c r="F27" s="186">
        <f t="shared" si="9"/>
        <v>681482525.25</v>
      </c>
      <c r="G27" s="186">
        <f t="shared" si="9"/>
        <v>228528455.6312001</v>
      </c>
      <c r="H27" s="186">
        <f t="shared" si="9"/>
        <v>397873836.06000006</v>
      </c>
      <c r="I27" s="186">
        <f t="shared" si="9"/>
        <v>92532387.808000326</v>
      </c>
      <c r="J27" s="186">
        <f t="shared" si="9"/>
        <v>51528025.424996808</v>
      </c>
      <c r="K27" s="186">
        <f t="shared" si="8"/>
        <v>2053521030.1741974</v>
      </c>
      <c r="L27" s="186"/>
      <c r="M27" s="186">
        <f t="shared" si="1"/>
        <v>2053521030.1741974</v>
      </c>
      <c r="N27" s="207"/>
      <c r="O27" s="207"/>
      <c r="P27" s="207"/>
      <c r="Q27" s="207"/>
      <c r="R27" s="207"/>
      <c r="S27" s="207"/>
      <c r="T27" s="207"/>
      <c r="U27" s="207"/>
      <c r="V27" s="207"/>
      <c r="W27" s="155"/>
      <c r="X27" s="197"/>
      <c r="Y27" s="197"/>
      <c r="Z27" s="197"/>
      <c r="AA27" s="197"/>
      <c r="AB27" s="197"/>
      <c r="AC27" s="197"/>
      <c r="AD27" s="197"/>
      <c r="AE27" s="197"/>
      <c r="AF27" s="197"/>
    </row>
    <row r="28" spans="1:32" ht="23.25" customHeight="1" x14ac:dyDescent="0.2">
      <c r="A28" s="377" t="s">
        <v>358</v>
      </c>
      <c r="B28" s="378"/>
      <c r="C28" s="379"/>
      <c r="D28" s="4">
        <v>22</v>
      </c>
      <c r="E28" s="186">
        <f t="shared" ref="E28:J28" si="10">E29+E30</f>
        <v>0</v>
      </c>
      <c r="F28" s="186">
        <f t="shared" si="10"/>
        <v>0</v>
      </c>
      <c r="G28" s="186">
        <f t="shared" si="10"/>
        <v>93777087.530200049</v>
      </c>
      <c r="H28" s="186">
        <f t="shared" si="10"/>
        <v>0</v>
      </c>
      <c r="I28" s="186">
        <f t="shared" si="10"/>
        <v>0</v>
      </c>
      <c r="J28" s="186">
        <f t="shared" si="10"/>
        <v>148924265.80352244</v>
      </c>
      <c r="K28" s="186">
        <f t="shared" si="8"/>
        <v>242701353.33372247</v>
      </c>
      <c r="L28" s="186"/>
      <c r="M28" s="186">
        <f t="shared" si="1"/>
        <v>242701353.33372247</v>
      </c>
      <c r="N28" s="207"/>
      <c r="O28" s="207"/>
      <c r="P28" s="207"/>
      <c r="Q28" s="207"/>
      <c r="R28" s="207"/>
      <c r="S28" s="207"/>
      <c r="T28" s="207"/>
      <c r="U28" s="207"/>
      <c r="V28" s="207"/>
      <c r="W28" s="155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1:32" ht="13.5" customHeight="1" x14ac:dyDescent="0.2">
      <c r="A29" s="374" t="s">
        <v>344</v>
      </c>
      <c r="B29" s="375"/>
      <c r="C29" s="376"/>
      <c r="D29" s="4">
        <v>23</v>
      </c>
      <c r="E29" s="187"/>
      <c r="F29" s="187"/>
      <c r="G29" s="187"/>
      <c r="H29" s="187"/>
      <c r="I29" s="187"/>
      <c r="J29" s="187">
        <v>148924265.80352244</v>
      </c>
      <c r="K29" s="186">
        <f>SUM(E29:J29)</f>
        <v>148924265.80352244</v>
      </c>
      <c r="L29" s="187"/>
      <c r="M29" s="186">
        <f t="shared" si="1"/>
        <v>148924265.80352244</v>
      </c>
      <c r="N29" s="208"/>
      <c r="O29" s="208"/>
      <c r="P29" s="208"/>
      <c r="Q29" s="208"/>
      <c r="R29" s="208"/>
      <c r="S29" s="208"/>
      <c r="T29" s="207"/>
      <c r="U29" s="208"/>
      <c r="V29" s="207"/>
      <c r="W29" s="155"/>
      <c r="X29" s="197"/>
      <c r="Y29" s="197"/>
      <c r="Z29" s="197"/>
      <c r="AA29" s="197"/>
      <c r="AB29" s="197"/>
      <c r="AC29" s="197"/>
      <c r="AD29" s="197"/>
      <c r="AE29" s="197"/>
      <c r="AF29" s="197"/>
    </row>
    <row r="30" spans="1:32" ht="24" customHeight="1" x14ac:dyDescent="0.2">
      <c r="A30" s="374" t="s">
        <v>359</v>
      </c>
      <c r="B30" s="375"/>
      <c r="C30" s="376"/>
      <c r="D30" s="4">
        <v>24</v>
      </c>
      <c r="E30" s="186">
        <f t="shared" ref="E30:J30" si="11">SUM(E31:E34)</f>
        <v>0</v>
      </c>
      <c r="F30" s="186">
        <f t="shared" si="11"/>
        <v>0</v>
      </c>
      <c r="G30" s="186">
        <f t="shared" si="11"/>
        <v>93777087.530200049</v>
      </c>
      <c r="H30" s="186">
        <f t="shared" si="11"/>
        <v>0</v>
      </c>
      <c r="I30" s="186">
        <f t="shared" si="11"/>
        <v>0</v>
      </c>
      <c r="J30" s="186">
        <f t="shared" si="11"/>
        <v>0</v>
      </c>
      <c r="K30" s="186">
        <f t="shared" si="8"/>
        <v>93777087.530200049</v>
      </c>
      <c r="L30" s="186"/>
      <c r="M30" s="186">
        <f t="shared" si="1"/>
        <v>93777087.530200049</v>
      </c>
      <c r="N30" s="207"/>
      <c r="O30" s="207"/>
      <c r="P30" s="207"/>
      <c r="Q30" s="207"/>
      <c r="R30" s="207"/>
      <c r="S30" s="207"/>
      <c r="T30" s="207"/>
      <c r="U30" s="207"/>
      <c r="V30" s="207"/>
      <c r="W30" s="155"/>
      <c r="X30" s="197"/>
      <c r="Y30" s="197"/>
      <c r="Z30" s="197"/>
      <c r="AA30" s="197"/>
      <c r="AB30" s="197"/>
      <c r="AC30" s="197"/>
      <c r="AD30" s="197"/>
      <c r="AE30" s="197"/>
      <c r="AF30" s="197"/>
    </row>
    <row r="31" spans="1:32" ht="33" customHeight="1" x14ac:dyDescent="0.2">
      <c r="A31" s="374" t="s">
        <v>346</v>
      </c>
      <c r="B31" s="375"/>
      <c r="C31" s="376"/>
      <c r="D31" s="4">
        <v>25</v>
      </c>
      <c r="E31" s="187"/>
      <c r="F31" s="187"/>
      <c r="G31" s="187">
        <v>-3492123.0898000011</v>
      </c>
      <c r="H31" s="187"/>
      <c r="I31" s="187"/>
      <c r="J31" s="187"/>
      <c r="K31" s="186">
        <f t="shared" si="8"/>
        <v>-3492123.0898000011</v>
      </c>
      <c r="L31" s="187"/>
      <c r="M31" s="186">
        <f t="shared" si="1"/>
        <v>-3492123.0898000011</v>
      </c>
      <c r="N31" s="208"/>
      <c r="O31" s="208"/>
      <c r="P31" s="208"/>
      <c r="Q31" s="208"/>
      <c r="R31" s="208"/>
      <c r="S31" s="208"/>
      <c r="T31" s="207"/>
      <c r="U31" s="208"/>
      <c r="V31" s="207"/>
      <c r="W31" s="155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ht="24" customHeight="1" x14ac:dyDescent="0.2">
      <c r="A32" s="374" t="s">
        <v>347</v>
      </c>
      <c r="B32" s="375"/>
      <c r="C32" s="376"/>
      <c r="D32" s="4">
        <v>26</v>
      </c>
      <c r="E32" s="187"/>
      <c r="F32" s="187"/>
      <c r="G32" s="187">
        <v>135737811.32580006</v>
      </c>
      <c r="H32" s="187"/>
      <c r="I32" s="187"/>
      <c r="J32" s="187"/>
      <c r="K32" s="186">
        <f t="shared" si="8"/>
        <v>135737811.32580006</v>
      </c>
      <c r="L32" s="187"/>
      <c r="M32" s="186">
        <f t="shared" si="1"/>
        <v>135737811.32580006</v>
      </c>
      <c r="N32" s="208"/>
      <c r="O32" s="208"/>
      <c r="P32" s="208"/>
      <c r="Q32" s="208"/>
      <c r="R32" s="208"/>
      <c r="S32" s="208"/>
      <c r="T32" s="207"/>
      <c r="U32" s="208"/>
      <c r="V32" s="207"/>
      <c r="W32" s="155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ht="22.5" customHeight="1" x14ac:dyDescent="0.2">
      <c r="A33" s="374" t="s">
        <v>348</v>
      </c>
      <c r="B33" s="375"/>
      <c r="C33" s="376"/>
      <c r="D33" s="4">
        <v>27</v>
      </c>
      <c r="E33" s="187"/>
      <c r="F33" s="187"/>
      <c r="G33" s="187">
        <v>-38468600.705800012</v>
      </c>
      <c r="H33" s="187"/>
      <c r="I33" s="187"/>
      <c r="J33" s="187"/>
      <c r="K33" s="186">
        <f t="shared" si="8"/>
        <v>-38468600.705800012</v>
      </c>
      <c r="L33" s="187"/>
      <c r="M33" s="186">
        <f t="shared" si="1"/>
        <v>-38468600.705800012</v>
      </c>
      <c r="N33" s="208"/>
      <c r="O33" s="208"/>
      <c r="P33" s="208"/>
      <c r="Q33" s="208"/>
      <c r="R33" s="208"/>
      <c r="S33" s="208"/>
      <c r="T33" s="207"/>
      <c r="U33" s="208"/>
      <c r="V33" s="207"/>
      <c r="W33" s="155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ht="16.5" customHeight="1" x14ac:dyDescent="0.2">
      <c r="A34" s="374" t="s">
        <v>349</v>
      </c>
      <c r="B34" s="375"/>
      <c r="C34" s="376"/>
      <c r="D34" s="4">
        <v>28</v>
      </c>
      <c r="E34" s="187"/>
      <c r="F34" s="187"/>
      <c r="G34" s="187"/>
      <c r="H34" s="187"/>
      <c r="I34" s="187"/>
      <c r="J34" s="187"/>
      <c r="K34" s="186">
        <f t="shared" si="8"/>
        <v>0</v>
      </c>
      <c r="L34" s="187"/>
      <c r="M34" s="186">
        <f t="shared" si="1"/>
        <v>0</v>
      </c>
      <c r="N34" s="208"/>
      <c r="O34" s="208"/>
      <c r="P34" s="208"/>
      <c r="Q34" s="208"/>
      <c r="R34" s="208"/>
      <c r="S34" s="208"/>
      <c r="T34" s="207"/>
      <c r="U34" s="208"/>
      <c r="V34" s="207"/>
      <c r="W34" s="155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1:32" ht="30.75" customHeight="1" x14ac:dyDescent="0.2">
      <c r="A35" s="377" t="s">
        <v>360</v>
      </c>
      <c r="B35" s="378"/>
      <c r="C35" s="379"/>
      <c r="D35" s="4">
        <v>29</v>
      </c>
      <c r="E35" s="186">
        <f t="shared" ref="E35:J35" si="12">SUM(E36:E39)</f>
        <v>0</v>
      </c>
      <c r="F35" s="186">
        <f t="shared" si="12"/>
        <v>0</v>
      </c>
      <c r="G35" s="186">
        <f t="shared" si="12"/>
        <v>11919986.980999999</v>
      </c>
      <c r="H35" s="186">
        <f t="shared" si="12"/>
        <v>2576401.2800000003</v>
      </c>
      <c r="I35" s="186">
        <f t="shared" si="12"/>
        <v>320921901.00499684</v>
      </c>
      <c r="J35" s="186">
        <f t="shared" si="12"/>
        <v>-51528025.424996808</v>
      </c>
      <c r="K35" s="186">
        <f t="shared" si="8"/>
        <v>283890263.84100002</v>
      </c>
      <c r="L35" s="186"/>
      <c r="M35" s="186">
        <f t="shared" si="1"/>
        <v>283890263.84100002</v>
      </c>
      <c r="N35" s="207"/>
      <c r="O35" s="207"/>
      <c r="P35" s="207"/>
      <c r="Q35" s="207"/>
      <c r="R35" s="207"/>
      <c r="S35" s="207"/>
      <c r="T35" s="207"/>
      <c r="U35" s="207"/>
      <c r="V35" s="207"/>
      <c r="W35" s="155"/>
      <c r="X35" s="197"/>
      <c r="Y35" s="197"/>
      <c r="Z35" s="197"/>
      <c r="AA35" s="197"/>
      <c r="AB35" s="197"/>
      <c r="AC35" s="197"/>
      <c r="AD35" s="197"/>
      <c r="AE35" s="197"/>
      <c r="AF35" s="197"/>
    </row>
    <row r="36" spans="1:32" ht="16.5" customHeight="1" x14ac:dyDescent="0.2">
      <c r="A36" s="374" t="s">
        <v>351</v>
      </c>
      <c r="B36" s="375"/>
      <c r="C36" s="376"/>
      <c r="D36" s="4">
        <v>30</v>
      </c>
      <c r="E36" s="187"/>
      <c r="F36" s="187"/>
      <c r="G36" s="187"/>
      <c r="H36" s="187"/>
      <c r="I36" s="187"/>
      <c r="J36" s="187"/>
      <c r="K36" s="186">
        <f t="shared" si="8"/>
        <v>0</v>
      </c>
      <c r="L36" s="187"/>
      <c r="M36" s="186">
        <f t="shared" si="1"/>
        <v>0</v>
      </c>
      <c r="N36" s="208"/>
      <c r="O36" s="208"/>
      <c r="P36" s="208"/>
      <c r="Q36" s="208"/>
      <c r="R36" s="208"/>
      <c r="S36" s="208"/>
      <c r="T36" s="207"/>
      <c r="U36" s="208"/>
      <c r="V36" s="207"/>
      <c r="W36" s="155"/>
      <c r="X36" s="197"/>
      <c r="Y36" s="197"/>
      <c r="Z36" s="197"/>
      <c r="AA36" s="197"/>
      <c r="AB36" s="197"/>
      <c r="AC36" s="197"/>
      <c r="AD36" s="197"/>
      <c r="AE36" s="197"/>
      <c r="AF36" s="197"/>
    </row>
    <row r="37" spans="1:32" ht="12.75" customHeight="1" x14ac:dyDescent="0.2">
      <c r="A37" s="374" t="s">
        <v>352</v>
      </c>
      <c r="B37" s="375"/>
      <c r="C37" s="376"/>
      <c r="D37" s="4">
        <v>31</v>
      </c>
      <c r="E37" s="187"/>
      <c r="F37" s="187"/>
      <c r="G37" s="187"/>
      <c r="H37" s="187"/>
      <c r="I37" s="187"/>
      <c r="J37" s="187"/>
      <c r="K37" s="186">
        <f t="shared" si="8"/>
        <v>0</v>
      </c>
      <c r="L37" s="187"/>
      <c r="M37" s="186">
        <f t="shared" si="1"/>
        <v>0</v>
      </c>
      <c r="N37" s="208"/>
      <c r="O37" s="208"/>
      <c r="P37" s="208"/>
      <c r="Q37" s="208"/>
      <c r="R37" s="208"/>
      <c r="S37" s="208"/>
      <c r="T37" s="207"/>
      <c r="U37" s="208"/>
      <c r="V37" s="207"/>
      <c r="W37" s="155"/>
      <c r="X37" s="197"/>
      <c r="Y37" s="197"/>
      <c r="Z37" s="197"/>
      <c r="AA37" s="197"/>
      <c r="AB37" s="197"/>
      <c r="AC37" s="197"/>
      <c r="AD37" s="197"/>
      <c r="AE37" s="197"/>
      <c r="AF37" s="197"/>
    </row>
    <row r="38" spans="1:32" ht="12.75" customHeight="1" x14ac:dyDescent="0.2">
      <c r="A38" s="374" t="s">
        <v>353</v>
      </c>
      <c r="B38" s="375"/>
      <c r="C38" s="376"/>
      <c r="D38" s="4">
        <v>32</v>
      </c>
      <c r="E38" s="187"/>
      <c r="F38" s="187"/>
      <c r="G38" s="187"/>
      <c r="H38" s="187"/>
      <c r="I38" s="187"/>
      <c r="J38" s="187">
        <v>-980000</v>
      </c>
      <c r="K38" s="186">
        <f t="shared" si="8"/>
        <v>-980000</v>
      </c>
      <c r="L38" s="187"/>
      <c r="M38" s="186">
        <f t="shared" si="1"/>
        <v>-980000</v>
      </c>
      <c r="N38" s="208"/>
      <c r="O38" s="208"/>
      <c r="P38" s="208"/>
      <c r="Q38" s="208"/>
      <c r="R38" s="208"/>
      <c r="S38" s="208"/>
      <c r="T38" s="207"/>
      <c r="U38" s="208"/>
      <c r="V38" s="207"/>
      <c r="W38" s="155"/>
      <c r="X38" s="197"/>
      <c r="Y38" s="197"/>
      <c r="Z38" s="197"/>
      <c r="AA38" s="197"/>
      <c r="AB38" s="197"/>
      <c r="AC38" s="197"/>
      <c r="AD38" s="197"/>
      <c r="AE38" s="197"/>
      <c r="AF38" s="197"/>
    </row>
    <row r="39" spans="1:32" ht="12.75" customHeight="1" x14ac:dyDescent="0.2">
      <c r="A39" s="374" t="s">
        <v>354</v>
      </c>
      <c r="B39" s="375"/>
      <c r="C39" s="376"/>
      <c r="D39" s="4">
        <v>33</v>
      </c>
      <c r="E39" s="187"/>
      <c r="F39" s="187"/>
      <c r="G39" s="187">
        <v>11919986.980999999</v>
      </c>
      <c r="H39" s="187">
        <v>2576401.2800000003</v>
      </c>
      <c r="I39" s="187">
        <v>320921901.00499684</v>
      </c>
      <c r="J39" s="187">
        <v>-50548025.424996808</v>
      </c>
      <c r="K39" s="186">
        <f t="shared" si="8"/>
        <v>284870263.84100002</v>
      </c>
      <c r="L39" s="187"/>
      <c r="M39" s="186">
        <f t="shared" si="1"/>
        <v>284870263.84100002</v>
      </c>
      <c r="N39" s="208"/>
      <c r="O39" s="208"/>
      <c r="P39" s="208"/>
      <c r="Q39" s="208"/>
      <c r="R39" s="208"/>
      <c r="S39" s="208"/>
      <c r="T39" s="207"/>
      <c r="U39" s="208"/>
      <c r="V39" s="207"/>
      <c r="W39" s="155"/>
      <c r="X39" s="197"/>
      <c r="Y39" s="197"/>
      <c r="Z39" s="197"/>
      <c r="AA39" s="197"/>
      <c r="AB39" s="197"/>
      <c r="AC39" s="197"/>
      <c r="AD39" s="197"/>
      <c r="AE39" s="197"/>
      <c r="AF39" s="197"/>
    </row>
    <row r="40" spans="1:32" ht="42" customHeight="1" x14ac:dyDescent="0.2">
      <c r="A40" s="405" t="s">
        <v>361</v>
      </c>
      <c r="B40" s="406"/>
      <c r="C40" s="407"/>
      <c r="D40" s="16">
        <v>34</v>
      </c>
      <c r="E40" s="188">
        <f t="shared" ref="E40:J40" si="13">E27+E28+E35</f>
        <v>601575800</v>
      </c>
      <c r="F40" s="188">
        <f t="shared" si="13"/>
        <v>681482525.25</v>
      </c>
      <c r="G40" s="188">
        <f t="shared" si="13"/>
        <v>334225530.14240015</v>
      </c>
      <c r="H40" s="188">
        <f t="shared" si="13"/>
        <v>400450237.34000003</v>
      </c>
      <c r="I40" s="188">
        <f t="shared" si="13"/>
        <v>413454288.81299716</v>
      </c>
      <c r="J40" s="188">
        <f t="shared" si="13"/>
        <v>148924265.80352247</v>
      </c>
      <c r="K40" s="188">
        <f t="shared" si="8"/>
        <v>2580112647.3489203</v>
      </c>
      <c r="L40" s="188"/>
      <c r="M40" s="188">
        <f t="shared" si="1"/>
        <v>2580112647.3489203</v>
      </c>
      <c r="N40" s="207"/>
      <c r="O40" s="207"/>
      <c r="P40" s="207"/>
      <c r="Q40" s="207"/>
      <c r="R40" s="207"/>
      <c r="S40" s="207"/>
      <c r="T40" s="207"/>
      <c r="U40" s="207"/>
      <c r="V40" s="207"/>
      <c r="W40" s="155"/>
      <c r="X40" s="197"/>
      <c r="Y40" s="197"/>
      <c r="Z40" s="197"/>
      <c r="AA40" s="197"/>
      <c r="AB40" s="197"/>
      <c r="AC40" s="197"/>
      <c r="AD40" s="197"/>
      <c r="AE40" s="197"/>
      <c r="AF40" s="197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D7:M65536 L1:M3 A41:C65536 N1:IV1048576"/>
  </dataValidations>
  <pageMargins left="0.75" right="0.75" top="1" bottom="1" header="0.5" footer="0.5"/>
  <pageSetup paperSize="9" scale="35" orientation="portrait" r:id="rId1"/>
  <headerFooter alignWithMargins="0"/>
  <customProperties>
    <customPr name="EpmWorksheetKeyString_GUID" r:id="rId2"/>
  </customProperties>
  <ignoredErrors>
    <ignoredError sqref="E6:M6" numberStoredAsText="1"/>
    <ignoredError sqref="K7:K9" formulaRange="1"/>
    <ignoredError sqref="K10:K23" formula="1" formulaRange="1"/>
    <ignoredError sqref="E24:K24 E25:J40" unlockedFormula="1"/>
    <ignoredError sqref="K25:K4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10" workbookViewId="0">
      <selection activeCell="L130" sqref="L130"/>
    </sheetView>
  </sheetViews>
  <sheetFormatPr defaultRowHeight="12" x14ac:dyDescent="0.2"/>
  <cols>
    <col min="1" max="16384" width="9.140625" style="25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08" t="s">
        <v>362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2">
      <c r="A4" s="409" t="s">
        <v>363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2.75" customHeight="1" x14ac:dyDescent="0.2">
      <c r="A5" s="409"/>
      <c r="B5" s="409"/>
      <c r="C5" s="409"/>
      <c r="D5" s="409"/>
      <c r="E5" s="409"/>
      <c r="F5" s="409"/>
      <c r="G5" s="409"/>
      <c r="H5" s="409"/>
      <c r="I5" s="409"/>
      <c r="J5" s="409"/>
    </row>
    <row r="6" spans="1:10" ht="12.75" customHeight="1" x14ac:dyDescent="0.2">
      <c r="A6" s="409"/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2.75" customHeight="1" x14ac:dyDescent="0.2">
      <c r="A7" s="409"/>
      <c r="B7" s="409"/>
      <c r="C7" s="409"/>
      <c r="D7" s="409"/>
      <c r="E7" s="409"/>
      <c r="F7" s="409"/>
      <c r="G7" s="409"/>
      <c r="H7" s="409"/>
      <c r="I7" s="409"/>
      <c r="J7" s="409"/>
    </row>
    <row r="8" spans="1:10" ht="12.75" customHeight="1" x14ac:dyDescent="0.2">
      <c r="A8" s="409"/>
      <c r="B8" s="409"/>
      <c r="C8" s="409"/>
      <c r="D8" s="409"/>
      <c r="E8" s="409"/>
      <c r="F8" s="409"/>
      <c r="G8" s="409"/>
      <c r="H8" s="409"/>
      <c r="I8" s="409"/>
      <c r="J8" s="409"/>
    </row>
    <row r="9" spans="1:10" ht="12.75" customHeight="1" x14ac:dyDescent="0.2">
      <c r="A9" s="409"/>
      <c r="B9" s="409"/>
      <c r="C9" s="409"/>
      <c r="D9" s="409"/>
      <c r="E9" s="409"/>
      <c r="F9" s="409"/>
      <c r="G9" s="409"/>
      <c r="H9" s="409"/>
      <c r="I9" s="409"/>
      <c r="J9" s="409"/>
    </row>
    <row r="10" spans="1:10" x14ac:dyDescent="0.2">
      <c r="A10" s="410"/>
      <c r="B10" s="410"/>
      <c r="C10" s="410"/>
      <c r="D10" s="410"/>
      <c r="E10" s="410"/>
      <c r="F10" s="410"/>
      <c r="G10" s="410"/>
      <c r="H10" s="410"/>
      <c r="I10" s="410"/>
      <c r="J10" s="410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GENERAL</vt:lpstr>
      <vt:lpstr>BS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  <vt:lpstr>'PL-periodical'!Print_Area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2018-02-28T09:00:45Z</cp:lastPrinted>
  <dcterms:created xsi:type="dcterms:W3CDTF">2008-10-17T11:51:54Z</dcterms:created>
  <dcterms:modified xsi:type="dcterms:W3CDTF">2018-02-28T09:46:50Z</dcterms:modified>
</cp:coreProperties>
</file>