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95" windowHeight="853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PODACI'!$A$1:$K$85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<sst xmlns="http://schemas.openxmlformats.org/spreadsheetml/2006/main" count="599" uniqueCount="446">
  <si>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</si>
  <si>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</si>
  <si>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</si>
  <si>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</si>
  <si>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</si>
  <si>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</si>
  <si>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</si>
  <si>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</si>
  <si>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</si>
  <si>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</si>
  <si>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</si>
  <si>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</si>
  <si>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</si>
  <si>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</si>
  <si>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</si>
  <si>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</si>
  <si>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</si>
  <si>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</si>
  <si>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</si>
  <si>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</si>
  <si>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</si>
  <si>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</si>
  <si>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</si>
  <si>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</si>
  <si>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</si>
  <si>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</si>
  <si>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</si>
  <si>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</si>
  <si>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</si>
  <si>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</si>
  <si>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</si>
  <si>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</si>
  <si>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</si>
  <si>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</si>
  <si>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</si>
  <si>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</si>
  <si>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</si>
  <si>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</si>
  <si>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</si>
  <si>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</si>
  <si>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</si>
  <si>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</si>
  <si>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</si>
  <si>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</si>
  <si>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</si>
  <si>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</si>
  <si>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</si>
  <si>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</si>
  <si>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</si>
  <si>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</si>
  <si>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</si>
  <si>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</si>
  <si>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</si>
  <si>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</si>
  <si>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</si>
  <si>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</si>
  <si>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</si>
  <si>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</si>
  <si>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</si>
  <si>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</si>
  <si>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</si>
  <si>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</si>
  <si>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</si>
  <si>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</si>
  <si>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</si>
  <si>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</si>
  <si>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</si>
  <si>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</si>
  <si>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</si>
  <si>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</si>
  <si>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</si>
  <si>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</si>
  <si>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</si>
  <si>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</si>
  <si>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</si>
  <si>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</si>
  <si>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</si>
  <si>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</si>
  <si>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</si>
  <si>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</si>
  <si>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</si>
  <si>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</si>
  <si>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</si>
  <si>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</si>
  <si>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</si>
  <si>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</si>
  <si>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</si>
  <si>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</si>
  <si>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</si>
  <si>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</si>
  <si>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</si>
  <si>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</si>
  <si>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</si>
  <si>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</si>
  <si>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</si>
  <si>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</si>
  <si>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</si>
  <si>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</si>
  <si>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</si>
  <si>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</si>
  <si>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</si>
  <si>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</si>
  <si>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</si>
  <si>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</si>
  <si>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</si>
  <si>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</si>
  <si>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</si>
  <si>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</si>
  <si>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</si>
  <si>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</si>
  <si>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</si>
  <si>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</si>
  <si>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</si>
  <si>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</si>
  <si>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</si>
  <si>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</si>
  <si>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</si>
  <si>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</si>
  <si>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</si>
  <si>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</si>
  <si>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</si>
  <si>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</si>
  <si>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</si>
  <si>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</si>
  <si>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</si>
  <si>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</si>
  <si>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</si>
  <si>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</si>
  <si>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</si>
  <si>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</si>
  <si>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</si>
  <si>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</si>
  <si>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</si>
  <si>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</si>
  <si>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</si>
  <si>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</si>
  <si>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</si>
  <si>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</si>
  <si>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</si>
  <si>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</si>
  <si>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</si>
  <si>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</si>
  <si>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</si>
  <si>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</si>
  <si>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</si>
  <si>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</si>
  <si>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</si>
  <si>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</si>
  <si>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</si>
  <si>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</si>
  <si>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</si>
  <si>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</si>
  <si>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</si>
  <si>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</si>
  <si>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</si>
  <si>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</si>
  <si>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</si>
  <si>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</si>
  <si>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</si>
  <si>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</si>
  <si>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</si>
  <si>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</si>
  <si>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</si>
  <si>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</si>
  <si>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</si>
  <si>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</si>
  <si>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</si>
  <si>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</si>
  <si>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</si>
  <si>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</si>
  <si>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</si>
  <si>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</si>
  <si>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</si>
  <si>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</si>
  <si>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</si>
  <si>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</si>
  <si>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</si>
  <si>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</si>
  <si>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</si>
  <si>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</si>
  <si>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</si>
  <si>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</si>
  <si>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</si>
  <si>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</si>
  <si>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</si>
  <si>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</si>
  <si>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</si>
  <si>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</si>
  <si>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</si>
  <si>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</si>
  <si>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</si>
  <si>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</si>
  <si>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</si>
  <si>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</si>
  <si>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</si>
  <si>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</si>
  <si>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</si>
  <si>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</si>
  <si>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</si>
  <si>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</si>
  <si>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</si>
  <si>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</si>
  <si>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</si>
  <si>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</si>
  <si>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</si>
  <si>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</si>
  <si>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</si>
  <si>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</si>
  <si>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</si>
  <si>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</si>
  <si>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</si>
  <si>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</si>
  <si>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</si>
  <si>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</si>
  <si>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</si>
  <si>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</si>
  <si>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</si>
  <si>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</si>
  <si>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</si>
  <si>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</si>
  <si>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</si>
  <si>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</si>
  <si>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</si>
  <si>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</si>
  <si>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</si>
  <si>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</si>
  <si>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</si>
  <si>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</si>
  <si>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</si>
  <si>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</si>
  <si>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</si>
  <si>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</si>
  <si>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</si>
  <si>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</si>
  <si>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</si>
  <si>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</si>
  <si>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</si>
  <si>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</si>
  <si>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</si>
  <si>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</si>
  <si>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</si>
  <si>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</si>
  <si>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</si>
  <si>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</si>
  <si>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</si>
  <si>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</si>
  <si>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</si>
  <si>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</si>
  <si>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</si>
  <si>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</si>
  <si>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</si>
  <si>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</si>
  <si>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</si>
  <si>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</si>
  <si>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</si>
  <si>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</si>
  <si>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</si>
  <si>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</si>
  <si>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</si>
  <si>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</si>
  <si>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</si>
  <si>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</si>
  <si>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</si>
  <si>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</si>
  <si>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</si>
  <si>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</si>
  <si>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</si>
  <si>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</si>
  <si>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</si>
  <si>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</si>
  <si>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</si>
  <si>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</si>
  <si>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</si>
  <si>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</si>
  <si>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</si>
  <si>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</si>
  <si>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</si>
  <si>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</si>
  <si>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</si>
  <si>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</si>
  <si>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</si>
  <si>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</si>
  <si>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</si>
  <si>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</si>
  <si>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</si>
  <si>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</si>
  <si>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</si>
  <si>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</si>
  <si>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</si>
  <si>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</si>
  <si>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</si>
  <si>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</si>
  <si>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</si>
  <si>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</si>
  <si>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</si>
  <si>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</si>
  <si>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</si>
  <si>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</si>
  <si>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</si>
  <si>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</si>
  <si>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</si>
  <si>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</si>
  <si>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</si>
  <si>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</si>
  <si>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</si>
  <si>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</si>
  <si>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</si>
  <si>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</si>
  <si>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</si>
  <si>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</si>
  <si>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</si>
  <si>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</si>
  <si>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</si>
  <si>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</si>
  <si>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</si>
  <si>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</si>
  <si>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</si>
  <si>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</si>
  <si>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</si>
  <si>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</si>
  <si>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</si>
  <si>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</si>
  <si>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</si>
  <si>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</si>
  <si>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</si>
  <si>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</si>
  <si>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</si>
  <si>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</si>
  <si>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</si>
  <si>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</si>
  <si>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</si>
  <si>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</si>
  <si>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</si>
  <si>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</si>
  <si>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</si>
  <si>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</si>
  <si>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</si>
  <si>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</si>
  <si>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</si>
  <si>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</si>
  <si>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</si>
  <si>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</si>
  <si>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</si>
  <si>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</si>
  <si>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</si>
  <si>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</si>
  <si>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</si>
  <si>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</si>
  <si>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</si>
  <si>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</si>
  <si>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</si>
  <si>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</si>
  <si>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</si>
  <si>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</si>
  <si>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</si>
  <si>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</si>
  <si>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</si>
  <si>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</si>
  <si>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</si>
  <si>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</si>
  <si>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</si>
  <si>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</si>
  <si>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</si>
  <si>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</si>
  <si>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</si>
  <si>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</si>
  <si>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</si>
  <si>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</si>
  <si>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</si>
  <si>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</si>
  <si>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</si>
  <si>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</si>
  <si>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</si>
  <si>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</si>
  <si>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</si>
  <si>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</si>
  <si>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</si>
  <si>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</si>
  <si>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</si>
  <si>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</si>
  <si>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</si>
  <si>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</si>
  <si>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</si>
  <si>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</si>
  <si>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</si>
  <si>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6512</t>
  </si>
  <si>
    <t>Jelena Matijević</t>
  </si>
  <si>
    <t>01/6333-135</t>
  </si>
  <si>
    <t>01/6332-073</t>
  </si>
  <si>
    <t>Član Uprave</t>
  </si>
  <si>
    <t>Predsjednik Uprave</t>
  </si>
  <si>
    <t>B. MANJINSKI INTERES</t>
  </si>
  <si>
    <t>CROATIA OSIGURANJE D.D.</t>
  </si>
  <si>
    <t>20097647</t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</si>
  <si>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</si>
  <si>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</si>
  <si>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</si>
  <si>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</si>
  <si>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</si>
  <si>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</si>
  <si>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</si>
  <si>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</si>
  <si>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</si>
  <si>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</si>
  <si>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</si>
  <si>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</si>
  <si>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</si>
  <si>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</si>
  <si>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D.D.</t>
  </si>
  <si>
    <t>01583999</t>
  </si>
  <si>
    <t>PULA</t>
  </si>
  <si>
    <t>jelena.matijevic@crosig.hr</t>
  </si>
  <si>
    <t>DA</t>
  </si>
  <si>
    <t>Vatroslava Jagića 33</t>
  </si>
  <si>
    <t>Vanđelić Damir, Klepač Miroslav</t>
  </si>
  <si>
    <t>Miroslav Klepač</t>
  </si>
  <si>
    <t>Damir Vanđelić</t>
  </si>
  <si>
    <t>AGROSERVIS STP d.o.o.</t>
  </si>
  <si>
    <t>VIROVITICA</t>
  </si>
  <si>
    <t>01233033</t>
  </si>
  <si>
    <t>MOSTAR</t>
  </si>
  <si>
    <t>01.01.2017.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</si>
  <si>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</si>
  <si>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</si>
  <si>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</si>
  <si>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</si>
  <si>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</si>
  <si>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</si>
  <si>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</si>
  <si>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</si>
  <si>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Prepravljeno prethodno razdoblje</t>
  </si>
  <si>
    <t>POLIKLINIKA ARS MEDICA</t>
  </si>
  <si>
    <t>01547577</t>
  </si>
  <si>
    <t>POLIKLINIKA CROATIA ZDRAVSTVENO OSIGURANJE</t>
  </si>
  <si>
    <t>02042118</t>
  </si>
  <si>
    <t>1. Financijski izvještaji (bilanca, račun dobiti i gubitka, izvještaj o novčanim tokovima, izvještaj o promjenama</t>
  </si>
  <si>
    <t>31.12.2017.</t>
  </si>
  <si>
    <t>CROATIA OSIGURANJE KREDITA D.D.</t>
  </si>
  <si>
    <t>02176165</t>
  </si>
  <si>
    <t>CO ZDRAVLJE D.O.O.</t>
  </si>
  <si>
    <t>04837550</t>
  </si>
  <si>
    <t>Stanje na dan: 31.12.2017.</t>
  </si>
  <si>
    <t>U razdoblju: 01.10.2017. do 31.12.2017.</t>
  </si>
  <si>
    <t>U razdoblju:  01.01.2017. do 31.12.2017.</t>
  </si>
  <si>
    <t>U razdoblju: 01.01.2017. do 31.12.2017.</t>
  </si>
  <si>
    <t>Za razdoblje: 01.01.2017. do 31.12.2017.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</si>
</sst>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"/>
    <numFmt numFmtId="200" formatCode="#,###.00"/>
    <numFmt numFmtId="201" formatCode="#,###.000"/>
    <numFmt numFmtId="202" formatCode="#,###.0000"/>
    <numFmt numFmtId="203" formatCode="[$-41A]d\.\ mmmm\ yyyy\."/>
    <numFmt numFmtId="204" formatCode="#,##0.0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0" xfId="60" applyFont="1" applyAlignment="1">
      <alignment/>
      <protection/>
    </xf>
    <xf numFmtId="0" fontId="14" fillId="0" borderId="13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/>
      <protection hidden="1"/>
    </xf>
    <xf numFmtId="0" fontId="16" fillId="0" borderId="0" xfId="60" applyFont="1" applyBorder="1" applyAlignment="1" applyProtection="1">
      <alignment horizontal="right" vertical="center" wrapText="1"/>
      <protection hidden="1"/>
    </xf>
    <xf numFmtId="0" fontId="16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 applyProtection="1">
      <alignment vertical="top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vertical="top"/>
      <protection hidden="1"/>
    </xf>
    <xf numFmtId="0" fontId="14" fillId="0" borderId="0" xfId="60" applyFont="1" applyFill="1" applyBorder="1" applyProtection="1">
      <alignment vertical="top"/>
      <protection hidden="1"/>
    </xf>
    <xf numFmtId="0" fontId="14" fillId="0" borderId="0" xfId="60" applyFont="1" applyBorder="1" applyAlignment="1" applyProtection="1">
      <alignment horizontal="center" vertical="center"/>
      <protection hidden="1" locked="0"/>
    </xf>
    <xf numFmtId="0" fontId="14" fillId="0" borderId="0" xfId="60" applyFont="1" applyBorder="1" applyAlignment="1" applyProtection="1">
      <alignment wrapText="1"/>
      <protection hidden="1"/>
    </xf>
    <xf numFmtId="0" fontId="14" fillId="0" borderId="0" xfId="60" applyFont="1" applyBorder="1" applyAlignment="1" applyProtection="1">
      <alignment horizontal="right" vertical="top"/>
      <protection hidden="1"/>
    </xf>
    <xf numFmtId="0" fontId="14" fillId="0" borderId="0" xfId="60" applyFont="1" applyBorder="1" applyAlignment="1" applyProtection="1">
      <alignment horizontal="center" vertical="top"/>
      <protection hidden="1"/>
    </xf>
    <xf numFmtId="0" fontId="14" fillId="0" borderId="0" xfId="60" applyFont="1" applyBorder="1" applyAlignment="1" applyProtection="1">
      <alignment horizontal="left" vertical="top"/>
      <protection hidden="1"/>
    </xf>
    <xf numFmtId="0" fontId="14" fillId="0" borderId="14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 vertical="center"/>
      <protection hidden="1"/>
    </xf>
    <xf numFmtId="0" fontId="14" fillId="0" borderId="0" xfId="60" applyFont="1">
      <alignment vertical="top"/>
      <protection/>
    </xf>
    <xf numFmtId="0" fontId="3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14" fillId="0" borderId="0" xfId="66" applyFont="1" applyBorder="1" applyAlignment="1" applyProtection="1">
      <alignment vertical="center"/>
      <protection hidden="1"/>
    </xf>
    <xf numFmtId="0" fontId="14" fillId="0" borderId="0" xfId="60" applyFont="1" applyBorder="1" applyAlignment="1" applyProtection="1">
      <alignment horizontal="right" wrapText="1"/>
      <protection hidden="1"/>
    </xf>
    <xf numFmtId="0" fontId="16" fillId="0" borderId="0" xfId="60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0" xfId="60" applyFont="1" applyBorder="1">
      <alignment vertical="top"/>
      <protection/>
    </xf>
    <xf numFmtId="0" fontId="0" fillId="0" borderId="0" xfId="0" applyFont="1" applyFill="1" applyAlignment="1">
      <alignment/>
    </xf>
    <xf numFmtId="3" fontId="1" fillId="0" borderId="12" xfId="0" applyNumberFormat="1" applyFont="1" applyFill="1" applyBorder="1" applyAlignment="1" applyProtection="1">
      <alignment vertical="center" shrinkToFit="1"/>
      <protection/>
    </xf>
    <xf numFmtId="3" fontId="1" fillId="0" borderId="12" xfId="0" applyNumberFormat="1" applyFont="1" applyFill="1" applyBorder="1" applyAlignment="1" applyProtection="1">
      <alignment vertical="center" shrinkToFit="1"/>
      <protection hidden="1"/>
    </xf>
    <xf numFmtId="3" fontId="1" fillId="0" borderId="15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14" fontId="13" fillId="33" borderId="19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19" xfId="60" applyNumberFormat="1" applyFont="1" applyFill="1" applyBorder="1" applyAlignment="1" applyProtection="1">
      <alignment horizontal="center" vertical="center"/>
      <protection hidden="1" locked="0"/>
    </xf>
    <xf numFmtId="0" fontId="13" fillId="33" borderId="19" xfId="60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/>
      <protection hidden="1"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0" applyFont="1" applyFill="1" applyAlignment="1">
      <alignment/>
      <protection/>
    </xf>
    <xf numFmtId="0" fontId="14" fillId="0" borderId="20" xfId="60" applyFont="1" applyFill="1" applyBorder="1" applyProtection="1">
      <alignment vertical="top"/>
      <protection hidden="1"/>
    </xf>
    <xf numFmtId="0" fontId="14" fillId="0" borderId="20" xfId="60" applyFont="1" applyFill="1" applyBorder="1">
      <alignment vertical="top"/>
      <protection/>
    </xf>
    <xf numFmtId="0" fontId="14" fillId="34" borderId="0" xfId="60" applyFont="1" applyFill="1" applyBorder="1" applyAlignment="1" applyProtection="1">
      <alignment horizontal="right"/>
      <protection hidden="1"/>
    </xf>
    <xf numFmtId="0" fontId="14" fillId="34" borderId="0" xfId="60" applyFont="1" applyFill="1" applyBorder="1" applyAlignment="1" applyProtection="1">
      <alignment vertical="top"/>
      <protection hidden="1"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0" fontId="14" fillId="34" borderId="0" xfId="60" applyFont="1" applyFill="1" applyBorder="1" applyProtection="1">
      <alignment vertical="top"/>
      <protection hidden="1"/>
    </xf>
    <xf numFmtId="0" fontId="14" fillId="34" borderId="0" xfId="60" applyFont="1" applyFill="1" applyBorder="1" applyAlignment="1" applyProtection="1">
      <alignment horizontal="left" vertical="top" indent="2"/>
      <protection hidden="1"/>
    </xf>
    <xf numFmtId="0" fontId="14" fillId="34" borderId="0" xfId="60" applyFont="1" applyFill="1" applyBorder="1" applyAlignment="1" applyProtection="1">
      <alignment horizontal="left" vertical="top" wrapText="1" indent="2"/>
      <protection hidden="1"/>
    </xf>
    <xf numFmtId="0" fontId="14" fillId="34" borderId="0" xfId="60" applyFont="1" applyFill="1" applyBorder="1" applyAlignment="1" applyProtection="1">
      <alignment horizontal="right" vertical="top"/>
      <protection hidden="1"/>
    </xf>
    <xf numFmtId="0" fontId="14" fillId="34" borderId="0" xfId="60" applyFont="1" applyFill="1" applyBorder="1" applyAlignment="1" applyProtection="1">
      <alignment horizontal="center" vertical="top"/>
      <protection hidden="1"/>
    </xf>
    <xf numFmtId="0" fontId="14" fillId="34" borderId="0" xfId="60" applyFont="1" applyFill="1" applyBorder="1" applyAlignment="1" applyProtection="1">
      <alignment horizontal="center"/>
      <protection hidden="1"/>
    </xf>
    <xf numFmtId="0" fontId="13" fillId="34" borderId="0" xfId="66" applyFont="1" applyFill="1" applyBorder="1" applyAlignment="1" applyProtection="1">
      <alignment horizontal="right" vertical="center"/>
      <protection hidden="1" locked="0"/>
    </xf>
    <xf numFmtId="0" fontId="14" fillId="34" borderId="0" xfId="66" applyFont="1" applyFill="1" applyBorder="1" applyAlignment="1">
      <alignment/>
      <protection/>
    </xf>
    <xf numFmtId="49" fontId="13" fillId="34" borderId="0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/>
      <protection/>
    </xf>
    <xf numFmtId="0" fontId="14" fillId="0" borderId="0" xfId="60" applyFont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60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Border="1" applyAlignment="1" applyProtection="1">
      <alignment horizontal="left" vertical="top" wrapText="1"/>
      <protection hidden="1"/>
    </xf>
    <xf numFmtId="0" fontId="14" fillId="0" borderId="0" xfId="66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left"/>
      <protection hidden="1"/>
    </xf>
    <xf numFmtId="0" fontId="14" fillId="0" borderId="0" xfId="60" applyFont="1" applyFill="1" applyBorder="1">
      <alignment vertical="top"/>
      <protection/>
    </xf>
    <xf numFmtId="0" fontId="0" fillId="0" borderId="0" xfId="60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vertical="center"/>
      <protection hidden="1"/>
    </xf>
    <xf numFmtId="0" fontId="8" fillId="0" borderId="14" xfId="60" applyFont="1" applyBorder="1" applyAlignment="1">
      <alignment/>
      <protection/>
    </xf>
    <xf numFmtId="0" fontId="14" fillId="0" borderId="0" xfId="60" applyFont="1" applyBorder="1" applyAlignment="1">
      <alignment/>
      <protection/>
    </xf>
    <xf numFmtId="0" fontId="8" fillId="33" borderId="2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21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wrapText="1"/>
    </xf>
    <xf numFmtId="3" fontId="13" fillId="0" borderId="19" xfId="60" applyNumberFormat="1" applyFont="1" applyFill="1" applyBorder="1" applyAlignment="1" applyProtection="1">
      <alignment horizontal="right" vertical="center"/>
      <protection hidden="1" locked="0"/>
    </xf>
    <xf numFmtId="49" fontId="13" fillId="33" borderId="19" xfId="6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Fill="1" applyBorder="1" applyAlignment="1" applyProtection="1">
      <alignment horizontal="right" vertical="top" wrapText="1"/>
      <protection hidden="1"/>
    </xf>
    <xf numFmtId="0" fontId="1" fillId="33" borderId="21" xfId="0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7" fillId="33" borderId="21" xfId="57" applyFont="1" applyFill="1" applyBorder="1" applyAlignment="1" applyProtection="1">
      <alignment horizontal="right" vertical="top" wrapText="1"/>
      <protection hidden="1"/>
    </xf>
    <xf numFmtId="0" fontId="0" fillId="33" borderId="21" xfId="57" applyFill="1" applyBorder="1" applyAlignment="1" applyProtection="1">
      <alignment horizontal="right" vertical="top" wrapText="1"/>
      <protection hidden="1"/>
    </xf>
    <xf numFmtId="0" fontId="0" fillId="0" borderId="21" xfId="57" applyFont="1" applyFill="1" applyBorder="1" applyAlignment="1" applyProtection="1">
      <alignment horizontal="right" vertical="top" wrapText="1"/>
      <protection hidden="1"/>
    </xf>
    <xf numFmtId="0" fontId="0" fillId="0" borderId="21" xfId="57" applyFill="1" applyBorder="1" applyAlignment="1" applyProtection="1">
      <alignment horizontal="right" vertical="top" wrapText="1"/>
      <protection hidden="1"/>
    </xf>
    <xf numFmtId="0" fontId="6" fillId="0" borderId="18" xfId="57" applyFont="1" applyFill="1" applyBorder="1" applyAlignment="1" applyProtection="1">
      <alignment horizontal="center" vertical="center" wrapText="1"/>
      <protection hidden="1"/>
    </xf>
    <xf numFmtId="0" fontId="6" fillId="0" borderId="18" xfId="57" applyFont="1" applyFill="1" applyBorder="1" applyAlignment="1" applyProtection="1">
      <alignment horizontal="center" vertical="center"/>
      <protection hidden="1"/>
    </xf>
    <xf numFmtId="167" fontId="6" fillId="0" borderId="22" xfId="57" applyNumberFormat="1" applyFont="1" applyFill="1" applyBorder="1" applyAlignment="1">
      <alignment horizontal="center" vertical="center"/>
      <protection/>
    </xf>
    <xf numFmtId="19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12" xfId="57" applyNumberFormat="1" applyFont="1" applyFill="1" applyBorder="1" applyAlignment="1">
      <alignment horizontal="center" vertical="center"/>
      <protection/>
    </xf>
    <xf numFmtId="193" fontId="1" fillId="0" borderId="24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15" xfId="57" applyNumberFormat="1" applyFont="1" applyFill="1" applyBorder="1" applyAlignment="1">
      <alignment horizontal="center" vertical="center"/>
      <protection/>
    </xf>
    <xf numFmtId="193" fontId="1" fillId="0" borderId="28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32" xfId="57" applyFont="1" applyFill="1" applyBorder="1" applyAlignment="1">
      <alignment vertical="center" wrapText="1"/>
      <protection/>
    </xf>
    <xf numFmtId="0" fontId="1" fillId="0" borderId="33" xfId="57" applyFont="1" applyFill="1" applyBorder="1" applyAlignment="1">
      <alignment vertical="center"/>
      <protection/>
    </xf>
    <xf numFmtId="3" fontId="1" fillId="0" borderId="33" xfId="57" applyNumberFormat="1" applyFont="1" applyFill="1" applyBorder="1" applyAlignment="1">
      <alignment vertical="center"/>
      <protection/>
    </xf>
    <xf numFmtId="3" fontId="1" fillId="0" borderId="21" xfId="57" applyNumberFormat="1" applyFont="1" applyFill="1" applyBorder="1" applyAlignment="1">
      <alignment vertical="center"/>
      <protection/>
    </xf>
    <xf numFmtId="3" fontId="1" fillId="0" borderId="34" xfId="57" applyNumberFormat="1" applyFont="1" applyFill="1" applyBorder="1" applyAlignment="1">
      <alignment vertical="center"/>
      <protection/>
    </xf>
    <xf numFmtId="167" fontId="6" fillId="0" borderId="35" xfId="57" applyNumberFormat="1" applyFont="1" applyFill="1" applyBorder="1" applyAlignment="1">
      <alignment horizontal="center" vertical="center"/>
      <protection/>
    </xf>
    <xf numFmtId="3" fontId="1" fillId="0" borderId="3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0" fontId="0" fillId="0" borderId="21" xfId="57" applyFont="1" applyFill="1" applyBorder="1" applyAlignment="1" applyProtection="1">
      <alignment vertical="top" wrapText="1"/>
      <protection hidden="1"/>
    </xf>
    <xf numFmtId="0" fontId="0" fillId="0" borderId="21" xfId="57" applyFont="1" applyFill="1" applyBorder="1" applyAlignment="1" applyProtection="1">
      <alignment horizontal="center" vertical="top" wrapText="1"/>
      <protection hidden="1"/>
    </xf>
    <xf numFmtId="0" fontId="8" fillId="0" borderId="21" xfId="57" applyFont="1" applyFill="1" applyBorder="1" applyAlignment="1" applyProtection="1">
      <alignment horizontal="center" vertical="top" wrapText="1"/>
      <protection hidden="1"/>
    </xf>
    <xf numFmtId="0" fontId="8" fillId="33" borderId="21" xfId="57" applyFont="1" applyFill="1" applyBorder="1" applyAlignment="1" applyProtection="1">
      <alignment horizontal="center" vertical="top" wrapText="1"/>
      <protection hidden="1"/>
    </xf>
    <xf numFmtId="0" fontId="0" fillId="33" borderId="21" xfId="57" applyFont="1" applyFill="1" applyBorder="1" applyAlignment="1" applyProtection="1">
      <alignment horizontal="center" vertical="top" wrapText="1"/>
      <protection hidden="1"/>
    </xf>
    <xf numFmtId="0" fontId="0" fillId="33" borderId="21" xfId="57" applyFont="1" applyFill="1" applyBorder="1" applyAlignment="1" applyProtection="1">
      <alignment vertical="top" wrapText="1"/>
      <protection hidden="1"/>
    </xf>
    <xf numFmtId="0" fontId="1" fillId="33" borderId="21" xfId="57" applyFont="1" applyFill="1" applyBorder="1" applyAlignment="1">
      <alignment vertical="center"/>
      <protection/>
    </xf>
    <xf numFmtId="0" fontId="8" fillId="33" borderId="21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wrapText="1"/>
      <protection/>
    </xf>
    <xf numFmtId="0" fontId="1" fillId="33" borderId="0" xfId="57" applyFont="1" applyFill="1" applyBorder="1" applyAlignment="1">
      <alignment horizontal="right" vertical="center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/>
      <protection/>
    </xf>
    <xf numFmtId="49" fontId="6" fillId="0" borderId="18" xfId="57" applyNumberFormat="1" applyFont="1" applyFill="1" applyBorder="1" applyAlignment="1" applyProtection="1">
      <alignment horizontal="center" vertical="center"/>
      <protection hidden="1"/>
    </xf>
    <xf numFmtId="167" fontId="2" fillId="0" borderId="17" xfId="57" applyNumberFormat="1" applyFont="1" applyFill="1" applyBorder="1" applyAlignment="1">
      <alignment horizontal="center" vertical="center"/>
      <protection/>
    </xf>
    <xf numFmtId="167" fontId="2" fillId="0" borderId="12" xfId="57" applyNumberFormat="1" applyFont="1" applyFill="1" applyBorder="1" applyAlignment="1">
      <alignment horizontal="center" vertical="center"/>
      <protection/>
    </xf>
    <xf numFmtId="167" fontId="2" fillId="0" borderId="36" xfId="57" applyNumberFormat="1" applyFont="1" applyFill="1" applyBorder="1" applyAlignment="1">
      <alignment horizontal="center" vertical="center"/>
      <protection/>
    </xf>
    <xf numFmtId="167" fontId="2" fillId="0" borderId="37" xfId="57" applyNumberFormat="1" applyFont="1" applyFill="1" applyBorder="1" applyAlignment="1">
      <alignment horizontal="center" vertical="center"/>
      <protection/>
    </xf>
    <xf numFmtId="167" fontId="2" fillId="0" borderId="15" xfId="57" applyNumberFormat="1" applyFont="1" applyFill="1" applyBorder="1" applyAlignment="1">
      <alignment horizontal="center" vertical="center"/>
      <protection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2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57" applyNumberFormat="1" applyFont="1" applyFill="1" applyBorder="1" applyAlignment="1">
      <alignment horizontal="right" vertical="center" shrinkToFit="1"/>
      <protection/>
    </xf>
    <xf numFmtId="193" fontId="1" fillId="0" borderId="3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4" xfId="60" applyFont="1" applyBorder="1" applyAlignment="1">
      <alignment/>
      <protection/>
    </xf>
    <xf numFmtId="14" fontId="13" fillId="0" borderId="19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 horizontal="center" vertical="center" wrapText="1"/>
      <protection hidden="1"/>
    </xf>
    <xf numFmtId="0" fontId="13" fillId="34" borderId="47" xfId="66" applyFont="1" applyFill="1" applyBorder="1" applyAlignment="1" applyProtection="1">
      <alignment horizontal="right" vertical="center"/>
      <protection hidden="1" locked="0"/>
    </xf>
    <xf numFmtId="0" fontId="13" fillId="34" borderId="21" xfId="66" applyFont="1" applyFill="1" applyBorder="1" applyAlignment="1" applyProtection="1">
      <alignment horizontal="right" vertical="center"/>
      <protection hidden="1" locked="0"/>
    </xf>
    <xf numFmtId="0" fontId="14" fillId="34" borderId="21" xfId="66" applyFont="1" applyFill="1" applyBorder="1" applyAlignment="1">
      <alignment/>
      <protection/>
    </xf>
    <xf numFmtId="0" fontId="13" fillId="34" borderId="21" xfId="66" applyFont="1" applyFill="1" applyBorder="1" applyAlignment="1">
      <alignment horizontal="right"/>
      <protection/>
    </xf>
    <xf numFmtId="0" fontId="13" fillId="34" borderId="48" xfId="66" applyFont="1" applyFill="1" applyBorder="1" applyAlignment="1">
      <alignment horizontal="right"/>
      <protection/>
    </xf>
    <xf numFmtId="4" fontId="0" fillId="0" borderId="0" xfId="57" applyNumberFormat="1" applyFill="1">
      <alignment/>
      <protection/>
    </xf>
    <xf numFmtId="3" fontId="0" fillId="0" borderId="0" xfId="57" applyNumberFormat="1" applyFill="1">
      <alignment/>
      <protection/>
    </xf>
    <xf numFmtId="193" fontId="0" fillId="0" borderId="0" xfId="57" applyNumberFormat="1" applyFill="1">
      <alignment/>
      <protection/>
    </xf>
    <xf numFmtId="4" fontId="0" fillId="0" borderId="0" xfId="0" applyNumberFormat="1" applyFont="1" applyFill="1" applyAlignment="1">
      <alignment/>
    </xf>
    <xf numFmtId="0" fontId="13" fillId="34" borderId="47" xfId="66" applyFont="1" applyFill="1" applyBorder="1" applyAlignment="1" applyProtection="1">
      <alignment horizontal="right" vertical="center"/>
      <protection hidden="1" locked="0"/>
    </xf>
    <xf numFmtId="0" fontId="13" fillId="34" borderId="21" xfId="66" applyFont="1" applyFill="1" applyBorder="1" applyAlignment="1" applyProtection="1">
      <alignment horizontal="right" vertical="center"/>
      <protection hidden="1" locked="0"/>
    </xf>
    <xf numFmtId="0" fontId="13" fillId="34" borderId="48" xfId="66" applyFont="1" applyFill="1" applyBorder="1" applyAlignment="1" applyProtection="1">
      <alignment horizontal="right" vertical="center"/>
      <protection hidden="1" locked="0"/>
    </xf>
    <xf numFmtId="49" fontId="13" fillId="34" borderId="47" xfId="66" applyNumberFormat="1" applyFont="1" applyFill="1" applyBorder="1" applyAlignment="1" applyProtection="1">
      <alignment horizontal="center" vertical="center"/>
      <protection hidden="1" locked="0"/>
    </xf>
    <xf numFmtId="49" fontId="13" fillId="34" borderId="48" xfId="66" applyNumberFormat="1" applyFont="1" applyFill="1" applyBorder="1" applyAlignment="1" applyProtection="1">
      <alignment horizontal="center" vertical="center"/>
      <protection hidden="1" locked="0"/>
    </xf>
    <xf numFmtId="0" fontId="14" fillId="34" borderId="21" xfId="66" applyFont="1" applyFill="1" applyBorder="1" applyAlignment="1">
      <alignment/>
      <protection/>
    </xf>
    <xf numFmtId="0" fontId="14" fillId="34" borderId="48" xfId="66" applyFont="1" applyFill="1" applyBorder="1" applyAlignment="1">
      <alignment/>
      <protection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49" fontId="13" fillId="33" borderId="47" xfId="60" applyNumberFormat="1" applyFont="1" applyFill="1" applyBorder="1" applyAlignment="1" applyProtection="1">
      <alignment horizontal="left" vertical="center"/>
      <protection hidden="1" locked="0"/>
    </xf>
    <xf numFmtId="49" fontId="13" fillId="33" borderId="21" xfId="60" applyNumberFormat="1" applyFont="1" applyFill="1" applyBorder="1" applyAlignment="1" applyProtection="1">
      <alignment horizontal="left" vertical="center"/>
      <protection hidden="1" locked="0"/>
    </xf>
    <xf numFmtId="0" fontId="14" fillId="33" borderId="48" xfId="60" applyFont="1" applyFill="1" applyBorder="1" applyAlignment="1">
      <alignment horizontal="left" vertical="center"/>
      <protection/>
    </xf>
    <xf numFmtId="0" fontId="14" fillId="0" borderId="0" xfId="60" applyFont="1" applyBorder="1" applyAlignment="1" applyProtection="1">
      <alignment horizontal="right" vertical="center" wrapText="1"/>
      <protection hidden="1"/>
    </xf>
    <xf numFmtId="0" fontId="14" fillId="0" borderId="49" xfId="60" applyFont="1" applyBorder="1" applyAlignment="1" applyProtection="1">
      <alignment horizontal="right" vertical="center" wrapText="1"/>
      <protection hidden="1"/>
    </xf>
    <xf numFmtId="0" fontId="13" fillId="0" borderId="47" xfId="60" applyFont="1" applyFill="1" applyBorder="1" applyAlignment="1" applyProtection="1">
      <alignment horizontal="left" vertical="center"/>
      <protection hidden="1" locked="0"/>
    </xf>
    <xf numFmtId="0" fontId="13" fillId="0" borderId="21" xfId="60" applyFont="1" applyFill="1" applyBorder="1" applyAlignment="1" applyProtection="1">
      <alignment horizontal="left" vertical="center"/>
      <protection hidden="1" locked="0"/>
    </xf>
    <xf numFmtId="0" fontId="13" fillId="0" borderId="48" xfId="60" applyFont="1" applyFill="1" applyBorder="1" applyAlignment="1" applyProtection="1">
      <alignment horizontal="left" vertical="center"/>
      <protection hidden="1" locked="0"/>
    </xf>
    <xf numFmtId="49" fontId="13" fillId="33" borderId="48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0" fontId="13" fillId="0" borderId="0" xfId="66" applyFont="1" applyBorder="1" applyAlignment="1" applyProtection="1">
      <alignment horizontal="left"/>
      <protection hidden="1"/>
    </xf>
    <xf numFmtId="0" fontId="21" fillId="0" borderId="0" xfId="66" applyFont="1" applyBorder="1" applyAlignment="1">
      <alignment/>
      <protection/>
    </xf>
    <xf numFmtId="0" fontId="14" fillId="0" borderId="0" xfId="66" applyFont="1" applyBorder="1" applyAlignment="1" applyProtection="1">
      <alignment horizontal="left"/>
      <protection hidden="1"/>
    </xf>
    <xf numFmtId="0" fontId="12" fillId="0" borderId="0" xfId="66" applyBorder="1" applyAlignment="1">
      <alignment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49" xfId="60" applyFont="1" applyBorder="1" applyAlignment="1" applyProtection="1">
      <alignment horizontal="right" vertical="center"/>
      <protection hidden="1"/>
    </xf>
    <xf numFmtId="0" fontId="14" fillId="0" borderId="50" xfId="60" applyFont="1" applyBorder="1" applyAlignment="1" applyProtection="1">
      <alignment horizontal="center" vertical="top"/>
      <protection hidden="1"/>
    </xf>
    <xf numFmtId="0" fontId="14" fillId="0" borderId="50" xfId="60" applyFont="1" applyBorder="1" applyAlignment="1">
      <alignment horizontal="center"/>
      <protection/>
    </xf>
    <xf numFmtId="0" fontId="14" fillId="0" borderId="50" xfId="60" applyFont="1" applyBorder="1" applyAlignment="1">
      <alignment/>
      <protection/>
    </xf>
    <xf numFmtId="49" fontId="13" fillId="0" borderId="47" xfId="60" applyNumberFormat="1" applyFont="1" applyFill="1" applyBorder="1" applyAlignment="1" applyProtection="1">
      <alignment horizontal="center" vertical="center"/>
      <protection hidden="1" locked="0"/>
    </xf>
    <xf numFmtId="49" fontId="13" fillId="0" borderId="48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14" xfId="60" applyFont="1" applyBorder="1" applyAlignment="1" applyProtection="1">
      <alignment horizontal="center" vertical="top"/>
      <protection hidden="1"/>
    </xf>
    <xf numFmtId="49" fontId="4" fillId="33" borderId="47" xfId="53" applyNumberFormat="1" applyFill="1" applyBorder="1" applyAlignment="1" applyProtection="1">
      <alignment horizontal="left" vertical="center"/>
      <protection hidden="1" locked="0"/>
    </xf>
    <xf numFmtId="49" fontId="4" fillId="33" borderId="21" xfId="53" applyNumberFormat="1" applyFill="1" applyBorder="1" applyAlignment="1" applyProtection="1">
      <alignment horizontal="left" vertical="center"/>
      <protection hidden="1" locked="0"/>
    </xf>
    <xf numFmtId="49" fontId="4" fillId="33" borderId="48" xfId="53" applyNumberFormat="1" applyFill="1" applyBorder="1" applyAlignment="1" applyProtection="1">
      <alignment horizontal="left" vertical="center"/>
      <protection hidden="1" locked="0"/>
    </xf>
    <xf numFmtId="0" fontId="14" fillId="0" borderId="13" xfId="60" applyFont="1" applyBorder="1" applyAlignment="1" applyProtection="1">
      <alignment horizontal="right" vertical="center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4" fillId="0" borderId="49" xfId="60" applyFont="1" applyBorder="1" applyAlignment="1" applyProtection="1">
      <alignment horizontal="right"/>
      <protection hidden="1"/>
    </xf>
    <xf numFmtId="0" fontId="13" fillId="33" borderId="47" xfId="60" applyFont="1" applyFill="1" applyBorder="1" applyAlignment="1" applyProtection="1">
      <alignment horizontal="left" vertical="center"/>
      <protection hidden="1" locked="0"/>
    </xf>
    <xf numFmtId="0" fontId="14" fillId="33" borderId="21" xfId="60" applyFont="1" applyFill="1" applyBorder="1" applyAlignment="1">
      <alignment horizontal="left"/>
      <protection/>
    </xf>
    <xf numFmtId="0" fontId="14" fillId="33" borderId="48" xfId="60" applyFont="1" applyFill="1" applyBorder="1" applyAlignment="1">
      <alignment horizontal="left"/>
      <protection/>
    </xf>
    <xf numFmtId="0" fontId="14" fillId="0" borderId="0" xfId="60" applyFont="1" applyBorder="1" applyAlignment="1" applyProtection="1">
      <alignment horizontal="center" vertical="center"/>
      <protection hidden="1"/>
    </xf>
    <xf numFmtId="0" fontId="14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vertical="center"/>
      <protection/>
    </xf>
    <xf numFmtId="0" fontId="14" fillId="33" borderId="21" xfId="60" applyFont="1" applyFill="1" applyBorder="1" applyAlignment="1">
      <alignment horizontal="left" vertical="center"/>
      <protection/>
    </xf>
    <xf numFmtId="0" fontId="19" fillId="0" borderId="47" xfId="53" applyFont="1" applyFill="1" applyBorder="1" applyAlignment="1" applyProtection="1">
      <alignment/>
      <protection hidden="1" locked="0"/>
    </xf>
    <xf numFmtId="0" fontId="13" fillId="0" borderId="21" xfId="60" applyFont="1" applyFill="1" applyBorder="1" applyAlignment="1" applyProtection="1">
      <alignment/>
      <protection hidden="1" locked="0"/>
    </xf>
    <xf numFmtId="0" fontId="13" fillId="0" borderId="48" xfId="60" applyFont="1" applyFill="1" applyBorder="1" applyAlignment="1" applyProtection="1">
      <alignment/>
      <protection hidden="1" locked="0"/>
    </xf>
    <xf numFmtId="0" fontId="4" fillId="33" borderId="47" xfId="53" applyFill="1" applyBorder="1" applyAlignment="1" applyProtection="1">
      <alignment/>
      <protection hidden="1" locked="0"/>
    </xf>
    <xf numFmtId="0" fontId="13" fillId="33" borderId="21" xfId="60" applyFont="1" applyFill="1" applyBorder="1" applyAlignment="1" applyProtection="1">
      <alignment/>
      <protection hidden="1" locked="0"/>
    </xf>
    <xf numFmtId="0" fontId="13" fillId="33" borderId="48" xfId="60" applyFont="1" applyFill="1" applyBorder="1" applyAlignment="1" applyProtection="1">
      <alignment/>
      <protection hidden="1" locked="0"/>
    </xf>
    <xf numFmtId="0" fontId="18" fillId="0" borderId="0" xfId="60" applyFont="1" applyBorder="1" applyAlignment="1" applyProtection="1">
      <alignment horizontal="left" vertical="center"/>
      <protection hidden="1"/>
    </xf>
    <xf numFmtId="0" fontId="9" fillId="0" borderId="0" xfId="60" applyFont="1" applyBorder="1" applyAlignment="1">
      <alignment horizontal="left"/>
      <protection/>
    </xf>
    <xf numFmtId="0" fontId="14" fillId="0" borderId="0" xfId="60" applyFont="1" applyBorder="1" applyAlignment="1" applyProtection="1">
      <alignment horizontal="right" wrapText="1"/>
      <protection hidden="1"/>
    </xf>
    <xf numFmtId="49" fontId="13" fillId="33" borderId="47" xfId="60" applyNumberFormat="1" applyFont="1" applyFill="1" applyBorder="1" applyAlignment="1" applyProtection="1">
      <alignment horizontal="center" vertical="center"/>
      <protection hidden="1" locked="0"/>
    </xf>
    <xf numFmtId="49" fontId="13" fillId="33" borderId="48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47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48" xfId="6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0" applyFont="1" applyBorder="1" applyAlignment="1" applyProtection="1">
      <alignment horizontal="right" vertical="center" wrapText="1"/>
      <protection hidden="1"/>
    </xf>
    <xf numFmtId="0" fontId="17" fillId="0" borderId="49" xfId="60" applyFont="1" applyBorder="1" applyAlignment="1" applyProtection="1">
      <alignment horizontal="right" wrapText="1"/>
      <protection hidden="1"/>
    </xf>
    <xf numFmtId="0" fontId="13" fillId="0" borderId="0" xfId="60" applyFont="1" applyFill="1" applyBorder="1" applyAlignment="1" applyProtection="1">
      <alignment horizontal="left" vertical="center" wrapText="1"/>
      <protection hidden="1"/>
    </xf>
    <xf numFmtId="0" fontId="13" fillId="0" borderId="49" xfId="60" applyFont="1" applyFill="1" applyBorder="1" applyAlignment="1" applyProtection="1">
      <alignment horizontal="left" vertical="center" wrapText="1"/>
      <protection hidden="1"/>
    </xf>
    <xf numFmtId="0" fontId="15" fillId="0" borderId="0" xfId="60" applyFont="1" applyBorder="1" applyAlignment="1" applyProtection="1">
      <alignment horizontal="center" vertical="center" wrapText="1"/>
      <protection hidden="1"/>
    </xf>
    <xf numFmtId="49" fontId="13" fillId="34" borderId="47" xfId="66" applyNumberFormat="1" applyFont="1" applyFill="1" applyBorder="1" applyAlignment="1" applyProtection="1">
      <alignment horizontal="right" vertical="center"/>
      <protection hidden="1" locked="0"/>
    </xf>
    <xf numFmtId="49" fontId="14" fillId="34" borderId="21" xfId="66" applyNumberFormat="1" applyFont="1" applyFill="1" applyBorder="1" applyAlignment="1">
      <alignment/>
      <protection/>
    </xf>
    <xf numFmtId="49" fontId="14" fillId="34" borderId="48" xfId="66" applyNumberFormat="1" applyFont="1" applyFill="1" applyBorder="1" applyAlignment="1">
      <alignment/>
      <protection/>
    </xf>
    <xf numFmtId="49" fontId="13" fillId="0" borderId="47" xfId="66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48" xfId="6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center" vertical="top" wrapText="1"/>
      <protection hidden="1"/>
    </xf>
    <xf numFmtId="0" fontId="0" fillId="33" borderId="21" xfId="57" applyFill="1" applyBorder="1" applyAlignment="1" applyProtection="1">
      <alignment horizontal="right" vertical="top" wrapText="1"/>
      <protection hidden="1"/>
    </xf>
    <xf numFmtId="0" fontId="0" fillId="0" borderId="21" xfId="57" applyFill="1" applyBorder="1" applyAlignment="1" applyProtection="1">
      <alignment horizontal="right" vertical="top" wrapText="1"/>
      <protection hidden="1"/>
    </xf>
    <xf numFmtId="0" fontId="6" fillId="0" borderId="18" xfId="57" applyFont="1" applyFill="1" applyBorder="1" applyAlignment="1" applyProtection="1">
      <alignment horizontal="center" vertical="center" wrapText="1"/>
      <protection hidden="1"/>
    </xf>
    <xf numFmtId="0" fontId="1" fillId="0" borderId="18" xfId="57" applyFont="1" applyFill="1" applyBorder="1" applyAlignment="1">
      <alignment horizontal="center" vertical="center" wrapText="1"/>
      <protection/>
    </xf>
    <xf numFmtId="0" fontId="1" fillId="0" borderId="51" xfId="57" applyFont="1" applyFill="1" applyBorder="1" applyAlignment="1">
      <alignment vertical="center" wrapText="1"/>
      <protection/>
    </xf>
    <xf numFmtId="0" fontId="1" fillId="0" borderId="52" xfId="57" applyFont="1" applyFill="1" applyBorder="1" applyAlignment="1">
      <alignment vertical="center" wrapText="1"/>
      <protection/>
    </xf>
    <xf numFmtId="0" fontId="1" fillId="0" borderId="27" xfId="57" applyFont="1" applyFill="1" applyBorder="1" applyAlignment="1">
      <alignment vertical="center" wrapText="1"/>
      <protection/>
    </xf>
    <xf numFmtId="0" fontId="6" fillId="0" borderId="51" xfId="57" applyFont="1" applyFill="1" applyBorder="1" applyAlignment="1">
      <alignment vertical="center" wrapText="1"/>
      <protection/>
    </xf>
    <xf numFmtId="0" fontId="6" fillId="0" borderId="52" xfId="57" applyFont="1" applyFill="1" applyBorder="1" applyAlignment="1">
      <alignment vertical="center" wrapText="1"/>
      <protection/>
    </xf>
    <xf numFmtId="0" fontId="6" fillId="0" borderId="53" xfId="57" applyFont="1" applyFill="1" applyBorder="1" applyAlignment="1">
      <alignment vertical="center" wrapText="1"/>
      <protection/>
    </xf>
    <xf numFmtId="0" fontId="6" fillId="0" borderId="54" xfId="57" applyFont="1" applyFill="1" applyBorder="1" applyAlignment="1">
      <alignment vertical="center" wrapText="1"/>
      <protection/>
    </xf>
    <xf numFmtId="0" fontId="1" fillId="0" borderId="54" xfId="57" applyFont="1" applyFill="1" applyBorder="1" applyAlignment="1">
      <alignment vertical="center" wrapText="1"/>
      <protection/>
    </xf>
    <xf numFmtId="0" fontId="1" fillId="0" borderId="55" xfId="57" applyFont="1" applyFill="1" applyBorder="1" applyAlignment="1">
      <alignment vertical="center" wrapText="1"/>
      <protection/>
    </xf>
    <xf numFmtId="0" fontId="2" fillId="0" borderId="47" xfId="57" applyFont="1" applyFill="1" applyBorder="1" applyAlignment="1">
      <alignment horizontal="left" vertical="center" wrapText="1"/>
      <protection/>
    </xf>
    <xf numFmtId="0" fontId="0" fillId="0" borderId="21" xfId="57" applyFont="1" applyFill="1" applyBorder="1" applyAlignment="1">
      <alignment horizontal="left" vertical="center" wrapText="1"/>
      <protection/>
    </xf>
    <xf numFmtId="0" fontId="0" fillId="0" borderId="48" xfId="57" applyFont="1" applyFill="1" applyBorder="1" applyAlignment="1">
      <alignment horizontal="left" vertical="center" wrapText="1"/>
      <protection/>
    </xf>
    <xf numFmtId="0" fontId="6" fillId="0" borderId="56" xfId="57" applyFont="1" applyFill="1" applyBorder="1" applyAlignment="1">
      <alignment vertical="center" wrapText="1"/>
      <protection/>
    </xf>
    <xf numFmtId="0" fontId="6" fillId="0" borderId="57" xfId="57" applyFont="1" applyFill="1" applyBorder="1" applyAlignment="1">
      <alignment vertical="center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1" fillId="0" borderId="30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6" fillId="0" borderId="30" xfId="57" applyFont="1" applyFill="1" applyBorder="1" applyAlignment="1">
      <alignment vertical="center" wrapText="1"/>
      <protection/>
    </xf>
    <xf numFmtId="0" fontId="2" fillId="0" borderId="32" xfId="57" applyFont="1" applyFill="1" applyBorder="1" applyAlignment="1">
      <alignment horizontal="left" vertical="center" shrinkToFit="1"/>
      <protection/>
    </xf>
    <xf numFmtId="0" fontId="2" fillId="0" borderId="33" xfId="57" applyFont="1" applyFill="1" applyBorder="1" applyAlignment="1">
      <alignment horizontal="left" vertical="center" shrinkToFit="1"/>
      <protection/>
    </xf>
    <xf numFmtId="0" fontId="2" fillId="0" borderId="34" xfId="57" applyFont="1" applyFill="1" applyBorder="1" applyAlignment="1">
      <alignment horizontal="left" vertical="center" shrinkToFit="1"/>
      <protection/>
    </xf>
    <xf numFmtId="0" fontId="6" fillId="0" borderId="27" xfId="57" applyFont="1" applyFill="1" applyBorder="1" applyAlignment="1">
      <alignment vertical="center" wrapText="1"/>
      <protection/>
    </xf>
    <xf numFmtId="49" fontId="6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1" xfId="57" applyFont="1" applyFill="1" applyBorder="1" applyAlignment="1">
      <alignment horizontal="right" vertical="center"/>
      <protection/>
    </xf>
    <xf numFmtId="0" fontId="3" fillId="0" borderId="59" xfId="57" applyFont="1" applyFill="1" applyBorder="1" applyAlignment="1">
      <alignment horizontal="right" vertical="center"/>
      <protection/>
    </xf>
    <xf numFmtId="0" fontId="8" fillId="33" borderId="0" xfId="57" applyFont="1" applyFill="1" applyBorder="1" applyAlignment="1" applyProtection="1">
      <alignment horizontal="center" vertical="top" wrapText="1"/>
      <protection hidden="1"/>
    </xf>
    <xf numFmtId="0" fontId="3" fillId="33" borderId="21" xfId="5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vertical="top" wrapText="1"/>
    </xf>
    <xf numFmtId="0" fontId="6" fillId="0" borderId="18" xfId="57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10" fillId="0" borderId="63" xfId="57" applyFont="1" applyFill="1" applyBorder="1" applyAlignment="1">
      <alignment horizontal="left" vertical="center" wrapText="1"/>
      <protection/>
    </xf>
    <xf numFmtId="0" fontId="0" fillId="0" borderId="64" xfId="57" applyFont="1" applyFill="1" applyBorder="1" applyAlignment="1">
      <alignment horizontal="left" vertical="center" wrapText="1"/>
      <protection/>
    </xf>
    <xf numFmtId="0" fontId="11" fillId="0" borderId="60" xfId="57" applyFont="1" applyFill="1" applyBorder="1" applyAlignment="1">
      <alignment horizontal="left" vertical="center" wrapText="1"/>
      <protection/>
    </xf>
    <xf numFmtId="0" fontId="0" fillId="0" borderId="61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1" fillId="33" borderId="21" xfId="57" applyFont="1" applyFill="1" applyBorder="1" applyAlignment="1">
      <alignment horizontal="right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left" vertical="center" wrapText="1"/>
      <protection/>
    </xf>
    <xf numFmtId="0" fontId="8" fillId="0" borderId="61" xfId="57" applyFont="1" applyFill="1" applyBorder="1" applyAlignment="1">
      <alignment horizontal="left" vertical="center" wrapText="1"/>
      <protection/>
    </xf>
    <xf numFmtId="0" fontId="10" fillId="0" borderId="69" xfId="57" applyFont="1" applyFill="1" applyBorder="1" applyAlignment="1">
      <alignment horizontal="left" vertical="center" wrapText="1"/>
      <protection/>
    </xf>
    <xf numFmtId="0" fontId="0" fillId="0" borderId="70" xfId="57" applyFont="1" applyFill="1" applyBorder="1" applyAlignment="1">
      <alignment horizontal="left" vertical="center" wrapText="1"/>
      <protection/>
    </xf>
    <xf numFmtId="0" fontId="10" fillId="0" borderId="71" xfId="57" applyFont="1" applyFill="1" applyBorder="1" applyAlignment="1">
      <alignment horizontal="left" vertical="center" wrapText="1"/>
      <protection/>
    </xf>
    <xf numFmtId="0" fontId="0" fillId="0" borderId="72" xfId="57" applyFont="1" applyFill="1" applyBorder="1" applyAlignment="1">
      <alignment horizontal="left" vertical="center" wrapText="1"/>
      <protection/>
    </xf>
    <xf numFmtId="0" fontId="10" fillId="0" borderId="66" xfId="57" applyFont="1" applyFill="1" applyBorder="1" applyAlignment="1">
      <alignment horizontal="left" vertical="center" wrapText="1"/>
      <protection/>
    </xf>
    <xf numFmtId="0" fontId="0" fillId="0" borderId="67" xfId="57" applyFont="1" applyFill="1" applyBorder="1" applyAlignment="1">
      <alignment horizontal="left" vertical="center" wrapText="1"/>
      <protection/>
    </xf>
    <xf numFmtId="0" fontId="9" fillId="0" borderId="0" xfId="60" applyFont="1" applyAlignment="1">
      <alignment/>
      <protection/>
    </xf>
    <xf numFmtId="0" fontId="20" fillId="0" borderId="0" xfId="60" applyFont="1" applyBorder="1" applyAlignment="1">
      <alignment horizontal="justify" vertical="top" wrapText="1"/>
      <protection/>
    </xf>
    <xf numFmtId="0" fontId="14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_TFI-OSIG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9.140625" style="68" customWidth="1"/>
    <col min="2" max="2" width="13.140625" style="4" customWidth="1"/>
    <col min="3" max="3" width="12.00390625" style="4" customWidth="1"/>
    <col min="4" max="4" width="9.140625" style="4" customWidth="1"/>
    <col min="5" max="5" width="14.28125" style="4" customWidth="1"/>
    <col min="6" max="6" width="10.421875" style="4" customWidth="1"/>
    <col min="7" max="7" width="9.140625" style="4" customWidth="1"/>
    <col min="8" max="8" width="12.57421875" style="4" customWidth="1"/>
    <col min="9" max="9" width="17.00390625" style="4" customWidth="1"/>
    <col min="10" max="10" width="20.00390625" style="4" customWidth="1"/>
    <col min="11" max="16384" width="9.140625" style="4" customWidth="1"/>
  </cols>
  <sheetData>
    <row r="1" spans="2:11" ht="12.75">
      <c r="B1" s="78" t="s">
        <v>70</v>
      </c>
      <c r="C1" s="174"/>
      <c r="D1" s="174"/>
      <c r="E1" s="174"/>
      <c r="F1" s="174"/>
      <c r="G1" s="174"/>
      <c r="H1" s="174"/>
      <c r="I1" s="174"/>
      <c r="J1" s="174"/>
      <c r="K1" s="68"/>
    </row>
    <row r="2" spans="2:11" ht="12.75" customHeight="1">
      <c r="B2" s="249" t="s">
        <v>299</v>
      </c>
      <c r="C2" s="249"/>
      <c r="D2" s="249"/>
      <c r="E2" s="250"/>
      <c r="F2" s="44" t="s">
        <v>421</v>
      </c>
      <c r="G2" s="5"/>
      <c r="H2" s="6" t="s">
        <v>233</v>
      </c>
      <c r="I2" s="175" t="s">
        <v>436</v>
      </c>
      <c r="J2" s="176"/>
      <c r="K2" s="32"/>
    </row>
    <row r="3" spans="2:11" ht="12.75">
      <c r="B3" s="66"/>
      <c r="C3" s="66"/>
      <c r="D3" s="66"/>
      <c r="E3" s="66"/>
      <c r="F3" s="177"/>
      <c r="G3" s="177"/>
      <c r="H3" s="66"/>
      <c r="I3" s="66"/>
      <c r="J3" s="69"/>
      <c r="K3" s="32"/>
    </row>
    <row r="4" spans="2:11" ht="39.75" customHeight="1">
      <c r="B4" s="251" t="s">
        <v>365</v>
      </c>
      <c r="C4" s="251"/>
      <c r="D4" s="251"/>
      <c r="E4" s="251"/>
      <c r="F4" s="251"/>
      <c r="G4" s="251"/>
      <c r="H4" s="251"/>
      <c r="I4" s="251"/>
      <c r="J4" s="251"/>
      <c r="K4" s="32"/>
    </row>
    <row r="5" spans="2:11" ht="12.75">
      <c r="B5" s="7"/>
      <c r="C5" s="8"/>
      <c r="D5" s="8"/>
      <c r="E5" s="8"/>
      <c r="F5" s="9"/>
      <c r="G5" s="30"/>
      <c r="H5" s="10"/>
      <c r="I5" s="11"/>
      <c r="J5" s="70"/>
      <c r="K5" s="32"/>
    </row>
    <row r="6" spans="2:11" ht="12.75">
      <c r="B6" s="212" t="s">
        <v>150</v>
      </c>
      <c r="C6" s="225"/>
      <c r="D6" s="243" t="s">
        <v>377</v>
      </c>
      <c r="E6" s="244"/>
      <c r="F6" s="19"/>
      <c r="G6" s="19"/>
      <c r="H6" s="19"/>
      <c r="I6" s="19"/>
      <c r="J6" s="19"/>
      <c r="K6" s="32"/>
    </row>
    <row r="7" spans="2:11" ht="12.75">
      <c r="B7" s="15"/>
      <c r="C7" s="15"/>
      <c r="D7" s="7"/>
      <c r="E7" s="7"/>
      <c r="F7" s="19"/>
      <c r="G7" s="19"/>
      <c r="H7" s="19"/>
      <c r="I7" s="19"/>
      <c r="J7" s="19"/>
      <c r="K7" s="32"/>
    </row>
    <row r="8" spans="2:11" ht="12.75" customHeight="1">
      <c r="B8" s="247" t="s">
        <v>71</v>
      </c>
      <c r="C8" s="248"/>
      <c r="D8" s="243" t="s">
        <v>378</v>
      </c>
      <c r="E8" s="244"/>
      <c r="F8" s="19"/>
      <c r="G8" s="19"/>
      <c r="H8" s="19"/>
      <c r="I8" s="19"/>
      <c r="J8" s="7"/>
      <c r="K8" s="32"/>
    </row>
    <row r="9" spans="2:11" ht="12.75">
      <c r="B9" s="29"/>
      <c r="C9" s="29"/>
      <c r="D9" s="12"/>
      <c r="E9" s="7"/>
      <c r="F9" s="7"/>
      <c r="G9" s="7"/>
      <c r="H9" s="7"/>
      <c r="I9" s="7"/>
      <c r="J9" s="7"/>
      <c r="K9" s="32"/>
    </row>
    <row r="10" spans="2:11" ht="12.75" customHeight="1">
      <c r="B10" s="199" t="s">
        <v>1</v>
      </c>
      <c r="C10" s="242"/>
      <c r="D10" s="243" t="s">
        <v>379</v>
      </c>
      <c r="E10" s="244"/>
      <c r="F10" s="7"/>
      <c r="G10" s="7"/>
      <c r="H10" s="7"/>
      <c r="I10" s="7"/>
      <c r="J10" s="7"/>
      <c r="K10" s="32"/>
    </row>
    <row r="11" spans="2:11" ht="12.75">
      <c r="B11" s="242"/>
      <c r="C11" s="242"/>
      <c r="D11" s="7"/>
      <c r="E11" s="7"/>
      <c r="F11" s="7"/>
      <c r="G11" s="7"/>
      <c r="H11" s="7"/>
      <c r="I11" s="7"/>
      <c r="J11" s="7"/>
      <c r="K11" s="32"/>
    </row>
    <row r="12" spans="2:11" ht="12.75">
      <c r="B12" s="212" t="s">
        <v>72</v>
      </c>
      <c r="C12" s="225"/>
      <c r="D12" s="226" t="s">
        <v>380</v>
      </c>
      <c r="E12" s="233"/>
      <c r="F12" s="233"/>
      <c r="G12" s="233"/>
      <c r="H12" s="233"/>
      <c r="I12" s="233"/>
      <c r="J12" s="198"/>
      <c r="K12" s="32"/>
    </row>
    <row r="13" spans="2:11" ht="15.75">
      <c r="B13" s="240"/>
      <c r="C13" s="241"/>
      <c r="D13" s="241"/>
      <c r="E13" s="13"/>
      <c r="F13" s="13"/>
      <c r="G13" s="13"/>
      <c r="H13" s="13"/>
      <c r="I13" s="13"/>
      <c r="J13" s="13"/>
      <c r="K13" s="32"/>
    </row>
    <row r="14" spans="2:11" ht="12.75">
      <c r="B14" s="15"/>
      <c r="C14" s="15"/>
      <c r="D14" s="14"/>
      <c r="E14" s="7"/>
      <c r="F14" s="7"/>
      <c r="G14" s="7"/>
      <c r="H14" s="7"/>
      <c r="I14" s="7"/>
      <c r="J14" s="7"/>
      <c r="K14" s="32"/>
    </row>
    <row r="15" spans="2:11" ht="12.75">
      <c r="B15" s="212" t="s">
        <v>190</v>
      </c>
      <c r="C15" s="225"/>
      <c r="D15" s="245" t="s">
        <v>381</v>
      </c>
      <c r="E15" s="246"/>
      <c r="F15" s="7"/>
      <c r="G15" s="226" t="s">
        <v>382</v>
      </c>
      <c r="H15" s="233"/>
      <c r="I15" s="233"/>
      <c r="J15" s="198"/>
      <c r="K15" s="32"/>
    </row>
    <row r="16" spans="2:11" ht="12.75">
      <c r="B16" s="15"/>
      <c r="C16" s="15"/>
      <c r="D16" s="7"/>
      <c r="E16" s="7"/>
      <c r="F16" s="7"/>
      <c r="G16" s="7"/>
      <c r="H16" s="7"/>
      <c r="I16" s="7"/>
      <c r="J16" s="7"/>
      <c r="K16" s="32"/>
    </row>
    <row r="17" spans="2:11" ht="12.75">
      <c r="B17" s="212" t="s">
        <v>191</v>
      </c>
      <c r="C17" s="225"/>
      <c r="D17" s="226" t="s">
        <v>413</v>
      </c>
      <c r="E17" s="233"/>
      <c r="F17" s="233"/>
      <c r="G17" s="233"/>
      <c r="H17" s="233"/>
      <c r="I17" s="233"/>
      <c r="J17" s="198"/>
      <c r="K17" s="32"/>
    </row>
    <row r="18" spans="2:11" ht="12.75">
      <c r="B18" s="15"/>
      <c r="C18" s="15"/>
      <c r="D18" s="7"/>
      <c r="E18" s="7"/>
      <c r="F18" s="7"/>
      <c r="G18" s="7"/>
      <c r="H18" s="7"/>
      <c r="I18" s="7"/>
      <c r="J18" s="7"/>
      <c r="K18" s="32"/>
    </row>
    <row r="19" spans="2:11" ht="12.75">
      <c r="B19" s="212" t="s">
        <v>192</v>
      </c>
      <c r="C19" s="225"/>
      <c r="D19" s="234"/>
      <c r="E19" s="235"/>
      <c r="F19" s="235"/>
      <c r="G19" s="235"/>
      <c r="H19" s="235"/>
      <c r="I19" s="235"/>
      <c r="J19" s="236"/>
      <c r="K19" s="32"/>
    </row>
    <row r="20" spans="2:11" ht="12.75">
      <c r="B20" s="15"/>
      <c r="C20" s="15"/>
      <c r="D20" s="14"/>
      <c r="E20" s="7"/>
      <c r="F20" s="7"/>
      <c r="G20" s="7"/>
      <c r="H20" s="7"/>
      <c r="I20" s="7"/>
      <c r="J20" s="7"/>
      <c r="K20" s="32"/>
    </row>
    <row r="21" spans="2:11" ht="12.75">
      <c r="B21" s="212" t="s">
        <v>193</v>
      </c>
      <c r="C21" s="225"/>
      <c r="D21" s="237" t="s">
        <v>383</v>
      </c>
      <c r="E21" s="238"/>
      <c r="F21" s="238"/>
      <c r="G21" s="238"/>
      <c r="H21" s="238"/>
      <c r="I21" s="238"/>
      <c r="J21" s="239"/>
      <c r="K21" s="32"/>
    </row>
    <row r="22" spans="2:11" ht="12.75">
      <c r="B22" s="15"/>
      <c r="C22" s="15"/>
      <c r="D22" s="14"/>
      <c r="E22" s="7"/>
      <c r="F22" s="7"/>
      <c r="G22" s="7"/>
      <c r="H22" s="7"/>
      <c r="I22" s="7"/>
      <c r="J22" s="7"/>
      <c r="K22" s="32"/>
    </row>
    <row r="23" spans="2:11" ht="12.75">
      <c r="B23" s="212" t="s">
        <v>73</v>
      </c>
      <c r="C23" s="225"/>
      <c r="D23" s="45">
        <v>133</v>
      </c>
      <c r="E23" s="226" t="s">
        <v>382</v>
      </c>
      <c r="F23" s="227"/>
      <c r="G23" s="228"/>
      <c r="H23" s="223"/>
      <c r="I23" s="224"/>
      <c r="J23" s="71"/>
      <c r="K23" s="32"/>
    </row>
    <row r="24" spans="2:11" ht="12.75">
      <c r="B24" s="15"/>
      <c r="C24" s="15"/>
      <c r="D24" s="7"/>
      <c r="E24" s="7"/>
      <c r="F24" s="7"/>
      <c r="G24" s="7"/>
      <c r="H24" s="7"/>
      <c r="I24" s="7"/>
      <c r="J24" s="7"/>
      <c r="K24" s="32"/>
    </row>
    <row r="25" spans="2:11" ht="12.75">
      <c r="B25" s="212" t="s">
        <v>74</v>
      </c>
      <c r="C25" s="225"/>
      <c r="D25" s="45">
        <v>21</v>
      </c>
      <c r="E25" s="226" t="s">
        <v>384</v>
      </c>
      <c r="F25" s="227"/>
      <c r="G25" s="227"/>
      <c r="H25" s="228"/>
      <c r="I25" s="31" t="s">
        <v>75</v>
      </c>
      <c r="J25" s="84">
        <v>3292</v>
      </c>
      <c r="K25" s="32"/>
    </row>
    <row r="26" spans="2:11" ht="12.75">
      <c r="B26" s="15"/>
      <c r="C26" s="15"/>
      <c r="D26" s="7"/>
      <c r="E26" s="7"/>
      <c r="F26" s="7"/>
      <c r="G26" s="7"/>
      <c r="H26" s="15"/>
      <c r="I26" s="15" t="s">
        <v>366</v>
      </c>
      <c r="J26" s="14"/>
      <c r="K26" s="32"/>
    </row>
    <row r="27" spans="2:11" ht="12.75">
      <c r="B27" s="212" t="s">
        <v>195</v>
      </c>
      <c r="C27" s="225"/>
      <c r="D27" s="46" t="s">
        <v>412</v>
      </c>
      <c r="E27" s="16"/>
      <c r="F27" s="32"/>
      <c r="G27" s="8"/>
      <c r="H27" s="212" t="s">
        <v>194</v>
      </c>
      <c r="I27" s="225"/>
      <c r="J27" s="85" t="s">
        <v>385</v>
      </c>
      <c r="K27" s="32"/>
    </row>
    <row r="28" spans="2:11" ht="12.75">
      <c r="B28" s="15"/>
      <c r="C28" s="15"/>
      <c r="D28" s="7"/>
      <c r="E28" s="8"/>
      <c r="F28" s="8"/>
      <c r="G28" s="8"/>
      <c r="H28" s="8"/>
      <c r="I28" s="7"/>
      <c r="J28" s="72"/>
      <c r="K28" s="32"/>
    </row>
    <row r="29" spans="2:11" ht="12.75">
      <c r="B29" s="229" t="s">
        <v>76</v>
      </c>
      <c r="C29" s="230"/>
      <c r="D29" s="231"/>
      <c r="E29" s="231"/>
      <c r="F29" s="230" t="s">
        <v>77</v>
      </c>
      <c r="G29" s="232"/>
      <c r="H29" s="232"/>
      <c r="I29" s="231" t="s">
        <v>78</v>
      </c>
      <c r="J29" s="231"/>
      <c r="K29" s="32"/>
    </row>
    <row r="30" spans="2:11" ht="12.75">
      <c r="B30" s="32"/>
      <c r="C30" s="32"/>
      <c r="D30" s="32"/>
      <c r="E30" s="17"/>
      <c r="F30" s="7"/>
      <c r="G30" s="7"/>
      <c r="H30" s="7"/>
      <c r="I30" s="18"/>
      <c r="J30" s="72"/>
      <c r="K30" s="32"/>
    </row>
    <row r="31" spans="2:11" ht="12.75">
      <c r="B31" s="187" t="s">
        <v>422</v>
      </c>
      <c r="C31" s="188"/>
      <c r="D31" s="188"/>
      <c r="E31" s="189"/>
      <c r="F31" s="187" t="s">
        <v>382</v>
      </c>
      <c r="G31" s="188"/>
      <c r="H31" s="189"/>
      <c r="I31" s="190" t="s">
        <v>423</v>
      </c>
      <c r="J31" s="191"/>
      <c r="K31" s="32"/>
    </row>
    <row r="32" spans="2:11" ht="12.75">
      <c r="B32" s="53"/>
      <c r="C32" s="53"/>
      <c r="D32" s="54"/>
      <c r="E32" s="194"/>
      <c r="F32" s="194"/>
      <c r="G32" s="194"/>
      <c r="H32" s="195"/>
      <c r="I32" s="57"/>
      <c r="J32" s="58"/>
      <c r="K32" s="32"/>
    </row>
    <row r="33" spans="2:11" ht="12.75">
      <c r="B33" s="187" t="s">
        <v>424</v>
      </c>
      <c r="C33" s="188"/>
      <c r="D33" s="188"/>
      <c r="E33" s="189"/>
      <c r="F33" s="187" t="s">
        <v>382</v>
      </c>
      <c r="G33" s="188"/>
      <c r="H33" s="189"/>
      <c r="I33" s="190" t="s">
        <v>425</v>
      </c>
      <c r="J33" s="191"/>
      <c r="K33" s="32"/>
    </row>
    <row r="34" spans="2:11" ht="12.75">
      <c r="B34" s="53"/>
      <c r="C34" s="53"/>
      <c r="D34" s="54"/>
      <c r="E34" s="55"/>
      <c r="F34" s="55"/>
      <c r="G34" s="55"/>
      <c r="H34" s="56"/>
      <c r="I34" s="57"/>
      <c r="J34" s="58"/>
      <c r="K34" s="32"/>
    </row>
    <row r="35" spans="2:11" ht="12.75">
      <c r="B35" s="187" t="s">
        <v>426</v>
      </c>
      <c r="C35" s="188"/>
      <c r="D35" s="188"/>
      <c r="E35" s="189"/>
      <c r="F35" s="187" t="s">
        <v>382</v>
      </c>
      <c r="G35" s="188"/>
      <c r="H35" s="189"/>
      <c r="I35" s="190" t="s">
        <v>427</v>
      </c>
      <c r="J35" s="191"/>
      <c r="K35" s="32"/>
    </row>
    <row r="36" spans="2:11" ht="12.75">
      <c r="B36" s="63"/>
      <c r="C36" s="63"/>
      <c r="D36" s="63"/>
      <c r="E36" s="63"/>
      <c r="F36" s="63"/>
      <c r="G36" s="63"/>
      <c r="H36" s="63"/>
      <c r="I36" s="65"/>
      <c r="J36" s="65"/>
      <c r="K36" s="32"/>
    </row>
    <row r="37" spans="2:11" ht="12.75">
      <c r="B37" s="187" t="s">
        <v>428</v>
      </c>
      <c r="C37" s="188"/>
      <c r="D37" s="188"/>
      <c r="E37" s="189"/>
      <c r="F37" s="187" t="s">
        <v>382</v>
      </c>
      <c r="G37" s="188"/>
      <c r="H37" s="189"/>
      <c r="I37" s="190" t="s">
        <v>429</v>
      </c>
      <c r="J37" s="191"/>
      <c r="K37" s="32"/>
    </row>
    <row r="38" spans="2:11" ht="12.75">
      <c r="B38" s="53"/>
      <c r="C38" s="53"/>
      <c r="D38" s="54"/>
      <c r="E38" s="55"/>
      <c r="F38" s="55"/>
      <c r="G38" s="55"/>
      <c r="H38" s="56"/>
      <c r="I38" s="57"/>
      <c r="J38" s="59"/>
      <c r="K38" s="32"/>
    </row>
    <row r="39" spans="2:11" ht="12.75">
      <c r="B39" s="187" t="s">
        <v>392</v>
      </c>
      <c r="C39" s="188"/>
      <c r="D39" s="188"/>
      <c r="E39" s="189"/>
      <c r="F39" s="187" t="s">
        <v>420</v>
      </c>
      <c r="G39" s="188"/>
      <c r="H39" s="189"/>
      <c r="I39" s="190" t="s">
        <v>393</v>
      </c>
      <c r="J39" s="191"/>
      <c r="K39" s="32"/>
    </row>
    <row r="40" spans="2:11" ht="12.75">
      <c r="B40" s="53"/>
      <c r="C40" s="53"/>
      <c r="D40" s="54"/>
      <c r="E40" s="55"/>
      <c r="F40" s="55"/>
      <c r="G40" s="55"/>
      <c r="H40" s="56"/>
      <c r="I40" s="57"/>
      <c r="J40" s="59"/>
      <c r="K40" s="32"/>
    </row>
    <row r="41" spans="2:11" ht="12.75">
      <c r="B41" s="187" t="s">
        <v>394</v>
      </c>
      <c r="C41" s="192"/>
      <c r="D41" s="192"/>
      <c r="E41" s="193"/>
      <c r="F41" s="187" t="s">
        <v>395</v>
      </c>
      <c r="G41" s="192"/>
      <c r="H41" s="192"/>
      <c r="I41" s="190" t="s">
        <v>396</v>
      </c>
      <c r="J41" s="191"/>
      <c r="K41" s="32"/>
    </row>
    <row r="42" spans="2:11" ht="12.75">
      <c r="B42" s="60"/>
      <c r="C42" s="60"/>
      <c r="D42" s="61"/>
      <c r="E42" s="62"/>
      <c r="F42" s="57"/>
      <c r="G42" s="61"/>
      <c r="H42" s="62"/>
      <c r="I42" s="57"/>
      <c r="J42" s="57"/>
      <c r="K42" s="32"/>
    </row>
    <row r="43" spans="2:11" ht="12.75">
      <c r="B43" s="187" t="s">
        <v>397</v>
      </c>
      <c r="C43" s="192"/>
      <c r="D43" s="192"/>
      <c r="E43" s="193"/>
      <c r="F43" s="187" t="s">
        <v>398</v>
      </c>
      <c r="G43" s="192"/>
      <c r="H43" s="192"/>
      <c r="I43" s="190" t="s">
        <v>399</v>
      </c>
      <c r="J43" s="191"/>
      <c r="K43" s="32"/>
    </row>
    <row r="44" spans="2:11" ht="12.75">
      <c r="B44" s="63"/>
      <c r="C44" s="64"/>
      <c r="D44" s="64"/>
      <c r="E44" s="64"/>
      <c r="F44" s="63"/>
      <c r="G44" s="64"/>
      <c r="H44" s="64"/>
      <c r="I44" s="65"/>
      <c r="J44" s="65"/>
      <c r="K44" s="32"/>
    </row>
    <row r="45" spans="2:11" ht="12.75">
      <c r="B45" s="187" t="s">
        <v>400</v>
      </c>
      <c r="C45" s="192"/>
      <c r="D45" s="192"/>
      <c r="E45" s="193"/>
      <c r="F45" s="187" t="s">
        <v>398</v>
      </c>
      <c r="G45" s="192"/>
      <c r="H45" s="192" t="s">
        <v>398</v>
      </c>
      <c r="I45" s="190" t="s">
        <v>401</v>
      </c>
      <c r="J45" s="191"/>
      <c r="K45" s="32"/>
    </row>
    <row r="46" spans="2:11" ht="12.75">
      <c r="B46" s="63"/>
      <c r="C46" s="64"/>
      <c r="D46" s="64"/>
      <c r="E46" s="64"/>
      <c r="F46" s="63"/>
      <c r="G46" s="64"/>
      <c r="H46" s="64"/>
      <c r="I46" s="65"/>
      <c r="J46" s="65"/>
      <c r="K46" s="32"/>
    </row>
    <row r="47" spans="2:11" ht="12.75">
      <c r="B47" s="187" t="s">
        <v>402</v>
      </c>
      <c r="C47" s="192"/>
      <c r="D47" s="192"/>
      <c r="E47" s="193"/>
      <c r="F47" s="187" t="s">
        <v>382</v>
      </c>
      <c r="G47" s="192"/>
      <c r="H47" s="192"/>
      <c r="I47" s="190" t="s">
        <v>403</v>
      </c>
      <c r="J47" s="191"/>
      <c r="K47" s="32"/>
    </row>
    <row r="48" spans="2:11" ht="12.75">
      <c r="B48" s="63"/>
      <c r="C48" s="64"/>
      <c r="D48" s="64"/>
      <c r="E48" s="64"/>
      <c r="F48" s="63"/>
      <c r="G48" s="64"/>
      <c r="H48" s="64"/>
      <c r="I48" s="65"/>
      <c r="J48" s="65"/>
      <c r="K48" s="32"/>
    </row>
    <row r="49" spans="2:11" ht="12.75">
      <c r="B49" s="187" t="s">
        <v>431</v>
      </c>
      <c r="C49" s="188"/>
      <c r="D49" s="188"/>
      <c r="E49" s="189"/>
      <c r="F49" s="187" t="s">
        <v>410</v>
      </c>
      <c r="G49" s="192"/>
      <c r="H49" s="192"/>
      <c r="I49" s="190" t="s">
        <v>432</v>
      </c>
      <c r="J49" s="191"/>
      <c r="K49" s="32"/>
    </row>
    <row r="50" spans="2:11" ht="12.75">
      <c r="B50" s="63"/>
      <c r="C50" s="64"/>
      <c r="D50" s="64"/>
      <c r="E50" s="64"/>
      <c r="F50" s="63"/>
      <c r="G50" s="64"/>
      <c r="H50" s="64"/>
      <c r="I50" s="65"/>
      <c r="J50" s="65"/>
      <c r="K50" s="32"/>
    </row>
    <row r="51" spans="2:11" ht="12.75">
      <c r="B51" s="187" t="s">
        <v>433</v>
      </c>
      <c r="C51" s="192"/>
      <c r="D51" s="192"/>
      <c r="E51" s="193"/>
      <c r="F51" s="187" t="s">
        <v>382</v>
      </c>
      <c r="G51" s="192"/>
      <c r="H51" s="192"/>
      <c r="I51" s="190" t="s">
        <v>434</v>
      </c>
      <c r="J51" s="191"/>
      <c r="K51" s="32"/>
    </row>
    <row r="52" spans="2:11" ht="12.75">
      <c r="B52" s="63"/>
      <c r="C52" s="64"/>
      <c r="D52" s="64"/>
      <c r="E52" s="64"/>
      <c r="F52" s="63"/>
      <c r="G52" s="64"/>
      <c r="H52" s="64"/>
      <c r="I52" s="65"/>
      <c r="J52" s="65"/>
      <c r="K52" s="32"/>
    </row>
    <row r="53" spans="2:11" ht="12.75">
      <c r="B53" s="187" t="s">
        <v>404</v>
      </c>
      <c r="C53" s="192"/>
      <c r="D53" s="192"/>
      <c r="E53" s="193"/>
      <c r="F53" s="187" t="s">
        <v>382</v>
      </c>
      <c r="G53" s="192"/>
      <c r="H53" s="192"/>
      <c r="I53" s="190" t="s">
        <v>405</v>
      </c>
      <c r="J53" s="191"/>
      <c r="K53" s="32"/>
    </row>
    <row r="54" spans="2:11" ht="12.75">
      <c r="B54" s="63"/>
      <c r="C54" s="63"/>
      <c r="D54" s="63"/>
      <c r="E54" s="63"/>
      <c r="F54" s="63"/>
      <c r="G54" s="63"/>
      <c r="H54" s="63"/>
      <c r="I54" s="65"/>
      <c r="J54" s="65"/>
      <c r="K54" s="32"/>
    </row>
    <row r="55" spans="2:11" ht="12.75">
      <c r="B55" s="187" t="s">
        <v>406</v>
      </c>
      <c r="C55" s="188"/>
      <c r="D55" s="188"/>
      <c r="E55" s="189"/>
      <c r="F55" s="187" t="s">
        <v>382</v>
      </c>
      <c r="G55" s="192"/>
      <c r="H55" s="192"/>
      <c r="I55" s="190" t="s">
        <v>407</v>
      </c>
      <c r="J55" s="191"/>
      <c r="K55" s="32"/>
    </row>
    <row r="56" spans="2:11" ht="12.75">
      <c r="B56" s="63"/>
      <c r="C56" s="63"/>
      <c r="D56" s="63"/>
      <c r="E56" s="63"/>
      <c r="F56" s="63"/>
      <c r="G56" s="63"/>
      <c r="H56" s="63"/>
      <c r="I56" s="65"/>
      <c r="J56" s="65"/>
      <c r="K56" s="32"/>
    </row>
    <row r="57" spans="2:11" ht="12.75">
      <c r="B57" s="187" t="s">
        <v>408</v>
      </c>
      <c r="C57" s="188"/>
      <c r="D57" s="188"/>
      <c r="E57" s="189"/>
      <c r="F57" s="187" t="s">
        <v>382</v>
      </c>
      <c r="G57" s="188"/>
      <c r="H57" s="189"/>
      <c r="I57" s="190" t="s">
        <v>409</v>
      </c>
      <c r="J57" s="191"/>
      <c r="K57" s="32"/>
    </row>
    <row r="58" spans="2:11" ht="12.75">
      <c r="B58" s="63"/>
      <c r="C58" s="64"/>
      <c r="D58" s="64"/>
      <c r="E58" s="64"/>
      <c r="F58" s="63"/>
      <c r="G58" s="64"/>
      <c r="H58" s="64"/>
      <c r="I58" s="65"/>
      <c r="J58" s="65"/>
      <c r="K58" s="32"/>
    </row>
    <row r="59" spans="2:11" ht="12.75">
      <c r="B59" s="187" t="s">
        <v>437</v>
      </c>
      <c r="C59" s="188"/>
      <c r="D59" s="188"/>
      <c r="E59" s="189"/>
      <c r="F59" s="178"/>
      <c r="G59" s="180"/>
      <c r="H59" s="181" t="s">
        <v>382</v>
      </c>
      <c r="I59" s="190" t="s">
        <v>438</v>
      </c>
      <c r="J59" s="191"/>
      <c r="K59" s="32"/>
    </row>
    <row r="60" spans="2:11" ht="12.75">
      <c r="B60" s="63"/>
      <c r="C60" s="64"/>
      <c r="D60" s="64"/>
      <c r="E60" s="64"/>
      <c r="F60" s="63"/>
      <c r="G60" s="64"/>
      <c r="H60" s="64"/>
      <c r="I60" s="65"/>
      <c r="J60" s="65"/>
      <c r="K60" s="32"/>
    </row>
    <row r="61" spans="2:11" ht="12.75">
      <c r="B61" s="187" t="s">
        <v>439</v>
      </c>
      <c r="C61" s="188"/>
      <c r="D61" s="188"/>
      <c r="E61" s="189"/>
      <c r="F61" s="179"/>
      <c r="G61" s="180"/>
      <c r="H61" s="182" t="s">
        <v>382</v>
      </c>
      <c r="I61" s="190" t="s">
        <v>440</v>
      </c>
      <c r="J61" s="191"/>
      <c r="K61" s="32"/>
    </row>
    <row r="62" spans="2:11" ht="12.75">
      <c r="B62" s="63"/>
      <c r="C62" s="64"/>
      <c r="D62" s="64"/>
      <c r="E62" s="64"/>
      <c r="F62" s="63"/>
      <c r="G62" s="64"/>
      <c r="H62" s="64"/>
      <c r="I62" s="65"/>
      <c r="J62" s="65"/>
      <c r="K62" s="32"/>
    </row>
    <row r="63" spans="2:11" ht="12.75">
      <c r="B63" s="252" t="s">
        <v>417</v>
      </c>
      <c r="C63" s="253"/>
      <c r="D63" s="253"/>
      <c r="E63" s="254"/>
      <c r="F63" s="187" t="s">
        <v>418</v>
      </c>
      <c r="G63" s="192"/>
      <c r="H63" s="192"/>
      <c r="I63" s="255" t="s">
        <v>419</v>
      </c>
      <c r="J63" s="256"/>
      <c r="K63" s="32"/>
    </row>
    <row r="64" spans="2:11" ht="12.75">
      <c r="B64" s="22"/>
      <c r="C64" s="22"/>
      <c r="D64" s="22"/>
      <c r="E64" s="12"/>
      <c r="F64" s="12"/>
      <c r="G64" s="22"/>
      <c r="H64" s="12"/>
      <c r="I64" s="12"/>
      <c r="J64" s="12"/>
      <c r="K64" s="32"/>
    </row>
    <row r="65" spans="2:11" ht="12.75" customHeight="1">
      <c r="B65" s="199" t="s">
        <v>350</v>
      </c>
      <c r="C65" s="200"/>
      <c r="D65" s="217"/>
      <c r="E65" s="218"/>
      <c r="F65" s="7"/>
      <c r="G65" s="201"/>
      <c r="H65" s="202"/>
      <c r="I65" s="202"/>
      <c r="J65" s="203"/>
      <c r="K65" s="32"/>
    </row>
    <row r="66" spans="2:11" ht="12.75">
      <c r="B66" s="20"/>
      <c r="C66" s="20"/>
      <c r="D66" s="219"/>
      <c r="E66" s="219"/>
      <c r="F66" s="7"/>
      <c r="G66" s="219"/>
      <c r="H66" s="219"/>
      <c r="I66" s="23"/>
      <c r="J66" s="23"/>
      <c r="K66" s="32"/>
    </row>
    <row r="67" spans="2:11" ht="12.75" customHeight="1">
      <c r="B67" s="199" t="s">
        <v>79</v>
      </c>
      <c r="C67" s="200"/>
      <c r="D67" s="201" t="s">
        <v>386</v>
      </c>
      <c r="E67" s="202"/>
      <c r="F67" s="202"/>
      <c r="G67" s="202"/>
      <c r="H67" s="202"/>
      <c r="I67" s="202"/>
      <c r="J67" s="203"/>
      <c r="K67" s="32"/>
    </row>
    <row r="68" spans="2:11" ht="12.75">
      <c r="B68" s="15"/>
      <c r="C68" s="15"/>
      <c r="D68" s="14" t="s">
        <v>151</v>
      </c>
      <c r="E68" s="7"/>
      <c r="F68" s="7"/>
      <c r="G68" s="7"/>
      <c r="H68" s="7"/>
      <c r="I68" s="7"/>
      <c r="J68" s="7"/>
      <c r="K68" s="32"/>
    </row>
    <row r="69" spans="2:11" ht="12.75">
      <c r="B69" s="199" t="s">
        <v>152</v>
      </c>
      <c r="C69" s="200"/>
      <c r="D69" s="196" t="s">
        <v>387</v>
      </c>
      <c r="E69" s="197"/>
      <c r="F69" s="204"/>
      <c r="G69" s="7"/>
      <c r="H69" s="31" t="s">
        <v>153</v>
      </c>
      <c r="I69" s="196" t="s">
        <v>388</v>
      </c>
      <c r="J69" s="204"/>
      <c r="K69" s="32"/>
    </row>
    <row r="70" spans="2:11" ht="12.75">
      <c r="B70" s="15"/>
      <c r="C70" s="15"/>
      <c r="D70" s="14"/>
      <c r="E70" s="7"/>
      <c r="F70" s="7"/>
      <c r="G70" s="7"/>
      <c r="H70" s="7"/>
      <c r="I70" s="7"/>
      <c r="J70" s="7"/>
      <c r="K70" s="32"/>
    </row>
    <row r="71" spans="2:11" ht="12.75" customHeight="1">
      <c r="B71" s="199" t="s">
        <v>192</v>
      </c>
      <c r="C71" s="200"/>
      <c r="D71" s="220" t="s">
        <v>411</v>
      </c>
      <c r="E71" s="221"/>
      <c r="F71" s="221"/>
      <c r="G71" s="221"/>
      <c r="H71" s="221"/>
      <c r="I71" s="221"/>
      <c r="J71" s="222"/>
      <c r="K71" s="32"/>
    </row>
    <row r="72" spans="2:11" ht="12.75">
      <c r="B72" s="15"/>
      <c r="C72" s="15"/>
      <c r="D72" s="7"/>
      <c r="E72" s="7"/>
      <c r="F72" s="7"/>
      <c r="G72" s="7"/>
      <c r="H72" s="7"/>
      <c r="I72" s="7"/>
      <c r="J72" s="7"/>
      <c r="K72" s="32"/>
    </row>
    <row r="73" spans="2:11" ht="12.75">
      <c r="B73" s="212" t="s">
        <v>288</v>
      </c>
      <c r="C73" s="213"/>
      <c r="D73" s="196" t="s">
        <v>414</v>
      </c>
      <c r="E73" s="197"/>
      <c r="F73" s="197"/>
      <c r="G73" s="197"/>
      <c r="H73" s="197"/>
      <c r="I73" s="197"/>
      <c r="J73" s="198"/>
      <c r="K73" s="32"/>
    </row>
    <row r="74" spans="2:11" ht="12.75">
      <c r="B74" s="12"/>
      <c r="C74" s="12"/>
      <c r="D74" s="211" t="s">
        <v>0</v>
      </c>
      <c r="E74" s="211"/>
      <c r="F74" s="211"/>
      <c r="G74" s="211"/>
      <c r="H74" s="211"/>
      <c r="I74" s="211"/>
      <c r="J74" s="66"/>
      <c r="K74" s="32"/>
    </row>
    <row r="75" spans="2:11" ht="12.75">
      <c r="B75" s="12"/>
      <c r="C75" s="12"/>
      <c r="D75" s="24"/>
      <c r="E75" s="24"/>
      <c r="F75" s="24"/>
      <c r="G75" s="24"/>
      <c r="H75" s="24"/>
      <c r="I75" s="24"/>
      <c r="J75" s="66"/>
      <c r="K75" s="32"/>
    </row>
    <row r="76" spans="2:11" ht="12.75">
      <c r="B76" s="12"/>
      <c r="C76" s="207" t="s">
        <v>80</v>
      </c>
      <c r="D76" s="208"/>
      <c r="E76" s="208"/>
      <c r="F76" s="208"/>
      <c r="G76" s="28"/>
      <c r="H76" s="28"/>
      <c r="I76" s="28"/>
      <c r="J76" s="73"/>
      <c r="K76" s="32"/>
    </row>
    <row r="77" spans="2:11" ht="12.75">
      <c r="B77" s="12"/>
      <c r="C77" s="209" t="s">
        <v>435</v>
      </c>
      <c r="D77" s="210"/>
      <c r="E77" s="210"/>
      <c r="F77" s="210"/>
      <c r="G77" s="210"/>
      <c r="H77" s="210"/>
      <c r="I77" s="210"/>
      <c r="J77" s="210"/>
      <c r="K77" s="32"/>
    </row>
    <row r="78" spans="2:11" ht="12.75">
      <c r="B78" s="12"/>
      <c r="C78" s="209" t="s">
        <v>367</v>
      </c>
      <c r="D78" s="210"/>
      <c r="E78" s="210"/>
      <c r="F78" s="210"/>
      <c r="G78" s="210"/>
      <c r="H78" s="210"/>
      <c r="I78" s="210"/>
      <c r="J78" s="73"/>
      <c r="K78" s="32"/>
    </row>
    <row r="79" spans="2:11" ht="12.75">
      <c r="B79" s="12"/>
      <c r="C79" s="209" t="s">
        <v>368</v>
      </c>
      <c r="D79" s="210"/>
      <c r="E79" s="210"/>
      <c r="F79" s="210"/>
      <c r="G79" s="210"/>
      <c r="H79" s="210"/>
      <c r="I79" s="210"/>
      <c r="J79" s="210"/>
      <c r="K79" s="32"/>
    </row>
    <row r="80" spans="2:11" ht="12.75">
      <c r="B80" s="12"/>
      <c r="C80" s="209" t="s">
        <v>369</v>
      </c>
      <c r="D80" s="210"/>
      <c r="E80" s="210"/>
      <c r="F80" s="210"/>
      <c r="G80" s="210"/>
      <c r="H80" s="210"/>
      <c r="I80" s="210"/>
      <c r="J80" s="210"/>
      <c r="K80" s="32"/>
    </row>
    <row r="81" spans="1:11" s="50" customFormat="1" ht="12.75">
      <c r="A81" s="76"/>
      <c r="B81" s="74"/>
      <c r="C81" s="47"/>
      <c r="D81" s="47"/>
      <c r="E81" s="47"/>
      <c r="F81" s="47"/>
      <c r="G81" s="47"/>
      <c r="H81" s="48" t="s">
        <v>389</v>
      </c>
      <c r="I81" s="48"/>
      <c r="J81" s="49" t="s">
        <v>390</v>
      </c>
      <c r="K81" s="75"/>
    </row>
    <row r="82" spans="1:11" s="50" customFormat="1" ht="12.75">
      <c r="A82" s="76"/>
      <c r="B82" s="74"/>
      <c r="C82" s="47"/>
      <c r="D82" s="47"/>
      <c r="E82" s="47"/>
      <c r="F82" s="47"/>
      <c r="G82" s="47"/>
      <c r="H82" s="48"/>
      <c r="I82" s="48"/>
      <c r="J82" s="49"/>
      <c r="K82" s="75"/>
    </row>
    <row r="83" spans="1:11" s="50" customFormat="1" ht="12.75">
      <c r="A83" s="76"/>
      <c r="B83" s="74"/>
      <c r="C83" s="47"/>
      <c r="D83" s="47"/>
      <c r="E83" s="47"/>
      <c r="F83" s="47"/>
      <c r="G83" s="47"/>
      <c r="H83" s="48"/>
      <c r="I83" s="48"/>
      <c r="J83" s="49"/>
      <c r="K83" s="75"/>
    </row>
    <row r="84" spans="1:11" s="50" customFormat="1" ht="13.5" thickBot="1">
      <c r="A84" s="76"/>
      <c r="B84" s="77" t="s">
        <v>81</v>
      </c>
      <c r="C84" s="17"/>
      <c r="D84" s="17"/>
      <c r="E84" s="17"/>
      <c r="F84" s="17"/>
      <c r="G84" s="17"/>
      <c r="H84" s="51" t="s">
        <v>415</v>
      </c>
      <c r="I84" s="52"/>
      <c r="J84" s="51" t="s">
        <v>416</v>
      </c>
      <c r="K84" s="75"/>
    </row>
    <row r="85" spans="2:11" ht="12.75">
      <c r="B85" s="7"/>
      <c r="C85" s="7"/>
      <c r="D85" s="7"/>
      <c r="E85" s="7"/>
      <c r="F85" s="12" t="s">
        <v>154</v>
      </c>
      <c r="G85" s="32"/>
      <c r="H85" s="214" t="s">
        <v>155</v>
      </c>
      <c r="I85" s="215"/>
      <c r="J85" s="216"/>
      <c r="K85" s="32"/>
    </row>
    <row r="86" spans="2:11" ht="12.75">
      <c r="B86" s="7"/>
      <c r="C86" s="7"/>
      <c r="D86" s="7"/>
      <c r="E86" s="7"/>
      <c r="F86" s="12"/>
      <c r="G86" s="32"/>
      <c r="H86" s="21"/>
      <c r="I86" s="67"/>
      <c r="J86" s="79"/>
      <c r="K86" s="32"/>
    </row>
    <row r="87" spans="2:11" ht="12.75">
      <c r="B87" s="86"/>
      <c r="C87" s="86"/>
      <c r="D87" s="17"/>
      <c r="E87" s="17"/>
      <c r="F87" s="17"/>
      <c r="G87" s="17"/>
      <c r="H87" s="205"/>
      <c r="I87" s="206"/>
      <c r="J87" s="17"/>
      <c r="K87" s="32"/>
    </row>
    <row r="88" s="68" customFormat="1" ht="12.75"/>
  </sheetData>
  <sheetProtection/>
  <mergeCells count="102">
    <mergeCell ref="B63:E63"/>
    <mergeCell ref="F63:H63"/>
    <mergeCell ref="I63:J63"/>
    <mergeCell ref="B45:E45"/>
    <mergeCell ref="F45:H45"/>
    <mergeCell ref="I45:J45"/>
    <mergeCell ref="B57:E57"/>
    <mergeCell ref="F57:H57"/>
    <mergeCell ref="I57:J57"/>
    <mergeCell ref="B51:E51"/>
    <mergeCell ref="B41:E41"/>
    <mergeCell ref="F41:H41"/>
    <mergeCell ref="I41:J41"/>
    <mergeCell ref="B43:E43"/>
    <mergeCell ref="F43:H43"/>
    <mergeCell ref="I43:J43"/>
    <mergeCell ref="B55:E55"/>
    <mergeCell ref="F55:H55"/>
    <mergeCell ref="I55:J55"/>
    <mergeCell ref="I53:J53"/>
    <mergeCell ref="B37:E37"/>
    <mergeCell ref="F37:H37"/>
    <mergeCell ref="I37:J37"/>
    <mergeCell ref="B39:E39"/>
    <mergeCell ref="F39:H39"/>
    <mergeCell ref="I39:J39"/>
    <mergeCell ref="B49:E49"/>
    <mergeCell ref="F49:H49"/>
    <mergeCell ref="I49:J49"/>
    <mergeCell ref="F51:H51"/>
    <mergeCell ref="I51:J51"/>
    <mergeCell ref="B53:E53"/>
    <mergeCell ref="F53:H53"/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B23:C23"/>
    <mergeCell ref="E23:G23"/>
    <mergeCell ref="D17:J17"/>
    <mergeCell ref="B19:C19"/>
    <mergeCell ref="D19:J19"/>
    <mergeCell ref="B21:C21"/>
    <mergeCell ref="D21:J21"/>
    <mergeCell ref="B17:C17"/>
    <mergeCell ref="B71:C71"/>
    <mergeCell ref="D71:J71"/>
    <mergeCell ref="H23:I23"/>
    <mergeCell ref="B25:C25"/>
    <mergeCell ref="E25:H25"/>
    <mergeCell ref="B29:E29"/>
    <mergeCell ref="F29:H29"/>
    <mergeCell ref="I29:J29"/>
    <mergeCell ref="B27:C27"/>
    <mergeCell ref="H27:I27"/>
    <mergeCell ref="I69:J69"/>
    <mergeCell ref="D74:I74"/>
    <mergeCell ref="B73:C73"/>
    <mergeCell ref="C80:J80"/>
    <mergeCell ref="H85:J85"/>
    <mergeCell ref="B65:C65"/>
    <mergeCell ref="D65:E65"/>
    <mergeCell ref="G65:J65"/>
    <mergeCell ref="D66:E66"/>
    <mergeCell ref="G66:H66"/>
    <mergeCell ref="D73:J73"/>
    <mergeCell ref="B67:C67"/>
    <mergeCell ref="D67:J67"/>
    <mergeCell ref="B69:C69"/>
    <mergeCell ref="D69:F69"/>
    <mergeCell ref="H87:I87"/>
    <mergeCell ref="C76:F76"/>
    <mergeCell ref="C77:J77"/>
    <mergeCell ref="C78:I78"/>
    <mergeCell ref="C79:J79"/>
    <mergeCell ref="B31:E31"/>
    <mergeCell ref="F31:H31"/>
    <mergeCell ref="I31:J31"/>
    <mergeCell ref="E32:H32"/>
    <mergeCell ref="B33:E33"/>
    <mergeCell ref="F33:H33"/>
    <mergeCell ref="I33:J33"/>
    <mergeCell ref="B59:E59"/>
    <mergeCell ref="I59:J59"/>
    <mergeCell ref="B61:E61"/>
    <mergeCell ref="I61:J61"/>
    <mergeCell ref="B35:E35"/>
    <mergeCell ref="F35:H35"/>
    <mergeCell ref="I35:J35"/>
    <mergeCell ref="B47:E47"/>
    <mergeCell ref="F47:H47"/>
    <mergeCell ref="I47:J47"/>
  </mergeCells>
  <conditionalFormatting sqref="I30">
    <cfRule type="cellIs" priority="1" dxfId="4" operator="equal" stopIfTrue="1">
      <formula>"DA"</formula>
    </cfRule>
  </conditionalFormatting>
  <dataValidations count="1">
    <dataValidation allowBlank="1" sqref="B64:J65536 K1:IV65536 B1:J30 I39 B56:J56 I40:J44 I31:J38 I51:I55 I46:J50 J51:J54 I57:J58 I59 I60:J60 I62:J63 I61"/>
  </dataValidations>
  <hyperlinks>
    <hyperlink ref="D21" r:id="rId1" display="www.crosig.hr"/>
    <hyperlink ref="D71" r:id="rId2" display="jelena.matijevic@crosig.hr"/>
  </hyperlinks>
  <printOptions/>
  <pageMargins left="0.75" right="0.75" top="1" bottom="1" header="0.5" footer="0.5"/>
  <pageSetup horizontalDpi="600" verticalDpi="600" orientation="portrait" paperSize="9" scale="64" r:id="rId3"/>
  <customProperties>
    <customPr name="EpmWorksheetKeyString_GUID" r:id="rId4"/>
  </customProperties>
  <ignoredErrors>
    <ignoredError sqref="I63:J63 J27 D6:E10 I31:J58 I59:J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view="pageBreakPreview" zoomScaleSheetLayoutView="100" zoomScalePageLayoutView="0" workbookViewId="0" topLeftCell="A1">
      <pane xSplit="6" ySplit="7" topLeftCell="G32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J130" sqref="J130"/>
    </sheetView>
  </sheetViews>
  <sheetFormatPr defaultColWidth="9.140625" defaultRowHeight="12.75"/>
  <cols>
    <col min="1" max="4" width="9.140625" style="89" customWidth="1"/>
    <col min="5" max="5" width="20.8515625" style="89" customWidth="1"/>
    <col min="6" max="6" width="9.140625" style="89" customWidth="1"/>
    <col min="7" max="8" width="11.140625" style="89" customWidth="1"/>
    <col min="9" max="9" width="12.00390625" style="89" customWidth="1"/>
    <col min="10" max="11" width="11.140625" style="89" customWidth="1"/>
    <col min="12" max="12" width="12.8515625" style="89" customWidth="1"/>
    <col min="13" max="14" width="16.421875" style="184" bestFit="1" customWidth="1"/>
    <col min="15" max="15" width="17.57421875" style="184" bestFit="1" customWidth="1"/>
    <col min="16" max="17" width="16.421875" style="184" bestFit="1" customWidth="1"/>
    <col min="18" max="18" width="17.57421875" style="184" bestFit="1" customWidth="1"/>
    <col min="19" max="19" width="12.28125" style="89" bestFit="1" customWidth="1"/>
    <col min="20" max="21" width="16.00390625" style="89" bestFit="1" customWidth="1"/>
    <col min="22" max="22" width="13.421875" style="89" bestFit="1" customWidth="1"/>
    <col min="23" max="24" width="16.00390625" style="89" bestFit="1" customWidth="1"/>
    <col min="25" max="16384" width="9.140625" style="89" customWidth="1"/>
  </cols>
  <sheetData>
    <row r="1" spans="1:12" ht="12.75">
      <c r="A1" s="257" t="s">
        <v>204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88"/>
    </row>
    <row r="2" spans="1:12" ht="12.75">
      <c r="A2" s="259" t="s">
        <v>441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88"/>
    </row>
    <row r="3" spans="1:12" ht="13.5" customHeight="1">
      <c r="A3" s="90"/>
      <c r="B3" s="91"/>
      <c r="C3" s="91"/>
      <c r="D3" s="91"/>
      <c r="E3" s="91"/>
      <c r="F3" s="261"/>
      <c r="G3" s="261"/>
      <c r="H3" s="92"/>
      <c r="I3" s="93"/>
      <c r="J3" s="93"/>
      <c r="K3" s="262" t="s">
        <v>58</v>
      </c>
      <c r="L3" s="262"/>
    </row>
    <row r="4" spans="1:12" ht="12.75">
      <c r="A4" s="263" t="s">
        <v>2</v>
      </c>
      <c r="B4" s="264"/>
      <c r="C4" s="264"/>
      <c r="D4" s="264"/>
      <c r="E4" s="264"/>
      <c r="F4" s="263" t="s">
        <v>222</v>
      </c>
      <c r="G4" s="263" t="s">
        <v>372</v>
      </c>
      <c r="H4" s="264"/>
      <c r="I4" s="264"/>
      <c r="J4" s="263" t="s">
        <v>373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94" t="s">
        <v>360</v>
      </c>
      <c r="H5" s="94" t="s">
        <v>361</v>
      </c>
      <c r="I5" s="94" t="s">
        <v>362</v>
      </c>
      <c r="J5" s="94" t="s">
        <v>360</v>
      </c>
      <c r="K5" s="94" t="s">
        <v>361</v>
      </c>
      <c r="L5" s="94" t="s">
        <v>362</v>
      </c>
    </row>
    <row r="6" spans="1:12" ht="12.75">
      <c r="A6" s="263">
        <v>1</v>
      </c>
      <c r="B6" s="263"/>
      <c r="C6" s="263"/>
      <c r="D6" s="263"/>
      <c r="E6" s="263"/>
      <c r="F6" s="95">
        <v>2</v>
      </c>
      <c r="G6" s="95">
        <v>3</v>
      </c>
      <c r="H6" s="95">
        <v>4</v>
      </c>
      <c r="I6" s="95" t="s">
        <v>56</v>
      </c>
      <c r="J6" s="95">
        <v>6</v>
      </c>
      <c r="K6" s="95">
        <v>7</v>
      </c>
      <c r="L6" s="95" t="s">
        <v>57</v>
      </c>
    </row>
    <row r="7" spans="1:12" ht="12.75">
      <c r="A7" s="274" t="s">
        <v>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6"/>
    </row>
    <row r="8" spans="1:24" ht="12.75">
      <c r="A8" s="270" t="s">
        <v>156</v>
      </c>
      <c r="B8" s="271"/>
      <c r="C8" s="271"/>
      <c r="D8" s="272"/>
      <c r="E8" s="273"/>
      <c r="F8" s="96">
        <v>1</v>
      </c>
      <c r="G8" s="145">
        <v>0</v>
      </c>
      <c r="H8" s="160">
        <f>H9+H10</f>
        <v>0</v>
      </c>
      <c r="I8" s="144">
        <f>SUM(G8:H8)</f>
        <v>0</v>
      </c>
      <c r="J8" s="145">
        <f>+H8+I8</f>
        <v>0</v>
      </c>
      <c r="K8" s="160">
        <f>+K9+K10</f>
        <v>0</v>
      </c>
      <c r="L8" s="144">
        <f>SUM(J8:K8)</f>
        <v>0</v>
      </c>
      <c r="S8" s="183"/>
      <c r="T8" s="183"/>
      <c r="U8" s="183"/>
      <c r="V8" s="183"/>
      <c r="W8" s="183"/>
      <c r="X8" s="183"/>
    </row>
    <row r="9" spans="1:24" ht="12.75">
      <c r="A9" s="265" t="s">
        <v>311</v>
      </c>
      <c r="B9" s="266"/>
      <c r="C9" s="266"/>
      <c r="D9" s="266"/>
      <c r="E9" s="267"/>
      <c r="F9" s="99">
        <v>2</v>
      </c>
      <c r="G9" s="167"/>
      <c r="H9" s="168"/>
      <c r="I9" s="102">
        <f aca="true" t="shared" si="0" ref="I9:I72">SUM(G9:H9)</f>
        <v>0</v>
      </c>
      <c r="J9" s="167"/>
      <c r="K9" s="168"/>
      <c r="L9" s="102">
        <f aca="true" t="shared" si="1" ref="L9:L72">SUM(J9:K9)</f>
        <v>0</v>
      </c>
      <c r="S9" s="183"/>
      <c r="T9" s="183"/>
      <c r="U9" s="183"/>
      <c r="V9" s="183"/>
      <c r="W9" s="183"/>
      <c r="X9" s="183"/>
    </row>
    <row r="10" spans="1:24" ht="12.75">
      <c r="A10" s="265" t="s">
        <v>312</v>
      </c>
      <c r="B10" s="266"/>
      <c r="C10" s="266"/>
      <c r="D10" s="266"/>
      <c r="E10" s="267"/>
      <c r="F10" s="99">
        <v>3</v>
      </c>
      <c r="G10" s="167"/>
      <c r="H10" s="168"/>
      <c r="I10" s="102">
        <f t="shared" si="0"/>
        <v>0</v>
      </c>
      <c r="J10" s="167"/>
      <c r="K10" s="168"/>
      <c r="L10" s="102">
        <f t="shared" si="1"/>
        <v>0</v>
      </c>
      <c r="S10" s="183"/>
      <c r="T10" s="183"/>
      <c r="U10" s="183"/>
      <c r="V10" s="183"/>
      <c r="W10" s="183"/>
      <c r="X10" s="183"/>
    </row>
    <row r="11" spans="1:24" ht="12.75">
      <c r="A11" s="268" t="s">
        <v>157</v>
      </c>
      <c r="B11" s="269"/>
      <c r="C11" s="269"/>
      <c r="D11" s="266"/>
      <c r="E11" s="267"/>
      <c r="F11" s="99">
        <v>4</v>
      </c>
      <c r="G11" s="143">
        <f>G12+G13</f>
        <v>215866.06344</v>
      </c>
      <c r="H11" s="161">
        <f>H12+H13</f>
        <v>33278490.82103901</v>
      </c>
      <c r="I11" s="102">
        <f t="shared" si="0"/>
        <v>33494356.88447901</v>
      </c>
      <c r="J11" s="143">
        <f>+J12+J13</f>
        <v>400596.219104</v>
      </c>
      <c r="K11" s="161">
        <f>+K12+K13</f>
        <v>36984901.54022015</v>
      </c>
      <c r="L11" s="103">
        <f t="shared" si="1"/>
        <v>37385497.75932415</v>
      </c>
      <c r="S11" s="183"/>
      <c r="T11" s="183"/>
      <c r="U11" s="183"/>
      <c r="V11" s="183"/>
      <c r="W11" s="183"/>
      <c r="X11" s="183"/>
    </row>
    <row r="12" spans="1:24" ht="12.75">
      <c r="A12" s="265" t="s">
        <v>313</v>
      </c>
      <c r="B12" s="266"/>
      <c r="C12" s="266"/>
      <c r="D12" s="266"/>
      <c r="E12" s="267"/>
      <c r="F12" s="99">
        <v>5</v>
      </c>
      <c r="G12" s="167"/>
      <c r="H12" s="168"/>
      <c r="I12" s="102">
        <f t="shared" si="0"/>
        <v>0</v>
      </c>
      <c r="J12" s="167"/>
      <c r="K12" s="168"/>
      <c r="L12" s="102">
        <f t="shared" si="1"/>
        <v>0</v>
      </c>
      <c r="S12" s="183"/>
      <c r="T12" s="183"/>
      <c r="U12" s="183"/>
      <c r="V12" s="183"/>
      <c r="W12" s="183"/>
      <c r="X12" s="183"/>
    </row>
    <row r="13" spans="1:24" ht="12.75">
      <c r="A13" s="265" t="s">
        <v>314</v>
      </c>
      <c r="B13" s="266"/>
      <c r="C13" s="266"/>
      <c r="D13" s="266"/>
      <c r="E13" s="267"/>
      <c r="F13" s="99">
        <v>6</v>
      </c>
      <c r="G13" s="167">
        <v>215866.06344</v>
      </c>
      <c r="H13" s="168">
        <v>33278490.82103901</v>
      </c>
      <c r="I13" s="102">
        <f t="shared" si="0"/>
        <v>33494356.88447901</v>
      </c>
      <c r="J13" s="167">
        <v>400596.219104</v>
      </c>
      <c r="K13" s="168">
        <v>36984901.54022015</v>
      </c>
      <c r="L13" s="103">
        <f t="shared" si="1"/>
        <v>37385497.75932415</v>
      </c>
      <c r="S13" s="183"/>
      <c r="T13" s="183"/>
      <c r="U13" s="183"/>
      <c r="V13" s="183"/>
      <c r="W13" s="183"/>
      <c r="X13" s="183"/>
    </row>
    <row r="14" spans="1:24" ht="12.75">
      <c r="A14" s="268" t="s">
        <v>158</v>
      </c>
      <c r="B14" s="269"/>
      <c r="C14" s="269"/>
      <c r="D14" s="266"/>
      <c r="E14" s="267"/>
      <c r="F14" s="99">
        <v>7</v>
      </c>
      <c r="G14" s="143">
        <f>G15+G16+G17</f>
        <v>17751362.7737484</v>
      </c>
      <c r="H14" s="161">
        <f>H15+H16+H17</f>
        <v>817635398.9685555</v>
      </c>
      <c r="I14" s="102">
        <f t="shared" si="0"/>
        <v>835386761.7423038</v>
      </c>
      <c r="J14" s="143">
        <f>+J15+J16+J17</f>
        <v>17422559.21491048</v>
      </c>
      <c r="K14" s="161">
        <f>+K15+K16+K17</f>
        <v>649921095.2375816</v>
      </c>
      <c r="L14" s="103">
        <f t="shared" si="1"/>
        <v>667343654.4524921</v>
      </c>
      <c r="S14" s="183"/>
      <c r="T14" s="183"/>
      <c r="U14" s="183"/>
      <c r="V14" s="183"/>
      <c r="W14" s="183"/>
      <c r="X14" s="183"/>
    </row>
    <row r="15" spans="1:24" ht="12.75">
      <c r="A15" s="265" t="s">
        <v>315</v>
      </c>
      <c r="B15" s="266"/>
      <c r="C15" s="266"/>
      <c r="D15" s="266"/>
      <c r="E15" s="267"/>
      <c r="F15" s="99">
        <v>8</v>
      </c>
      <c r="G15" s="167">
        <v>16832225.5109928</v>
      </c>
      <c r="H15" s="168">
        <v>750563981.2233218</v>
      </c>
      <c r="I15" s="102">
        <f t="shared" si="0"/>
        <v>767396206.7343146</v>
      </c>
      <c r="J15" s="167">
        <v>16531616.33041344</v>
      </c>
      <c r="K15" s="168">
        <v>588443787.161277</v>
      </c>
      <c r="L15" s="103">
        <f t="shared" si="1"/>
        <v>604975403.4916905</v>
      </c>
      <c r="S15" s="183"/>
      <c r="T15" s="183"/>
      <c r="U15" s="183"/>
      <c r="V15" s="183"/>
      <c r="W15" s="183"/>
      <c r="X15" s="183"/>
    </row>
    <row r="16" spans="1:24" ht="12.75">
      <c r="A16" s="265" t="s">
        <v>316</v>
      </c>
      <c r="B16" s="266"/>
      <c r="C16" s="266"/>
      <c r="D16" s="266"/>
      <c r="E16" s="267"/>
      <c r="F16" s="99">
        <v>9</v>
      </c>
      <c r="G16" s="167">
        <v>867718.8901696</v>
      </c>
      <c r="H16" s="168">
        <v>49318852.902810104</v>
      </c>
      <c r="I16" s="102">
        <f t="shared" si="0"/>
        <v>50186571.7929797</v>
      </c>
      <c r="J16" s="167">
        <v>809831.4074550401</v>
      </c>
      <c r="K16" s="168">
        <v>46947820.65793147</v>
      </c>
      <c r="L16" s="103">
        <f t="shared" si="1"/>
        <v>47757652.06538651</v>
      </c>
      <c r="S16" s="183"/>
      <c r="T16" s="183"/>
      <c r="U16" s="183"/>
      <c r="V16" s="183"/>
      <c r="W16" s="183"/>
      <c r="X16" s="183"/>
    </row>
    <row r="17" spans="1:24" ht="12.75">
      <c r="A17" s="265" t="s">
        <v>317</v>
      </c>
      <c r="B17" s="266"/>
      <c r="C17" s="266"/>
      <c r="D17" s="266"/>
      <c r="E17" s="267"/>
      <c r="F17" s="99">
        <v>10</v>
      </c>
      <c r="G17" s="167">
        <v>51418.3725859999</v>
      </c>
      <c r="H17" s="168">
        <v>17752564.842423525</v>
      </c>
      <c r="I17" s="102">
        <f t="shared" si="0"/>
        <v>17803983.215009525</v>
      </c>
      <c r="J17" s="167">
        <v>81111.47704200004</v>
      </c>
      <c r="K17" s="168">
        <v>14529487.418373063</v>
      </c>
      <c r="L17" s="103">
        <f t="shared" si="1"/>
        <v>14610598.895415064</v>
      </c>
      <c r="S17" s="183"/>
      <c r="T17" s="183"/>
      <c r="U17" s="183"/>
      <c r="V17" s="183"/>
      <c r="W17" s="183"/>
      <c r="X17" s="183"/>
    </row>
    <row r="18" spans="1:24" ht="12.75">
      <c r="A18" s="268" t="s">
        <v>159</v>
      </c>
      <c r="B18" s="269"/>
      <c r="C18" s="269"/>
      <c r="D18" s="266"/>
      <c r="E18" s="267"/>
      <c r="F18" s="99">
        <v>11</v>
      </c>
      <c r="G18" s="143">
        <f>G19+G20+G24+G43</f>
        <v>2952991557.41673</v>
      </c>
      <c r="H18" s="161">
        <f>H19+H20+H24+H43</f>
        <v>4865780164.4952</v>
      </c>
      <c r="I18" s="102">
        <f t="shared" si="0"/>
        <v>7818771721.91193</v>
      </c>
      <c r="J18" s="143">
        <f>+J19+J20+J24+J43</f>
        <v>3056282513.277909</v>
      </c>
      <c r="K18" s="161">
        <f>+K19+K20+K24+K43</f>
        <v>5330959461.980833</v>
      </c>
      <c r="L18" s="103">
        <f t="shared" si="1"/>
        <v>8387241975.258741</v>
      </c>
      <c r="S18" s="183"/>
      <c r="T18" s="183"/>
      <c r="U18" s="183"/>
      <c r="V18" s="183"/>
      <c r="W18" s="183"/>
      <c r="X18" s="183"/>
    </row>
    <row r="19" spans="1:24" ht="25.5" customHeight="1">
      <c r="A19" s="268" t="s">
        <v>318</v>
      </c>
      <c r="B19" s="269"/>
      <c r="C19" s="269"/>
      <c r="D19" s="266"/>
      <c r="E19" s="267"/>
      <c r="F19" s="99">
        <v>12</v>
      </c>
      <c r="G19" s="167">
        <v>1024081.4476728002</v>
      </c>
      <c r="H19" s="168">
        <v>783135218.6868122</v>
      </c>
      <c r="I19" s="102">
        <f t="shared" si="0"/>
        <v>784159300.134485</v>
      </c>
      <c r="J19" s="167">
        <v>1885925.5397211101</v>
      </c>
      <c r="K19" s="168">
        <v>913735407.5788491</v>
      </c>
      <c r="L19" s="106">
        <f>SUM(J19:K19)</f>
        <v>915621333.1185702</v>
      </c>
      <c r="S19" s="183"/>
      <c r="T19" s="183"/>
      <c r="U19" s="183"/>
      <c r="V19" s="183"/>
      <c r="W19" s="183"/>
      <c r="X19" s="183"/>
    </row>
    <row r="20" spans="1:24" ht="21" customHeight="1">
      <c r="A20" s="268" t="s">
        <v>160</v>
      </c>
      <c r="B20" s="269"/>
      <c r="C20" s="269"/>
      <c r="D20" s="266"/>
      <c r="E20" s="267"/>
      <c r="F20" s="99">
        <v>13</v>
      </c>
      <c r="G20" s="143">
        <f>SUM(G21:G23)</f>
        <v>0</v>
      </c>
      <c r="H20" s="161">
        <f>SUM(H21:H23)</f>
        <v>85566272.52562004</v>
      </c>
      <c r="I20" s="102">
        <f t="shared" si="0"/>
        <v>85566272.52562004</v>
      </c>
      <c r="J20" s="143">
        <f>+J21+J22+J23</f>
        <v>0</v>
      </c>
      <c r="K20" s="161">
        <f>+K21+K22+K23</f>
        <v>79549281.24775998</v>
      </c>
      <c r="L20" s="103">
        <f t="shared" si="1"/>
        <v>79549281.24775998</v>
      </c>
      <c r="S20" s="183"/>
      <c r="T20" s="183"/>
      <c r="U20" s="183"/>
      <c r="V20" s="183"/>
      <c r="W20" s="183"/>
      <c r="X20" s="183"/>
    </row>
    <row r="21" spans="1:24" ht="12.75">
      <c r="A21" s="265" t="s">
        <v>319</v>
      </c>
      <c r="B21" s="266"/>
      <c r="C21" s="266"/>
      <c r="D21" s="266"/>
      <c r="E21" s="267"/>
      <c r="F21" s="99">
        <v>14</v>
      </c>
      <c r="G21" s="167">
        <v>0</v>
      </c>
      <c r="H21" s="168">
        <v>0.020000040531158447</v>
      </c>
      <c r="I21" s="102">
        <f t="shared" si="0"/>
        <v>0.020000040531158447</v>
      </c>
      <c r="J21" s="167">
        <v>0</v>
      </c>
      <c r="K21" s="168">
        <v>0.019999980926513672</v>
      </c>
      <c r="L21" s="102">
        <f t="shared" si="1"/>
        <v>0.019999980926513672</v>
      </c>
      <c r="S21" s="183"/>
      <c r="T21" s="183"/>
      <c r="U21" s="183"/>
      <c r="V21" s="183"/>
      <c r="W21" s="183"/>
      <c r="X21" s="183"/>
    </row>
    <row r="22" spans="1:24" ht="12.75">
      <c r="A22" s="265" t="s">
        <v>320</v>
      </c>
      <c r="B22" s="266"/>
      <c r="C22" s="266"/>
      <c r="D22" s="266"/>
      <c r="E22" s="267"/>
      <c r="F22" s="99">
        <v>15</v>
      </c>
      <c r="G22" s="167">
        <v>0</v>
      </c>
      <c r="H22" s="168">
        <v>16618038.665400002</v>
      </c>
      <c r="I22" s="102">
        <f t="shared" si="0"/>
        <v>16618038.665400002</v>
      </c>
      <c r="J22" s="167">
        <v>0</v>
      </c>
      <c r="K22" s="168">
        <v>8855401.26</v>
      </c>
      <c r="L22" s="103">
        <f t="shared" si="1"/>
        <v>8855401.26</v>
      </c>
      <c r="S22" s="183"/>
      <c r="T22" s="183"/>
      <c r="U22" s="183"/>
      <c r="V22" s="183"/>
      <c r="W22" s="183"/>
      <c r="X22" s="183"/>
    </row>
    <row r="23" spans="1:24" ht="12.75">
      <c r="A23" s="265" t="s">
        <v>321</v>
      </c>
      <c r="B23" s="266"/>
      <c r="C23" s="266"/>
      <c r="D23" s="266"/>
      <c r="E23" s="267"/>
      <c r="F23" s="99">
        <v>16</v>
      </c>
      <c r="G23" s="167">
        <v>0</v>
      </c>
      <c r="H23" s="168">
        <v>68948233.84022</v>
      </c>
      <c r="I23" s="102">
        <f t="shared" si="0"/>
        <v>68948233.84022</v>
      </c>
      <c r="J23" s="167">
        <v>0</v>
      </c>
      <c r="K23" s="168">
        <v>70693879.96776</v>
      </c>
      <c r="L23" s="103">
        <f t="shared" si="1"/>
        <v>70693879.96776</v>
      </c>
      <c r="S23" s="183"/>
      <c r="T23" s="183"/>
      <c r="U23" s="183"/>
      <c r="V23" s="183"/>
      <c r="W23" s="183"/>
      <c r="X23" s="183"/>
    </row>
    <row r="24" spans="1:24" ht="12.75">
      <c r="A24" s="268" t="s">
        <v>161</v>
      </c>
      <c r="B24" s="269"/>
      <c r="C24" s="269"/>
      <c r="D24" s="266"/>
      <c r="E24" s="267"/>
      <c r="F24" s="99">
        <v>17</v>
      </c>
      <c r="G24" s="143">
        <f>G25+G28+G33+G39</f>
        <v>2951967475.969057</v>
      </c>
      <c r="H24" s="161">
        <f>H25+H28+H33+H39</f>
        <v>3997078673.2827682</v>
      </c>
      <c r="I24" s="102">
        <f t="shared" si="0"/>
        <v>6949046149.251825</v>
      </c>
      <c r="J24" s="143">
        <f>+J25+J28+J33+J39</f>
        <v>3054396587.738188</v>
      </c>
      <c r="K24" s="161">
        <f>+K25+K28+K33+K39</f>
        <v>4337674773.154224</v>
      </c>
      <c r="L24" s="103">
        <f t="shared" si="1"/>
        <v>7392071360.892412</v>
      </c>
      <c r="S24" s="183"/>
      <c r="T24" s="183"/>
      <c r="U24" s="183"/>
      <c r="V24" s="183"/>
      <c r="W24" s="183"/>
      <c r="X24" s="183"/>
    </row>
    <row r="25" spans="1:24" ht="12.75">
      <c r="A25" s="265" t="s">
        <v>162</v>
      </c>
      <c r="B25" s="266"/>
      <c r="C25" s="266"/>
      <c r="D25" s="266"/>
      <c r="E25" s="267"/>
      <c r="F25" s="99">
        <v>18</v>
      </c>
      <c r="G25" s="143">
        <f>G26+G27</f>
        <v>1325063303.9303696</v>
      </c>
      <c r="H25" s="161">
        <f>H26+H27</f>
        <v>890194659.7357267</v>
      </c>
      <c r="I25" s="102">
        <f t="shared" si="0"/>
        <v>2215257963.666096</v>
      </c>
      <c r="J25" s="143">
        <f>+SUM(J26:J27)</f>
        <v>1306471120.364951</v>
      </c>
      <c r="K25" s="161">
        <f>+SUM(K26:K27)</f>
        <v>899622734.1764419</v>
      </c>
      <c r="L25" s="103">
        <f t="shared" si="1"/>
        <v>2206093854.541393</v>
      </c>
      <c r="S25" s="183"/>
      <c r="T25" s="183"/>
      <c r="U25" s="183"/>
      <c r="V25" s="183"/>
      <c r="W25" s="183"/>
      <c r="X25" s="183"/>
    </row>
    <row r="26" spans="1:24" ht="22.5" customHeight="1">
      <c r="A26" s="265" t="s">
        <v>322</v>
      </c>
      <c r="B26" s="266"/>
      <c r="C26" s="266"/>
      <c r="D26" s="266"/>
      <c r="E26" s="267"/>
      <c r="F26" s="99">
        <v>19</v>
      </c>
      <c r="G26" s="167">
        <v>1325063303.9303696</v>
      </c>
      <c r="H26" s="168">
        <v>890194659.7357267</v>
      </c>
      <c r="I26" s="102">
        <f t="shared" si="0"/>
        <v>2215257963.666096</v>
      </c>
      <c r="J26" s="167">
        <v>1306471120.364951</v>
      </c>
      <c r="K26" s="168">
        <v>899622734.1764419</v>
      </c>
      <c r="L26" s="103">
        <f t="shared" si="1"/>
        <v>2206093854.541393</v>
      </c>
      <c r="S26" s="183"/>
      <c r="T26" s="183"/>
      <c r="U26" s="183"/>
      <c r="V26" s="183"/>
      <c r="W26" s="183"/>
      <c r="X26" s="183"/>
    </row>
    <row r="27" spans="1:24" ht="12.75">
      <c r="A27" s="265" t="s">
        <v>323</v>
      </c>
      <c r="B27" s="266"/>
      <c r="C27" s="266"/>
      <c r="D27" s="266"/>
      <c r="E27" s="267"/>
      <c r="F27" s="99">
        <v>20</v>
      </c>
      <c r="G27" s="167">
        <v>0</v>
      </c>
      <c r="H27" s="168">
        <v>0</v>
      </c>
      <c r="I27" s="102">
        <f t="shared" si="0"/>
        <v>0</v>
      </c>
      <c r="J27" s="167"/>
      <c r="K27" s="168"/>
      <c r="L27" s="102">
        <f t="shared" si="1"/>
        <v>0</v>
      </c>
      <c r="S27" s="183"/>
      <c r="T27" s="183"/>
      <c r="U27" s="183"/>
      <c r="V27" s="183"/>
      <c r="W27" s="183"/>
      <c r="X27" s="183"/>
    </row>
    <row r="28" spans="1:24" ht="12.75">
      <c r="A28" s="265" t="s">
        <v>163</v>
      </c>
      <c r="B28" s="266"/>
      <c r="C28" s="266"/>
      <c r="D28" s="266"/>
      <c r="E28" s="267"/>
      <c r="F28" s="99">
        <v>21</v>
      </c>
      <c r="G28" s="143">
        <f>SUM(G29:G32)</f>
        <v>1120931094.9827101</v>
      </c>
      <c r="H28" s="161">
        <f>SUM(H29:H32)</f>
        <v>1356226226.9042714</v>
      </c>
      <c r="I28" s="102">
        <f t="shared" si="0"/>
        <v>2477157321.8869815</v>
      </c>
      <c r="J28" s="143">
        <f>+J29+J30+J31+J32</f>
        <v>1341974318.6093762</v>
      </c>
      <c r="K28" s="161">
        <f>+K29+K30+K31+K32</f>
        <v>2368842038.1219077</v>
      </c>
      <c r="L28" s="103">
        <f t="shared" si="1"/>
        <v>3710816356.731284</v>
      </c>
      <c r="S28" s="183"/>
      <c r="T28" s="183"/>
      <c r="U28" s="183"/>
      <c r="V28" s="183"/>
      <c r="W28" s="183"/>
      <c r="X28" s="183"/>
    </row>
    <row r="29" spans="1:24" ht="12.75">
      <c r="A29" s="265" t="s">
        <v>324</v>
      </c>
      <c r="B29" s="266"/>
      <c r="C29" s="266"/>
      <c r="D29" s="266"/>
      <c r="E29" s="267"/>
      <c r="F29" s="99">
        <v>22</v>
      </c>
      <c r="G29" s="167">
        <v>22950852.13</v>
      </c>
      <c r="H29" s="168">
        <v>353372799.15366</v>
      </c>
      <c r="I29" s="102">
        <f t="shared" si="0"/>
        <v>376323651.28366</v>
      </c>
      <c r="J29" s="167">
        <v>16398198.770000001</v>
      </c>
      <c r="K29" s="168">
        <v>419779338.53396505</v>
      </c>
      <c r="L29" s="103">
        <f t="shared" si="1"/>
        <v>436177537.30396503</v>
      </c>
      <c r="S29" s="183"/>
      <c r="T29" s="183"/>
      <c r="U29" s="183"/>
      <c r="V29" s="183"/>
      <c r="W29" s="183"/>
      <c r="X29" s="183"/>
    </row>
    <row r="30" spans="1:24" ht="24" customHeight="1">
      <c r="A30" s="265" t="s">
        <v>325</v>
      </c>
      <c r="B30" s="266"/>
      <c r="C30" s="266"/>
      <c r="D30" s="266"/>
      <c r="E30" s="267"/>
      <c r="F30" s="99">
        <v>23</v>
      </c>
      <c r="G30" s="167">
        <v>1097980242.85271</v>
      </c>
      <c r="H30" s="168">
        <v>974370564.8706112</v>
      </c>
      <c r="I30" s="102">
        <f t="shared" si="0"/>
        <v>2072350807.7233212</v>
      </c>
      <c r="J30" s="167">
        <v>1325576119.8393762</v>
      </c>
      <c r="K30" s="168">
        <v>1911628633.0179427</v>
      </c>
      <c r="L30" s="103">
        <f t="shared" si="1"/>
        <v>3237204752.857319</v>
      </c>
      <c r="S30" s="183"/>
      <c r="T30" s="183"/>
      <c r="U30" s="183"/>
      <c r="V30" s="183"/>
      <c r="W30" s="183"/>
      <c r="X30" s="183"/>
    </row>
    <row r="31" spans="1:24" ht="12.75">
      <c r="A31" s="265" t="s">
        <v>326</v>
      </c>
      <c r="B31" s="266"/>
      <c r="C31" s="266"/>
      <c r="D31" s="266"/>
      <c r="E31" s="267"/>
      <c r="F31" s="99">
        <v>24</v>
      </c>
      <c r="G31" s="167">
        <v>0</v>
      </c>
      <c r="H31" s="168">
        <v>28482862.880000003</v>
      </c>
      <c r="I31" s="102">
        <f t="shared" si="0"/>
        <v>28482862.880000003</v>
      </c>
      <c r="J31" s="167"/>
      <c r="K31" s="168">
        <v>37434066.57000001</v>
      </c>
      <c r="L31" s="103">
        <f t="shared" si="1"/>
        <v>37434066.57000001</v>
      </c>
      <c r="S31" s="183"/>
      <c r="T31" s="183"/>
      <c r="U31" s="183"/>
      <c r="V31" s="183"/>
      <c r="W31" s="183"/>
      <c r="X31" s="183"/>
    </row>
    <row r="32" spans="1:24" ht="12.75">
      <c r="A32" s="265" t="s">
        <v>327</v>
      </c>
      <c r="B32" s="266"/>
      <c r="C32" s="266"/>
      <c r="D32" s="266"/>
      <c r="E32" s="267"/>
      <c r="F32" s="99">
        <v>25</v>
      </c>
      <c r="G32" s="167">
        <v>0</v>
      </c>
      <c r="H32" s="168">
        <v>0</v>
      </c>
      <c r="I32" s="102">
        <f t="shared" si="0"/>
        <v>0</v>
      </c>
      <c r="J32" s="167">
        <v>0</v>
      </c>
      <c r="K32" s="168">
        <v>0</v>
      </c>
      <c r="L32" s="102">
        <f t="shared" si="1"/>
        <v>0</v>
      </c>
      <c r="S32" s="183"/>
      <c r="T32" s="183"/>
      <c r="U32" s="183"/>
      <c r="V32" s="183"/>
      <c r="W32" s="183"/>
      <c r="X32" s="183"/>
    </row>
    <row r="33" spans="1:24" ht="12.75">
      <c r="A33" s="265" t="s">
        <v>164</v>
      </c>
      <c r="B33" s="266"/>
      <c r="C33" s="266"/>
      <c r="D33" s="266"/>
      <c r="E33" s="267"/>
      <c r="F33" s="99">
        <v>26</v>
      </c>
      <c r="G33" s="143">
        <f>SUM(G34:G38)</f>
        <v>43679544.39461</v>
      </c>
      <c r="H33" s="161">
        <f>SUM(H34:H38)</f>
        <v>279275394.254752</v>
      </c>
      <c r="I33" s="102">
        <f t="shared" si="0"/>
        <v>322954938.64936197</v>
      </c>
      <c r="J33" s="143">
        <f>+J34+J35+J36+J37+J38</f>
        <v>3646076.2129120003</v>
      </c>
      <c r="K33" s="161">
        <f>+K34+K35+K36+K37+K38</f>
        <v>125731981.60585344</v>
      </c>
      <c r="L33" s="103">
        <f t="shared" si="1"/>
        <v>129378057.81876543</v>
      </c>
      <c r="S33" s="183"/>
      <c r="T33" s="183"/>
      <c r="U33" s="183"/>
      <c r="V33" s="183"/>
      <c r="W33" s="183"/>
      <c r="X33" s="183"/>
    </row>
    <row r="34" spans="1:24" ht="12.75">
      <c r="A34" s="265" t="s">
        <v>328</v>
      </c>
      <c r="B34" s="266"/>
      <c r="C34" s="266"/>
      <c r="D34" s="266"/>
      <c r="E34" s="267"/>
      <c r="F34" s="99">
        <v>27</v>
      </c>
      <c r="G34" s="167">
        <v>0</v>
      </c>
      <c r="H34" s="168">
        <v>12656571.52</v>
      </c>
      <c r="I34" s="102">
        <f t="shared" si="0"/>
        <v>12656571.52</v>
      </c>
      <c r="J34" s="167">
        <v>0</v>
      </c>
      <c r="K34" s="168">
        <v>14385081.7</v>
      </c>
      <c r="L34" s="103">
        <f t="shared" si="1"/>
        <v>14385081.7</v>
      </c>
      <c r="S34" s="183"/>
      <c r="T34" s="183"/>
      <c r="U34" s="183"/>
      <c r="V34" s="183"/>
      <c r="W34" s="183"/>
      <c r="X34" s="183"/>
    </row>
    <row r="35" spans="1:24" ht="24" customHeight="1">
      <c r="A35" s="265" t="s">
        <v>329</v>
      </c>
      <c r="B35" s="266"/>
      <c r="C35" s="266"/>
      <c r="D35" s="266"/>
      <c r="E35" s="267"/>
      <c r="F35" s="99">
        <v>28</v>
      </c>
      <c r="G35" s="167">
        <v>0</v>
      </c>
      <c r="H35" s="168">
        <v>67703819.7116452</v>
      </c>
      <c r="I35" s="102">
        <f t="shared" si="0"/>
        <v>67703819.7116452</v>
      </c>
      <c r="J35" s="167">
        <v>0</v>
      </c>
      <c r="K35" s="168">
        <v>34199688.154724084</v>
      </c>
      <c r="L35" s="103">
        <f t="shared" si="1"/>
        <v>34199688.154724084</v>
      </c>
      <c r="S35" s="183"/>
      <c r="T35" s="183"/>
      <c r="U35" s="183"/>
      <c r="V35" s="183"/>
      <c r="W35" s="183"/>
      <c r="X35" s="183"/>
    </row>
    <row r="36" spans="1:24" ht="12.75">
      <c r="A36" s="265" t="s">
        <v>330</v>
      </c>
      <c r="B36" s="266"/>
      <c r="C36" s="266"/>
      <c r="D36" s="266"/>
      <c r="E36" s="267"/>
      <c r="F36" s="99">
        <v>29</v>
      </c>
      <c r="G36" s="167">
        <v>0</v>
      </c>
      <c r="H36" s="168">
        <v>0</v>
      </c>
      <c r="I36" s="102">
        <f t="shared" si="0"/>
        <v>0</v>
      </c>
      <c r="J36" s="167">
        <v>0</v>
      </c>
      <c r="K36" s="168">
        <v>1692204.5</v>
      </c>
      <c r="L36" s="103">
        <f t="shared" si="1"/>
        <v>1692204.5</v>
      </c>
      <c r="S36" s="183"/>
      <c r="T36" s="183"/>
      <c r="U36" s="183"/>
      <c r="V36" s="183"/>
      <c r="W36" s="183"/>
      <c r="X36" s="183"/>
    </row>
    <row r="37" spans="1:24" ht="12.75">
      <c r="A37" s="265" t="s">
        <v>331</v>
      </c>
      <c r="B37" s="266"/>
      <c r="C37" s="266"/>
      <c r="D37" s="266"/>
      <c r="E37" s="267"/>
      <c r="F37" s="99">
        <v>30</v>
      </c>
      <c r="G37" s="167">
        <v>43679544.39461</v>
      </c>
      <c r="H37" s="168">
        <v>198915003.02310678</v>
      </c>
      <c r="I37" s="102">
        <f t="shared" si="0"/>
        <v>242594547.4177168</v>
      </c>
      <c r="J37" s="167">
        <v>3646076.2129120003</v>
      </c>
      <c r="K37" s="168">
        <v>75455007.25112936</v>
      </c>
      <c r="L37" s="103">
        <f t="shared" si="1"/>
        <v>79101083.46404135</v>
      </c>
      <c r="S37" s="183"/>
      <c r="T37" s="183"/>
      <c r="U37" s="183"/>
      <c r="V37" s="183"/>
      <c r="W37" s="183"/>
      <c r="X37" s="183"/>
    </row>
    <row r="38" spans="1:24" ht="12.75">
      <c r="A38" s="265" t="s">
        <v>332</v>
      </c>
      <c r="B38" s="266"/>
      <c r="C38" s="266"/>
      <c r="D38" s="266"/>
      <c r="E38" s="267"/>
      <c r="F38" s="99">
        <v>31</v>
      </c>
      <c r="G38" s="167">
        <v>0</v>
      </c>
      <c r="H38" s="168">
        <v>0</v>
      </c>
      <c r="I38" s="102">
        <f t="shared" si="0"/>
        <v>0</v>
      </c>
      <c r="J38" s="167">
        <v>0</v>
      </c>
      <c r="K38" s="168">
        <v>0</v>
      </c>
      <c r="L38" s="102">
        <f t="shared" si="1"/>
        <v>0</v>
      </c>
      <c r="S38" s="183"/>
      <c r="T38" s="183"/>
      <c r="U38" s="183"/>
      <c r="V38" s="183"/>
      <c r="W38" s="183"/>
      <c r="X38" s="183"/>
    </row>
    <row r="39" spans="1:24" ht="12.75">
      <c r="A39" s="265" t="s">
        <v>165</v>
      </c>
      <c r="B39" s="266"/>
      <c r="C39" s="266"/>
      <c r="D39" s="266"/>
      <c r="E39" s="267"/>
      <c r="F39" s="99">
        <v>32</v>
      </c>
      <c r="G39" s="143">
        <f>SUM(G40:G42)</f>
        <v>462293532.6613672</v>
      </c>
      <c r="H39" s="161">
        <f>SUM(H40:H42)</f>
        <v>1471382392.3880184</v>
      </c>
      <c r="I39" s="102">
        <f t="shared" si="0"/>
        <v>1933675925.0493855</v>
      </c>
      <c r="J39" s="143">
        <f>+J40+J41+J42</f>
        <v>402305072.5509488</v>
      </c>
      <c r="K39" s="161">
        <f>+K40+K41+K42</f>
        <v>943478019.2500215</v>
      </c>
      <c r="L39" s="103">
        <f t="shared" si="1"/>
        <v>1345783091.8009703</v>
      </c>
      <c r="S39" s="183"/>
      <c r="T39" s="183"/>
      <c r="U39" s="183"/>
      <c r="V39" s="183"/>
      <c r="W39" s="183"/>
      <c r="X39" s="183"/>
    </row>
    <row r="40" spans="1:24" ht="12.75">
      <c r="A40" s="265" t="s">
        <v>333</v>
      </c>
      <c r="B40" s="266"/>
      <c r="C40" s="266"/>
      <c r="D40" s="266"/>
      <c r="E40" s="267"/>
      <c r="F40" s="99">
        <v>33</v>
      </c>
      <c r="G40" s="167">
        <v>413017289.4878164</v>
      </c>
      <c r="H40" s="168">
        <v>1231207541.0800765</v>
      </c>
      <c r="I40" s="102">
        <f t="shared" si="0"/>
        <v>1644224830.5678928</v>
      </c>
      <c r="J40" s="167">
        <v>368989955.18766093</v>
      </c>
      <c r="K40" s="168">
        <v>773397629.1964854</v>
      </c>
      <c r="L40" s="103">
        <f t="shared" si="1"/>
        <v>1142387584.3841462</v>
      </c>
      <c r="S40" s="183"/>
      <c r="T40" s="183"/>
      <c r="U40" s="183"/>
      <c r="V40" s="183"/>
      <c r="W40" s="183"/>
      <c r="X40" s="183"/>
    </row>
    <row r="41" spans="1:24" ht="12.75">
      <c r="A41" s="265" t="s">
        <v>334</v>
      </c>
      <c r="B41" s="266"/>
      <c r="C41" s="266"/>
      <c r="D41" s="266"/>
      <c r="E41" s="267"/>
      <c r="F41" s="99">
        <v>34</v>
      </c>
      <c r="G41" s="167">
        <v>49276243.17355081</v>
      </c>
      <c r="H41" s="168">
        <v>240147600.30928</v>
      </c>
      <c r="I41" s="102">
        <f t="shared" si="0"/>
        <v>289423843.4828308</v>
      </c>
      <c r="J41" s="167">
        <v>33315117.363287862</v>
      </c>
      <c r="K41" s="168">
        <v>170080390.053536</v>
      </c>
      <c r="L41" s="103">
        <f t="shared" si="1"/>
        <v>203395507.41682386</v>
      </c>
      <c r="S41" s="183"/>
      <c r="T41" s="183"/>
      <c r="U41" s="183"/>
      <c r="V41" s="183"/>
      <c r="W41" s="183"/>
      <c r="X41" s="183"/>
    </row>
    <row r="42" spans="1:24" ht="12.75">
      <c r="A42" s="265" t="s">
        <v>335</v>
      </c>
      <c r="B42" s="266"/>
      <c r="C42" s="266"/>
      <c r="D42" s="266"/>
      <c r="E42" s="267"/>
      <c r="F42" s="99">
        <v>35</v>
      </c>
      <c r="G42" s="167">
        <v>0</v>
      </c>
      <c r="H42" s="168">
        <v>27250.998662099984</v>
      </c>
      <c r="I42" s="102">
        <f t="shared" si="0"/>
        <v>27250.998662099984</v>
      </c>
      <c r="J42" s="167">
        <v>0</v>
      </c>
      <c r="K42" s="168">
        <v>0</v>
      </c>
      <c r="L42" s="102">
        <f t="shared" si="1"/>
        <v>0</v>
      </c>
      <c r="S42" s="183"/>
      <c r="T42" s="183"/>
      <c r="U42" s="183"/>
      <c r="V42" s="183"/>
      <c r="W42" s="183"/>
      <c r="X42" s="183"/>
    </row>
    <row r="43" spans="1:24" ht="24" customHeight="1">
      <c r="A43" s="268" t="s">
        <v>188</v>
      </c>
      <c r="B43" s="269"/>
      <c r="C43" s="269"/>
      <c r="D43" s="266"/>
      <c r="E43" s="267"/>
      <c r="F43" s="99">
        <v>36</v>
      </c>
      <c r="G43" s="167">
        <v>0</v>
      </c>
      <c r="H43" s="168">
        <v>0</v>
      </c>
      <c r="I43" s="102">
        <f t="shared" si="0"/>
        <v>0</v>
      </c>
      <c r="J43" s="167">
        <v>0</v>
      </c>
      <c r="K43" s="168">
        <v>0</v>
      </c>
      <c r="L43" s="102">
        <f t="shared" si="1"/>
        <v>0</v>
      </c>
      <c r="S43" s="183"/>
      <c r="T43" s="183"/>
      <c r="U43" s="183"/>
      <c r="V43" s="183"/>
      <c r="W43" s="183"/>
      <c r="X43" s="183"/>
    </row>
    <row r="44" spans="1:24" ht="24" customHeight="1">
      <c r="A44" s="268" t="s">
        <v>189</v>
      </c>
      <c r="B44" s="269"/>
      <c r="C44" s="269"/>
      <c r="D44" s="266"/>
      <c r="E44" s="267"/>
      <c r="F44" s="99">
        <v>37</v>
      </c>
      <c r="G44" s="167">
        <v>138599114.20051</v>
      </c>
      <c r="H44" s="168">
        <v>0</v>
      </c>
      <c r="I44" s="102">
        <f t="shared" si="0"/>
        <v>138599114.20051</v>
      </c>
      <c r="J44" s="167">
        <v>336900961.405024</v>
      </c>
      <c r="K44" s="168"/>
      <c r="L44" s="103">
        <f t="shared" si="1"/>
        <v>336900961.405024</v>
      </c>
      <c r="S44" s="183"/>
      <c r="T44" s="183"/>
      <c r="U44" s="183"/>
      <c r="V44" s="183"/>
      <c r="W44" s="183"/>
      <c r="X44" s="183"/>
    </row>
    <row r="45" spans="1:24" ht="12.75">
      <c r="A45" s="268" t="s">
        <v>166</v>
      </c>
      <c r="B45" s="269"/>
      <c r="C45" s="269"/>
      <c r="D45" s="266"/>
      <c r="E45" s="267"/>
      <c r="F45" s="99">
        <v>38</v>
      </c>
      <c r="G45" s="143">
        <f>SUM(G46:G52)</f>
        <v>335889.93936</v>
      </c>
      <c r="H45" s="161">
        <f>SUM(H46:H52)</f>
        <v>197754949.12436193</v>
      </c>
      <c r="I45" s="102">
        <f t="shared" si="0"/>
        <v>198090839.06372193</v>
      </c>
      <c r="J45" s="143">
        <f>+J46+J47+J48+J49+J50+J51+J52</f>
        <v>34381.378064000004</v>
      </c>
      <c r="K45" s="161">
        <f>+K46+K47+K48+K49+K50+K51+K52</f>
        <v>229266390.32604846</v>
      </c>
      <c r="L45" s="103">
        <f t="shared" si="1"/>
        <v>229300771.70411247</v>
      </c>
      <c r="S45" s="183"/>
      <c r="T45" s="183"/>
      <c r="U45" s="183"/>
      <c r="V45" s="183"/>
      <c r="W45" s="183"/>
      <c r="X45" s="183"/>
    </row>
    <row r="46" spans="1:24" ht="12.75">
      <c r="A46" s="265" t="s">
        <v>336</v>
      </c>
      <c r="B46" s="266"/>
      <c r="C46" s="266"/>
      <c r="D46" s="266"/>
      <c r="E46" s="267"/>
      <c r="F46" s="99">
        <v>39</v>
      </c>
      <c r="G46" s="167">
        <v>59355.34936</v>
      </c>
      <c r="H46" s="168">
        <v>26889412.497531995</v>
      </c>
      <c r="I46" s="102">
        <f t="shared" si="0"/>
        <v>26948767.846891996</v>
      </c>
      <c r="J46" s="167">
        <v>34381.378064</v>
      </c>
      <c r="K46" s="168">
        <v>38857700.09811531</v>
      </c>
      <c r="L46" s="103">
        <f t="shared" si="1"/>
        <v>38892081.47617931</v>
      </c>
      <c r="S46" s="183"/>
      <c r="T46" s="183"/>
      <c r="U46" s="183"/>
      <c r="V46" s="183"/>
      <c r="W46" s="183"/>
      <c r="X46" s="183"/>
    </row>
    <row r="47" spans="1:24" ht="12.75">
      <c r="A47" s="265" t="s">
        <v>337</v>
      </c>
      <c r="B47" s="266"/>
      <c r="C47" s="266"/>
      <c r="D47" s="266"/>
      <c r="E47" s="267"/>
      <c r="F47" s="99">
        <v>40</v>
      </c>
      <c r="G47" s="167">
        <v>276534.59</v>
      </c>
      <c r="H47" s="168">
        <v>0</v>
      </c>
      <c r="I47" s="102">
        <f t="shared" si="0"/>
        <v>276534.59</v>
      </c>
      <c r="J47" s="167">
        <v>3.637978807091713E-12</v>
      </c>
      <c r="K47" s="168">
        <v>120977.93</v>
      </c>
      <c r="L47" s="103">
        <f t="shared" si="1"/>
        <v>120977.93</v>
      </c>
      <c r="S47" s="183"/>
      <c r="T47" s="183"/>
      <c r="U47" s="183"/>
      <c r="V47" s="183"/>
      <c r="W47" s="183"/>
      <c r="X47" s="183"/>
    </row>
    <row r="48" spans="1:24" ht="12.75">
      <c r="A48" s="265" t="s">
        <v>338</v>
      </c>
      <c r="B48" s="266"/>
      <c r="C48" s="266"/>
      <c r="D48" s="266"/>
      <c r="E48" s="267"/>
      <c r="F48" s="99">
        <v>41</v>
      </c>
      <c r="G48" s="167">
        <v>0</v>
      </c>
      <c r="H48" s="168">
        <v>170865536.62682995</v>
      </c>
      <c r="I48" s="102">
        <f t="shared" si="0"/>
        <v>170865536.62682995</v>
      </c>
      <c r="J48" s="167">
        <v>0</v>
      </c>
      <c r="K48" s="168">
        <v>190287712.29793316</v>
      </c>
      <c r="L48" s="103">
        <f t="shared" si="1"/>
        <v>190287712.29793316</v>
      </c>
      <c r="S48" s="183"/>
      <c r="T48" s="183"/>
      <c r="U48" s="183"/>
      <c r="V48" s="183"/>
      <c r="W48" s="183"/>
      <c r="X48" s="183"/>
    </row>
    <row r="49" spans="1:24" ht="21" customHeight="1">
      <c r="A49" s="265" t="s">
        <v>339</v>
      </c>
      <c r="B49" s="266"/>
      <c r="C49" s="266"/>
      <c r="D49" s="266"/>
      <c r="E49" s="267"/>
      <c r="F49" s="99">
        <v>42</v>
      </c>
      <c r="G49" s="167">
        <v>0</v>
      </c>
      <c r="H49" s="168">
        <v>0</v>
      </c>
      <c r="I49" s="102">
        <f t="shared" si="0"/>
        <v>0</v>
      </c>
      <c r="J49" s="167">
        <v>0</v>
      </c>
      <c r="K49" s="168">
        <v>0</v>
      </c>
      <c r="L49" s="102">
        <f t="shared" si="1"/>
        <v>0</v>
      </c>
      <c r="S49" s="183"/>
      <c r="T49" s="183"/>
      <c r="U49" s="183"/>
      <c r="V49" s="183"/>
      <c r="W49" s="183"/>
      <c r="X49" s="183"/>
    </row>
    <row r="50" spans="1:24" ht="12.75">
      <c r="A50" s="265" t="s">
        <v>289</v>
      </c>
      <c r="B50" s="266"/>
      <c r="C50" s="266"/>
      <c r="D50" s="266"/>
      <c r="E50" s="267"/>
      <c r="F50" s="99">
        <v>43</v>
      </c>
      <c r="G50" s="167">
        <v>0</v>
      </c>
      <c r="H50" s="168">
        <v>0</v>
      </c>
      <c r="I50" s="102">
        <f t="shared" si="0"/>
        <v>0</v>
      </c>
      <c r="J50" s="167">
        <v>0</v>
      </c>
      <c r="K50" s="168"/>
      <c r="L50" s="102">
        <f t="shared" si="1"/>
        <v>0</v>
      </c>
      <c r="S50" s="183"/>
      <c r="T50" s="183"/>
      <c r="U50" s="183"/>
      <c r="V50" s="183"/>
      <c r="W50" s="183"/>
      <c r="X50" s="183"/>
    </row>
    <row r="51" spans="1:24" ht="12.75">
      <c r="A51" s="265" t="s">
        <v>290</v>
      </c>
      <c r="B51" s="266"/>
      <c r="C51" s="266"/>
      <c r="D51" s="266"/>
      <c r="E51" s="267"/>
      <c r="F51" s="99">
        <v>44</v>
      </c>
      <c r="G51" s="167">
        <v>0</v>
      </c>
      <c r="H51" s="168">
        <v>0</v>
      </c>
      <c r="I51" s="102">
        <f t="shared" si="0"/>
        <v>0</v>
      </c>
      <c r="J51" s="167">
        <v>0</v>
      </c>
      <c r="K51" s="168"/>
      <c r="L51" s="102">
        <f t="shared" si="1"/>
        <v>0</v>
      </c>
      <c r="S51" s="183"/>
      <c r="T51" s="183"/>
      <c r="U51" s="183"/>
      <c r="V51" s="183"/>
      <c r="W51" s="183"/>
      <c r="X51" s="183"/>
    </row>
    <row r="52" spans="1:24" ht="21.75" customHeight="1">
      <c r="A52" s="265" t="s">
        <v>291</v>
      </c>
      <c r="B52" s="266"/>
      <c r="C52" s="266"/>
      <c r="D52" s="266"/>
      <c r="E52" s="267"/>
      <c r="F52" s="99">
        <v>45</v>
      </c>
      <c r="G52" s="167">
        <v>0</v>
      </c>
      <c r="H52" s="168">
        <v>0</v>
      </c>
      <c r="I52" s="102">
        <f t="shared" si="0"/>
        <v>0</v>
      </c>
      <c r="J52" s="167">
        <v>0</v>
      </c>
      <c r="K52" s="168">
        <v>0</v>
      </c>
      <c r="L52" s="102">
        <f t="shared" si="1"/>
        <v>0</v>
      </c>
      <c r="S52" s="183"/>
      <c r="T52" s="183"/>
      <c r="U52" s="183"/>
      <c r="V52" s="183"/>
      <c r="W52" s="183"/>
      <c r="X52" s="183"/>
    </row>
    <row r="53" spans="1:24" ht="12.75">
      <c r="A53" s="268" t="s">
        <v>167</v>
      </c>
      <c r="B53" s="269"/>
      <c r="C53" s="269"/>
      <c r="D53" s="266"/>
      <c r="E53" s="267"/>
      <c r="F53" s="99">
        <v>46</v>
      </c>
      <c r="G53" s="143">
        <f>G54+G55</f>
        <v>2350132.46</v>
      </c>
      <c r="H53" s="161">
        <f>H54+H55</f>
        <v>107989412.415</v>
      </c>
      <c r="I53" s="102">
        <f t="shared" si="0"/>
        <v>110339544.875</v>
      </c>
      <c r="J53" s="143">
        <f>+J54+J55</f>
        <v>2350132.46</v>
      </c>
      <c r="K53" s="161">
        <f>+K54+K55</f>
        <v>110471887.75094618</v>
      </c>
      <c r="L53" s="103">
        <f t="shared" si="1"/>
        <v>112822020.21094617</v>
      </c>
      <c r="S53" s="183"/>
      <c r="T53" s="183"/>
      <c r="U53" s="183"/>
      <c r="V53" s="183"/>
      <c r="W53" s="183"/>
      <c r="X53" s="183"/>
    </row>
    <row r="54" spans="1:24" ht="12.75">
      <c r="A54" s="265" t="s">
        <v>340</v>
      </c>
      <c r="B54" s="266"/>
      <c r="C54" s="266"/>
      <c r="D54" s="266"/>
      <c r="E54" s="267"/>
      <c r="F54" s="99">
        <v>47</v>
      </c>
      <c r="G54" s="167">
        <v>2350132.46</v>
      </c>
      <c r="H54" s="168">
        <v>104473474.28500001</v>
      </c>
      <c r="I54" s="102">
        <f t="shared" si="0"/>
        <v>106823606.745</v>
      </c>
      <c r="J54" s="167">
        <v>2350132.46</v>
      </c>
      <c r="K54" s="168">
        <v>93537681.25166617</v>
      </c>
      <c r="L54" s="103">
        <f t="shared" si="1"/>
        <v>95887813.71166617</v>
      </c>
      <c r="S54" s="183"/>
      <c r="T54" s="183"/>
      <c r="U54" s="183"/>
      <c r="V54" s="183"/>
      <c r="W54" s="183"/>
      <c r="X54" s="183"/>
    </row>
    <row r="55" spans="1:24" ht="12.75">
      <c r="A55" s="265" t="s">
        <v>341</v>
      </c>
      <c r="B55" s="266"/>
      <c r="C55" s="266"/>
      <c r="D55" s="266"/>
      <c r="E55" s="267"/>
      <c r="F55" s="99">
        <v>48</v>
      </c>
      <c r="G55" s="167">
        <v>0</v>
      </c>
      <c r="H55" s="168">
        <v>3515938.13</v>
      </c>
      <c r="I55" s="102">
        <f t="shared" si="0"/>
        <v>3515938.13</v>
      </c>
      <c r="J55" s="167">
        <v>0</v>
      </c>
      <c r="K55" s="168">
        <v>16934206.499280002</v>
      </c>
      <c r="L55" s="103">
        <f t="shared" si="1"/>
        <v>16934206.499280002</v>
      </c>
      <c r="S55" s="183"/>
      <c r="T55" s="183"/>
      <c r="U55" s="183"/>
      <c r="V55" s="183"/>
      <c r="W55" s="183"/>
      <c r="X55" s="183"/>
    </row>
    <row r="56" spans="1:24" ht="12.75">
      <c r="A56" s="268" t="s">
        <v>168</v>
      </c>
      <c r="B56" s="269"/>
      <c r="C56" s="269"/>
      <c r="D56" s="266"/>
      <c r="E56" s="267"/>
      <c r="F56" s="99">
        <v>49</v>
      </c>
      <c r="G56" s="143">
        <f>G57+G60+G61</f>
        <v>18777760.868654754</v>
      </c>
      <c r="H56" s="161">
        <f>H57+H60+H61</f>
        <v>930463380.8136925</v>
      </c>
      <c r="I56" s="102">
        <f t="shared" si="0"/>
        <v>949241141.6823472</v>
      </c>
      <c r="J56" s="143">
        <f>+J57+J60+J61</f>
        <v>23694449.581784904</v>
      </c>
      <c r="K56" s="161">
        <f>+K57+K60+K61</f>
        <v>923890990.1027223</v>
      </c>
      <c r="L56" s="103">
        <f t="shared" si="1"/>
        <v>947585439.6845071</v>
      </c>
      <c r="S56" s="183"/>
      <c r="T56" s="183"/>
      <c r="U56" s="183"/>
      <c r="V56" s="183"/>
      <c r="W56" s="183"/>
      <c r="X56" s="183"/>
    </row>
    <row r="57" spans="1:24" ht="12.75">
      <c r="A57" s="268" t="s">
        <v>169</v>
      </c>
      <c r="B57" s="269"/>
      <c r="C57" s="269"/>
      <c r="D57" s="266"/>
      <c r="E57" s="267"/>
      <c r="F57" s="99">
        <v>50</v>
      </c>
      <c r="G57" s="143">
        <f>G58+G59</f>
        <v>156176.6063664</v>
      </c>
      <c r="H57" s="161">
        <f>H58+H59</f>
        <v>502709472.0339108</v>
      </c>
      <c r="I57" s="102">
        <f t="shared" si="0"/>
        <v>502865648.6402772</v>
      </c>
      <c r="J57" s="143">
        <f>+SUM(J58:J59)</f>
        <v>466248.23625644995</v>
      </c>
      <c r="K57" s="161">
        <f>+SUM(K58:K59)</f>
        <v>526655707.9471614</v>
      </c>
      <c r="L57" s="103">
        <f t="shared" si="1"/>
        <v>527121956.1834178</v>
      </c>
      <c r="S57" s="183"/>
      <c r="T57" s="183"/>
      <c r="U57" s="183"/>
      <c r="V57" s="183"/>
      <c r="W57" s="183"/>
      <c r="X57" s="183"/>
    </row>
    <row r="58" spans="1:24" ht="12.75">
      <c r="A58" s="265" t="s">
        <v>292</v>
      </c>
      <c r="B58" s="266"/>
      <c r="C58" s="266"/>
      <c r="D58" s="266"/>
      <c r="E58" s="267"/>
      <c r="F58" s="99">
        <v>51</v>
      </c>
      <c r="G58" s="167">
        <v>343.37636640000005</v>
      </c>
      <c r="H58" s="168">
        <v>501612413.01391083</v>
      </c>
      <c r="I58" s="102">
        <f t="shared" si="0"/>
        <v>501612756.3902772</v>
      </c>
      <c r="J58" s="167">
        <v>74.33625645000001</v>
      </c>
      <c r="K58" s="168">
        <v>521370716.1671614</v>
      </c>
      <c r="L58" s="103">
        <f t="shared" si="1"/>
        <v>521370790.50341785</v>
      </c>
      <c r="S58" s="183"/>
      <c r="T58" s="183"/>
      <c r="U58" s="183"/>
      <c r="V58" s="183"/>
      <c r="W58" s="183"/>
      <c r="X58" s="183"/>
    </row>
    <row r="59" spans="1:24" ht="12.75">
      <c r="A59" s="265" t="s">
        <v>275</v>
      </c>
      <c r="B59" s="266"/>
      <c r="C59" s="266"/>
      <c r="D59" s="266"/>
      <c r="E59" s="267"/>
      <c r="F59" s="99">
        <v>52</v>
      </c>
      <c r="G59" s="167">
        <v>155833.22999999998</v>
      </c>
      <c r="H59" s="168">
        <v>1097059.02</v>
      </c>
      <c r="I59" s="102">
        <f t="shared" si="0"/>
        <v>1252892.25</v>
      </c>
      <c r="J59" s="167">
        <v>466173.89999999997</v>
      </c>
      <c r="K59" s="168">
        <v>5284991.779999999</v>
      </c>
      <c r="L59" s="103">
        <f t="shared" si="1"/>
        <v>5751165.68</v>
      </c>
      <c r="S59" s="183"/>
      <c r="T59" s="183"/>
      <c r="U59" s="183"/>
      <c r="V59" s="183"/>
      <c r="W59" s="183"/>
      <c r="X59" s="183"/>
    </row>
    <row r="60" spans="1:24" ht="12.75">
      <c r="A60" s="268" t="s">
        <v>276</v>
      </c>
      <c r="B60" s="269"/>
      <c r="C60" s="269"/>
      <c r="D60" s="266"/>
      <c r="E60" s="267"/>
      <c r="F60" s="99">
        <v>53</v>
      </c>
      <c r="G60" s="167">
        <v>764.92</v>
      </c>
      <c r="H60" s="168">
        <v>40795746.1754678</v>
      </c>
      <c r="I60" s="102">
        <f t="shared" si="0"/>
        <v>40796511.0954678</v>
      </c>
      <c r="J60" s="167"/>
      <c r="K60" s="168">
        <v>30767009.441601433</v>
      </c>
      <c r="L60" s="103">
        <f t="shared" si="1"/>
        <v>30767009.441601433</v>
      </c>
      <c r="S60" s="183"/>
      <c r="T60" s="183"/>
      <c r="U60" s="183"/>
      <c r="V60" s="183"/>
      <c r="W60" s="183"/>
      <c r="X60" s="183"/>
    </row>
    <row r="61" spans="1:24" ht="12.75">
      <c r="A61" s="268" t="s">
        <v>170</v>
      </c>
      <c r="B61" s="269"/>
      <c r="C61" s="269"/>
      <c r="D61" s="266"/>
      <c r="E61" s="267"/>
      <c r="F61" s="99">
        <v>54</v>
      </c>
      <c r="G61" s="143">
        <f>SUM(G62:G64)</f>
        <v>18620819.342288353</v>
      </c>
      <c r="H61" s="161">
        <f>SUM(H62:H64)</f>
        <v>386958162.60431385</v>
      </c>
      <c r="I61" s="102">
        <f t="shared" si="0"/>
        <v>405578981.9466022</v>
      </c>
      <c r="J61" s="143">
        <f>+J62+J63+J64</f>
        <v>23228201.345528454</v>
      </c>
      <c r="K61" s="161">
        <f>+K62+K63+K64</f>
        <v>366468272.71395946</v>
      </c>
      <c r="L61" s="103">
        <f t="shared" si="1"/>
        <v>389696474.05948794</v>
      </c>
      <c r="S61" s="183"/>
      <c r="T61" s="183"/>
      <c r="U61" s="183"/>
      <c r="V61" s="183"/>
      <c r="W61" s="183"/>
      <c r="X61" s="183"/>
    </row>
    <row r="62" spans="1:24" ht="12.75">
      <c r="A62" s="265" t="s">
        <v>286</v>
      </c>
      <c r="B62" s="266"/>
      <c r="C62" s="266"/>
      <c r="D62" s="266"/>
      <c r="E62" s="267"/>
      <c r="F62" s="99">
        <v>55</v>
      </c>
      <c r="G62" s="167">
        <v>0</v>
      </c>
      <c r="H62" s="168">
        <v>253257253.8904723</v>
      </c>
      <c r="I62" s="102">
        <f t="shared" si="0"/>
        <v>253257253.8904723</v>
      </c>
      <c r="J62" s="167">
        <v>0</v>
      </c>
      <c r="K62" s="168">
        <v>253489636.51175097</v>
      </c>
      <c r="L62" s="103">
        <f t="shared" si="1"/>
        <v>253489636.51175097</v>
      </c>
      <c r="S62" s="183"/>
      <c r="T62" s="183"/>
      <c r="U62" s="183"/>
      <c r="V62" s="183"/>
      <c r="W62" s="183"/>
      <c r="X62" s="183"/>
    </row>
    <row r="63" spans="1:24" ht="12.75">
      <c r="A63" s="265" t="s">
        <v>287</v>
      </c>
      <c r="B63" s="266"/>
      <c r="C63" s="266"/>
      <c r="D63" s="266"/>
      <c r="E63" s="267"/>
      <c r="F63" s="99">
        <v>56</v>
      </c>
      <c r="G63" s="167">
        <v>1191923.104658</v>
      </c>
      <c r="H63" s="168">
        <v>7587121.105656495</v>
      </c>
      <c r="I63" s="102">
        <f t="shared" si="0"/>
        <v>8779044.210314495</v>
      </c>
      <c r="J63" s="167">
        <v>1463724.88148213</v>
      </c>
      <c r="K63" s="168">
        <v>2906708.5178492703</v>
      </c>
      <c r="L63" s="103">
        <f t="shared" si="1"/>
        <v>4370433.3993314</v>
      </c>
      <c r="S63" s="183"/>
      <c r="T63" s="183"/>
      <c r="U63" s="183"/>
      <c r="V63" s="183"/>
      <c r="W63" s="183"/>
      <c r="X63" s="183"/>
    </row>
    <row r="64" spans="1:24" ht="12.75">
      <c r="A64" s="265" t="s">
        <v>342</v>
      </c>
      <c r="B64" s="266"/>
      <c r="C64" s="266"/>
      <c r="D64" s="266"/>
      <c r="E64" s="267"/>
      <c r="F64" s="99">
        <v>57</v>
      </c>
      <c r="G64" s="167">
        <v>17428896.237630352</v>
      </c>
      <c r="H64" s="168">
        <v>126113787.60818508</v>
      </c>
      <c r="I64" s="102">
        <f t="shared" si="0"/>
        <v>143542683.84581542</v>
      </c>
      <c r="J64" s="167">
        <v>21764476.46404632</v>
      </c>
      <c r="K64" s="168">
        <v>110071927.68435921</v>
      </c>
      <c r="L64" s="103">
        <f t="shared" si="1"/>
        <v>131836404.14840552</v>
      </c>
      <c r="S64" s="183"/>
      <c r="T64" s="183"/>
      <c r="U64" s="183"/>
      <c r="V64" s="183"/>
      <c r="W64" s="183"/>
      <c r="X64" s="183"/>
    </row>
    <row r="65" spans="1:24" ht="12.75">
      <c r="A65" s="268" t="s">
        <v>171</v>
      </c>
      <c r="B65" s="269"/>
      <c r="C65" s="269"/>
      <c r="D65" s="266"/>
      <c r="E65" s="267"/>
      <c r="F65" s="99">
        <v>58</v>
      </c>
      <c r="G65" s="143">
        <f>G66+G70+G71</f>
        <v>23867295.433469996</v>
      </c>
      <c r="H65" s="161">
        <f>H66+H70+H71</f>
        <v>113092471.20961398</v>
      </c>
      <c r="I65" s="102">
        <f t="shared" si="0"/>
        <v>136959766.643084</v>
      </c>
      <c r="J65" s="143">
        <f>J66+J70+J71</f>
        <v>13257566.882580062</v>
      </c>
      <c r="K65" s="161">
        <f>K66+K70+K71</f>
        <v>144020791.58664867</v>
      </c>
      <c r="L65" s="103">
        <f t="shared" si="1"/>
        <v>157278358.46922874</v>
      </c>
      <c r="S65" s="183"/>
      <c r="T65" s="183"/>
      <c r="U65" s="183"/>
      <c r="V65" s="183"/>
      <c r="W65" s="183"/>
      <c r="X65" s="183"/>
    </row>
    <row r="66" spans="1:24" ht="12.75">
      <c r="A66" s="268" t="s">
        <v>172</v>
      </c>
      <c r="B66" s="269"/>
      <c r="C66" s="269"/>
      <c r="D66" s="266"/>
      <c r="E66" s="267"/>
      <c r="F66" s="99">
        <v>59</v>
      </c>
      <c r="G66" s="143">
        <f>SUM(G67:G69)</f>
        <v>23867295.433469996</v>
      </c>
      <c r="H66" s="161">
        <f>SUM(H67:H69)</f>
        <v>108529379.76864399</v>
      </c>
      <c r="I66" s="102">
        <f t="shared" si="0"/>
        <v>132396675.20211399</v>
      </c>
      <c r="J66" s="143">
        <f>SUM(J67:J69)</f>
        <v>13257566.882580062</v>
      </c>
      <c r="K66" s="161">
        <f>SUM(K67:K69)</f>
        <v>135871712.7809747</v>
      </c>
      <c r="L66" s="103">
        <f t="shared" si="1"/>
        <v>149129279.66355476</v>
      </c>
      <c r="S66" s="183"/>
      <c r="T66" s="183"/>
      <c r="U66" s="183"/>
      <c r="V66" s="183"/>
      <c r="W66" s="183"/>
      <c r="X66" s="183"/>
    </row>
    <row r="67" spans="1:24" ht="12.75">
      <c r="A67" s="265" t="s">
        <v>343</v>
      </c>
      <c r="B67" s="266"/>
      <c r="C67" s="266"/>
      <c r="D67" s="266"/>
      <c r="E67" s="267"/>
      <c r="F67" s="99">
        <v>60</v>
      </c>
      <c r="G67" s="167">
        <v>2339779.780559997</v>
      </c>
      <c r="H67" s="168">
        <v>108193823.89199129</v>
      </c>
      <c r="I67" s="102">
        <f t="shared" si="0"/>
        <v>110533603.67255129</v>
      </c>
      <c r="J67" s="167">
        <v>3864440.10328406</v>
      </c>
      <c r="K67" s="168">
        <v>129146288.190412</v>
      </c>
      <c r="L67" s="103">
        <f t="shared" si="1"/>
        <v>133010728.29369606</v>
      </c>
      <c r="S67" s="183"/>
      <c r="T67" s="183"/>
      <c r="U67" s="183"/>
      <c r="V67" s="183"/>
      <c r="W67" s="183"/>
      <c r="X67" s="183"/>
    </row>
    <row r="68" spans="1:24" ht="12.75">
      <c r="A68" s="265" t="s">
        <v>344</v>
      </c>
      <c r="B68" s="266"/>
      <c r="C68" s="266"/>
      <c r="D68" s="266"/>
      <c r="E68" s="267"/>
      <c r="F68" s="99">
        <v>61</v>
      </c>
      <c r="G68" s="167">
        <v>21524392.124539997</v>
      </c>
      <c r="H68" s="168">
        <v>0</v>
      </c>
      <c r="I68" s="102">
        <f t="shared" si="0"/>
        <v>21524392.124539997</v>
      </c>
      <c r="J68" s="167">
        <v>9390276.28432</v>
      </c>
      <c r="K68" s="168">
        <v>6197566.32</v>
      </c>
      <c r="L68" s="103">
        <f t="shared" si="1"/>
        <v>15587842.60432</v>
      </c>
      <c r="S68" s="183"/>
      <c r="T68" s="183"/>
      <c r="U68" s="183"/>
      <c r="V68" s="183"/>
      <c r="W68" s="183"/>
      <c r="X68" s="183"/>
    </row>
    <row r="69" spans="1:24" ht="12.75">
      <c r="A69" s="265" t="s">
        <v>345</v>
      </c>
      <c r="B69" s="266"/>
      <c r="C69" s="266"/>
      <c r="D69" s="266"/>
      <c r="E69" s="267"/>
      <c r="F69" s="99">
        <v>62</v>
      </c>
      <c r="G69" s="167">
        <v>3123.52837</v>
      </c>
      <c r="H69" s="168">
        <v>335555.8766527</v>
      </c>
      <c r="I69" s="102">
        <f t="shared" si="0"/>
        <v>338679.4050227</v>
      </c>
      <c r="J69" s="167">
        <v>2850.494976</v>
      </c>
      <c r="K69" s="168">
        <v>527858.27056269</v>
      </c>
      <c r="L69" s="103">
        <f t="shared" si="1"/>
        <v>530708.76553869</v>
      </c>
      <c r="S69" s="183"/>
      <c r="T69" s="183"/>
      <c r="U69" s="183"/>
      <c r="V69" s="183"/>
      <c r="W69" s="183"/>
      <c r="X69" s="183"/>
    </row>
    <row r="70" spans="1:24" ht="12.75">
      <c r="A70" s="268" t="s">
        <v>346</v>
      </c>
      <c r="B70" s="269"/>
      <c r="C70" s="269"/>
      <c r="D70" s="266"/>
      <c r="E70" s="267"/>
      <c r="F70" s="99">
        <v>63</v>
      </c>
      <c r="G70" s="167">
        <v>0</v>
      </c>
      <c r="H70" s="168">
        <v>426133.1599999888</v>
      </c>
      <c r="I70" s="102">
        <f t="shared" si="0"/>
        <v>426133.1599999888</v>
      </c>
      <c r="J70" s="167"/>
      <c r="K70" s="168">
        <v>346556.6699999951</v>
      </c>
      <c r="L70" s="103">
        <f t="shared" si="1"/>
        <v>346556.6699999951</v>
      </c>
      <c r="S70" s="183"/>
      <c r="T70" s="183"/>
      <c r="U70" s="183"/>
      <c r="V70" s="183"/>
      <c r="W70" s="183"/>
      <c r="X70" s="183"/>
    </row>
    <row r="71" spans="1:24" ht="12.75">
      <c r="A71" s="268" t="s">
        <v>347</v>
      </c>
      <c r="B71" s="269"/>
      <c r="C71" s="269"/>
      <c r="D71" s="266"/>
      <c r="E71" s="267"/>
      <c r="F71" s="99">
        <v>64</v>
      </c>
      <c r="G71" s="167">
        <v>0</v>
      </c>
      <c r="H71" s="168">
        <v>4136958.28097</v>
      </c>
      <c r="I71" s="102">
        <f t="shared" si="0"/>
        <v>4136958.28097</v>
      </c>
      <c r="J71" s="167"/>
      <c r="K71" s="168">
        <v>7802522.135674001</v>
      </c>
      <c r="L71" s="103">
        <f t="shared" si="1"/>
        <v>7802522.135674001</v>
      </c>
      <c r="S71" s="183"/>
      <c r="T71" s="183"/>
      <c r="U71" s="183"/>
      <c r="V71" s="183"/>
      <c r="W71" s="183"/>
      <c r="X71" s="183"/>
    </row>
    <row r="72" spans="1:24" ht="24.75" customHeight="1">
      <c r="A72" s="268" t="s">
        <v>173</v>
      </c>
      <c r="B72" s="269"/>
      <c r="C72" s="269"/>
      <c r="D72" s="266"/>
      <c r="E72" s="267"/>
      <c r="F72" s="99">
        <v>65</v>
      </c>
      <c r="G72" s="143">
        <f>SUM(G73:G75)</f>
        <v>843064.7578400001</v>
      </c>
      <c r="H72" s="161">
        <f>SUM(H73:H75)</f>
        <v>136399405.28603342</v>
      </c>
      <c r="I72" s="102">
        <f t="shared" si="0"/>
        <v>137242470.04387343</v>
      </c>
      <c r="J72" s="143">
        <f>+J73+J74+J75</f>
        <v>955914.0034079999</v>
      </c>
      <c r="K72" s="161">
        <f>+K73+K74+K75</f>
        <v>217458014.93776897</v>
      </c>
      <c r="L72" s="103">
        <f t="shared" si="1"/>
        <v>218413928.94117695</v>
      </c>
      <c r="S72" s="183"/>
      <c r="T72" s="183"/>
      <c r="U72" s="183"/>
      <c r="V72" s="183"/>
      <c r="W72" s="183"/>
      <c r="X72" s="183"/>
    </row>
    <row r="73" spans="1:24" ht="12.75">
      <c r="A73" s="265" t="s">
        <v>348</v>
      </c>
      <c r="B73" s="266"/>
      <c r="C73" s="266"/>
      <c r="D73" s="266"/>
      <c r="E73" s="267"/>
      <c r="F73" s="99">
        <v>66</v>
      </c>
      <c r="G73" s="167">
        <v>0</v>
      </c>
      <c r="H73" s="168">
        <v>1026133.8155872077</v>
      </c>
      <c r="I73" s="102">
        <f>SUM(G73:H73)</f>
        <v>1026133.8155872077</v>
      </c>
      <c r="J73" s="167">
        <v>0</v>
      </c>
      <c r="K73" s="168">
        <v>2771962.2812394802</v>
      </c>
      <c r="L73" s="103">
        <f aca="true" t="shared" si="2" ref="L73:L128">SUM(J73:K73)</f>
        <v>2771962.2812394802</v>
      </c>
      <c r="S73" s="183"/>
      <c r="T73" s="183"/>
      <c r="U73" s="183"/>
      <c r="V73" s="183"/>
      <c r="W73" s="183"/>
      <c r="X73" s="183"/>
    </row>
    <row r="74" spans="1:24" ht="12.75">
      <c r="A74" s="265" t="s">
        <v>349</v>
      </c>
      <c r="B74" s="266"/>
      <c r="C74" s="266"/>
      <c r="D74" s="266"/>
      <c r="E74" s="267"/>
      <c r="F74" s="99">
        <v>67</v>
      </c>
      <c r="G74" s="167">
        <v>0</v>
      </c>
      <c r="H74" s="168">
        <v>128331020.44097373</v>
      </c>
      <c r="I74" s="102">
        <f>SUM(G74:H74)</f>
        <v>128331020.44097373</v>
      </c>
      <c r="J74" s="167">
        <v>0</v>
      </c>
      <c r="K74" s="168">
        <v>203131529.71194798</v>
      </c>
      <c r="L74" s="103">
        <f t="shared" si="2"/>
        <v>203131529.71194798</v>
      </c>
      <c r="S74" s="183"/>
      <c r="T74" s="183"/>
      <c r="U74" s="183"/>
      <c r="V74" s="183"/>
      <c r="W74" s="183"/>
      <c r="X74" s="183"/>
    </row>
    <row r="75" spans="1:24" ht="12.75">
      <c r="A75" s="265" t="s">
        <v>363</v>
      </c>
      <c r="B75" s="266"/>
      <c r="C75" s="266"/>
      <c r="D75" s="266"/>
      <c r="E75" s="267"/>
      <c r="F75" s="99">
        <v>68</v>
      </c>
      <c r="G75" s="167">
        <v>843064.7578400001</v>
      </c>
      <c r="H75" s="168">
        <v>7042251.029472498</v>
      </c>
      <c r="I75" s="102">
        <f>SUM(G75:H75)</f>
        <v>7885315.787312498</v>
      </c>
      <c r="J75" s="167">
        <v>955914.0034079999</v>
      </c>
      <c r="K75" s="168">
        <v>11554522.944581522</v>
      </c>
      <c r="L75" s="103">
        <f t="shared" si="2"/>
        <v>12510436.947989522</v>
      </c>
      <c r="S75" s="183"/>
      <c r="T75" s="183"/>
      <c r="U75" s="183"/>
      <c r="V75" s="183"/>
      <c r="W75" s="183"/>
      <c r="X75" s="183"/>
    </row>
    <row r="76" spans="1:24" ht="12.75">
      <c r="A76" s="268" t="s">
        <v>174</v>
      </c>
      <c r="B76" s="269"/>
      <c r="C76" s="269"/>
      <c r="D76" s="266"/>
      <c r="E76" s="267"/>
      <c r="F76" s="99">
        <v>69</v>
      </c>
      <c r="G76" s="143">
        <f>G8+G11+G14+G18+G44+G45+G53+G56+G65+G72</f>
        <v>3155732043.913753</v>
      </c>
      <c r="H76" s="161">
        <f>H8+H11+H14+H18+H44+H45+H53+H56+H65+H72</f>
        <v>7202393673.133496</v>
      </c>
      <c r="I76" s="102">
        <f>SUM(G76:H76)</f>
        <v>10358125717.047249</v>
      </c>
      <c r="J76" s="143">
        <f>+J8+J11+J14+J18+J44+J45+J53+J56+J65+J72</f>
        <v>3451299074.4227843</v>
      </c>
      <c r="K76" s="161">
        <f>+K8+K11+K14+K18+K44+K45+K53+K56+K65+K72</f>
        <v>7642973533.4627695</v>
      </c>
      <c r="L76" s="103">
        <f t="shared" si="2"/>
        <v>11094272607.885553</v>
      </c>
      <c r="S76" s="183"/>
      <c r="T76" s="183"/>
      <c r="U76" s="183"/>
      <c r="V76" s="183"/>
      <c r="W76" s="183"/>
      <c r="X76" s="183"/>
    </row>
    <row r="77" spans="1:24" ht="12.75">
      <c r="A77" s="277" t="s">
        <v>33</v>
      </c>
      <c r="B77" s="278"/>
      <c r="C77" s="278"/>
      <c r="D77" s="279"/>
      <c r="E77" s="280"/>
      <c r="F77" s="107">
        <v>70</v>
      </c>
      <c r="G77" s="169">
        <v>3491091.6522704</v>
      </c>
      <c r="H77" s="170">
        <v>1162950984.76936</v>
      </c>
      <c r="I77" s="110">
        <f>SUM(G77:H77)</f>
        <v>1166442076.4216304</v>
      </c>
      <c r="J77" s="169">
        <v>93520031.52477081</v>
      </c>
      <c r="K77" s="170">
        <v>2071521840.897704</v>
      </c>
      <c r="L77" s="110">
        <f t="shared" si="2"/>
        <v>2165041872.422475</v>
      </c>
      <c r="S77" s="183"/>
      <c r="T77" s="183"/>
      <c r="U77" s="183"/>
      <c r="V77" s="183"/>
      <c r="W77" s="183"/>
      <c r="X77" s="183"/>
    </row>
    <row r="78" spans="1:24" ht="12.75">
      <c r="A78" s="112" t="s">
        <v>223</v>
      </c>
      <c r="B78" s="113"/>
      <c r="C78" s="113"/>
      <c r="D78" s="113"/>
      <c r="E78" s="113"/>
      <c r="F78" s="113"/>
      <c r="G78" s="114"/>
      <c r="H78" s="115"/>
      <c r="I78" s="114"/>
      <c r="J78" s="114"/>
      <c r="K78" s="115"/>
      <c r="L78" s="116">
        <f t="shared" si="2"/>
        <v>0</v>
      </c>
      <c r="S78" s="183"/>
      <c r="T78" s="183"/>
      <c r="U78" s="183"/>
      <c r="V78" s="183"/>
      <c r="W78" s="183"/>
      <c r="X78" s="183"/>
    </row>
    <row r="79" spans="1:24" ht="12.75">
      <c r="A79" s="270" t="s">
        <v>175</v>
      </c>
      <c r="B79" s="271"/>
      <c r="C79" s="271"/>
      <c r="D79" s="272"/>
      <c r="E79" s="273"/>
      <c r="F79" s="96">
        <v>71</v>
      </c>
      <c r="G79" s="145">
        <f>G80+G84+G85+G89+G93+G96</f>
        <v>247040783.2139344</v>
      </c>
      <c r="H79" s="160">
        <f>H80+H84+H85+H89+H93+H96</f>
        <v>2331841816.4248576</v>
      </c>
      <c r="I79" s="97">
        <f aca="true" t="shared" si="3" ref="I79:I128">SUM(G79:H79)</f>
        <v>2578882599.638792</v>
      </c>
      <c r="J79" s="145">
        <f>+J80+J84+J85+J89+J93+J96</f>
        <v>334883768.41943645</v>
      </c>
      <c r="K79" s="160">
        <f>+K80+K84+K85+K89+K93+K96</f>
        <v>2586860436.6017</v>
      </c>
      <c r="L79" s="98">
        <f t="shared" si="2"/>
        <v>2921744205.0211363</v>
      </c>
      <c r="S79" s="183"/>
      <c r="T79" s="183"/>
      <c r="U79" s="183"/>
      <c r="V79" s="183"/>
      <c r="W79" s="183"/>
      <c r="X79" s="183"/>
    </row>
    <row r="80" spans="1:24" ht="12.75">
      <c r="A80" s="268" t="s">
        <v>176</v>
      </c>
      <c r="B80" s="269"/>
      <c r="C80" s="269"/>
      <c r="D80" s="266"/>
      <c r="E80" s="267"/>
      <c r="F80" s="99">
        <v>72</v>
      </c>
      <c r="G80" s="143">
        <f>SUM(G81:G83)</f>
        <v>44288720.22728831</v>
      </c>
      <c r="H80" s="161">
        <f>SUM(H81:H83)</f>
        <v>557287079.9304297</v>
      </c>
      <c r="I80" s="102">
        <f t="shared" si="3"/>
        <v>601575800.1577181</v>
      </c>
      <c r="J80" s="143">
        <f>+SUM(J81:J83)</f>
        <v>44288720.0174455</v>
      </c>
      <c r="K80" s="161">
        <f>+SUM(K81:K83)</f>
        <v>557287079.9594145</v>
      </c>
      <c r="L80" s="103">
        <f t="shared" si="2"/>
        <v>601575799.9768599</v>
      </c>
      <c r="S80" s="183"/>
      <c r="T80" s="183"/>
      <c r="U80" s="183"/>
      <c r="V80" s="183"/>
      <c r="W80" s="183"/>
      <c r="X80" s="183"/>
    </row>
    <row r="81" spans="1:24" ht="12.75">
      <c r="A81" s="265" t="s">
        <v>34</v>
      </c>
      <c r="B81" s="266"/>
      <c r="C81" s="266"/>
      <c r="D81" s="266"/>
      <c r="E81" s="267"/>
      <c r="F81" s="99">
        <v>73</v>
      </c>
      <c r="G81" s="167">
        <v>44288720.22728831</v>
      </c>
      <c r="H81" s="168">
        <v>545037079.9304297</v>
      </c>
      <c r="I81" s="102">
        <f t="shared" si="3"/>
        <v>589325800.1577181</v>
      </c>
      <c r="J81" s="167">
        <v>44288720.0174455</v>
      </c>
      <c r="K81" s="168">
        <v>545037079.9594145</v>
      </c>
      <c r="L81" s="103">
        <f t="shared" si="2"/>
        <v>589325799.9768599</v>
      </c>
      <c r="S81" s="183"/>
      <c r="T81" s="183"/>
      <c r="U81" s="183"/>
      <c r="V81" s="183"/>
      <c r="W81" s="183"/>
      <c r="X81" s="183"/>
    </row>
    <row r="82" spans="1:24" ht="12.75">
      <c r="A82" s="265" t="s">
        <v>35</v>
      </c>
      <c r="B82" s="266"/>
      <c r="C82" s="266"/>
      <c r="D82" s="266"/>
      <c r="E82" s="267"/>
      <c r="F82" s="99">
        <v>74</v>
      </c>
      <c r="G82" s="167">
        <v>0</v>
      </c>
      <c r="H82" s="168">
        <v>12250000</v>
      </c>
      <c r="I82" s="102">
        <f t="shared" si="3"/>
        <v>12250000</v>
      </c>
      <c r="J82" s="167">
        <v>0</v>
      </c>
      <c r="K82" s="168">
        <v>12250000</v>
      </c>
      <c r="L82" s="103">
        <f t="shared" si="2"/>
        <v>12250000</v>
      </c>
      <c r="S82" s="183"/>
      <c r="T82" s="183"/>
      <c r="U82" s="183"/>
      <c r="V82" s="183"/>
      <c r="W82" s="183"/>
      <c r="X82" s="183"/>
    </row>
    <row r="83" spans="1:24" ht="12.75">
      <c r="A83" s="265" t="s">
        <v>36</v>
      </c>
      <c r="B83" s="266"/>
      <c r="C83" s="266"/>
      <c r="D83" s="266"/>
      <c r="E83" s="267"/>
      <c r="F83" s="99">
        <v>75</v>
      </c>
      <c r="G83" s="167">
        <v>0</v>
      </c>
      <c r="H83" s="168">
        <v>0</v>
      </c>
      <c r="I83" s="102">
        <f t="shared" si="3"/>
        <v>0</v>
      </c>
      <c r="J83" s="167">
        <v>0</v>
      </c>
      <c r="K83" s="168">
        <v>0</v>
      </c>
      <c r="L83" s="102">
        <f t="shared" si="2"/>
        <v>0</v>
      </c>
      <c r="S83" s="183"/>
      <c r="T83" s="183"/>
      <c r="U83" s="183"/>
      <c r="V83" s="183"/>
      <c r="W83" s="183"/>
      <c r="X83" s="183"/>
    </row>
    <row r="84" spans="1:24" ht="12.75">
      <c r="A84" s="268" t="s">
        <v>37</v>
      </c>
      <c r="B84" s="269"/>
      <c r="C84" s="269"/>
      <c r="D84" s="266"/>
      <c r="E84" s="267"/>
      <c r="F84" s="99">
        <v>76</v>
      </c>
      <c r="G84" s="167">
        <v>0</v>
      </c>
      <c r="H84" s="168">
        <v>681482525.25</v>
      </c>
      <c r="I84" s="102">
        <f t="shared" si="3"/>
        <v>681482525.25</v>
      </c>
      <c r="J84" s="167">
        <v>0</v>
      </c>
      <c r="K84" s="168">
        <v>681482525.25</v>
      </c>
      <c r="L84" s="103">
        <f t="shared" si="2"/>
        <v>681482525.25</v>
      </c>
      <c r="S84" s="183"/>
      <c r="T84" s="183"/>
      <c r="U84" s="183"/>
      <c r="V84" s="183"/>
      <c r="W84" s="183"/>
      <c r="X84" s="183"/>
    </row>
    <row r="85" spans="1:24" ht="12.75">
      <c r="A85" s="268" t="s">
        <v>177</v>
      </c>
      <c r="B85" s="269"/>
      <c r="C85" s="269"/>
      <c r="D85" s="266"/>
      <c r="E85" s="267"/>
      <c r="F85" s="99">
        <v>77</v>
      </c>
      <c r="G85" s="143">
        <f>SUM(G86:G88)</f>
        <v>58268253.766317904</v>
      </c>
      <c r="H85" s="161">
        <f>SUM(H86:H88)</f>
        <v>230180473.15144387</v>
      </c>
      <c r="I85" s="102">
        <f t="shared" si="3"/>
        <v>288448726.9177618</v>
      </c>
      <c r="J85" s="143">
        <f>+J86+J87+J88</f>
        <v>82717797.25181526</v>
      </c>
      <c r="K85" s="161">
        <f>+K86+K87+K88</f>
        <v>297318151.7358199</v>
      </c>
      <c r="L85" s="103">
        <f t="shared" si="2"/>
        <v>380035948.98763514</v>
      </c>
      <c r="S85" s="183"/>
      <c r="T85" s="183"/>
      <c r="U85" s="183"/>
      <c r="V85" s="183"/>
      <c r="W85" s="183"/>
      <c r="X85" s="183"/>
    </row>
    <row r="86" spans="1:24" ht="12.75">
      <c r="A86" s="265" t="s">
        <v>38</v>
      </c>
      <c r="B86" s="266"/>
      <c r="C86" s="266"/>
      <c r="D86" s="266"/>
      <c r="E86" s="267"/>
      <c r="F86" s="99">
        <v>78</v>
      </c>
      <c r="G86" s="167">
        <v>0</v>
      </c>
      <c r="H86" s="168">
        <v>108637065.27465127</v>
      </c>
      <c r="I86" s="102">
        <f t="shared" si="3"/>
        <v>108637065.27465127</v>
      </c>
      <c r="J86" s="167"/>
      <c r="K86" s="168">
        <v>104416691.6515143</v>
      </c>
      <c r="L86" s="103">
        <f t="shared" si="2"/>
        <v>104416691.6515143</v>
      </c>
      <c r="S86" s="183"/>
      <c r="T86" s="183"/>
      <c r="U86" s="183"/>
      <c r="V86" s="183"/>
      <c r="W86" s="183"/>
      <c r="X86" s="183"/>
    </row>
    <row r="87" spans="1:24" ht="12.75">
      <c r="A87" s="265" t="s">
        <v>39</v>
      </c>
      <c r="B87" s="266"/>
      <c r="C87" s="266"/>
      <c r="D87" s="266"/>
      <c r="E87" s="267"/>
      <c r="F87" s="99">
        <v>79</v>
      </c>
      <c r="G87" s="167">
        <v>58268253.766317904</v>
      </c>
      <c r="H87" s="168">
        <v>121543407.46646266</v>
      </c>
      <c r="I87" s="102">
        <f t="shared" si="3"/>
        <v>179811661.23278058</v>
      </c>
      <c r="J87" s="167">
        <v>82717797.25181526</v>
      </c>
      <c r="K87" s="168">
        <v>192724848.74284196</v>
      </c>
      <c r="L87" s="103">
        <f t="shared" si="2"/>
        <v>275442645.9946572</v>
      </c>
      <c r="S87" s="183"/>
      <c r="T87" s="183"/>
      <c r="U87" s="183"/>
      <c r="V87" s="183"/>
      <c r="W87" s="183"/>
      <c r="X87" s="183"/>
    </row>
    <row r="88" spans="1:24" ht="12.75">
      <c r="A88" s="265" t="s">
        <v>40</v>
      </c>
      <c r="B88" s="266"/>
      <c r="C88" s="266"/>
      <c r="D88" s="266"/>
      <c r="E88" s="267"/>
      <c r="F88" s="99">
        <v>80</v>
      </c>
      <c r="G88" s="167">
        <v>0</v>
      </c>
      <c r="H88" s="168">
        <v>0.4103299262933433</v>
      </c>
      <c r="I88" s="102">
        <f t="shared" si="3"/>
        <v>0.4103299262933433</v>
      </c>
      <c r="J88" s="167"/>
      <c r="K88" s="168">
        <v>176611.34146364365</v>
      </c>
      <c r="L88" s="103">
        <f t="shared" si="2"/>
        <v>176611.34146364365</v>
      </c>
      <c r="S88" s="183"/>
      <c r="T88" s="183"/>
      <c r="U88" s="183"/>
      <c r="V88" s="183"/>
      <c r="W88" s="183"/>
      <c r="X88" s="183"/>
    </row>
    <row r="89" spans="1:24" ht="12.75">
      <c r="A89" s="268" t="s">
        <v>178</v>
      </c>
      <c r="B89" s="269"/>
      <c r="C89" s="269"/>
      <c r="D89" s="266"/>
      <c r="E89" s="267"/>
      <c r="F89" s="99">
        <v>81</v>
      </c>
      <c r="G89" s="143">
        <f>SUM(G90:G92)</f>
        <v>83902325.96000001</v>
      </c>
      <c r="H89" s="161">
        <f>SUM(H90:H92)</f>
        <v>313971510.1</v>
      </c>
      <c r="I89" s="102">
        <f t="shared" si="3"/>
        <v>397873836.06000006</v>
      </c>
      <c r="J89" s="143">
        <f>+J90+J91+J92</f>
        <v>84708411.58</v>
      </c>
      <c r="K89" s="161">
        <f>+K90+K91+K92</f>
        <v>315741825.76</v>
      </c>
      <c r="L89" s="103">
        <f t="shared" si="2"/>
        <v>400450237.34</v>
      </c>
      <c r="S89" s="183"/>
      <c r="T89" s="183"/>
      <c r="U89" s="183"/>
      <c r="V89" s="183"/>
      <c r="W89" s="183"/>
      <c r="X89" s="183"/>
    </row>
    <row r="90" spans="1:24" ht="12.75">
      <c r="A90" s="265" t="s">
        <v>41</v>
      </c>
      <c r="B90" s="266"/>
      <c r="C90" s="266"/>
      <c r="D90" s="266"/>
      <c r="E90" s="267"/>
      <c r="F90" s="99">
        <v>82</v>
      </c>
      <c r="G90" s="167">
        <v>820824.7699999996</v>
      </c>
      <c r="H90" s="168">
        <v>25093225.349999994</v>
      </c>
      <c r="I90" s="102">
        <f t="shared" si="3"/>
        <v>25914050.119999994</v>
      </c>
      <c r="J90" s="167">
        <v>1626910.39</v>
      </c>
      <c r="K90" s="168">
        <v>26863541.01</v>
      </c>
      <c r="L90" s="103">
        <f t="shared" si="2"/>
        <v>28490451.400000002</v>
      </c>
      <c r="S90" s="183"/>
      <c r="T90" s="183"/>
      <c r="U90" s="183"/>
      <c r="V90" s="183"/>
      <c r="W90" s="183"/>
      <c r="X90" s="183"/>
    </row>
    <row r="91" spans="1:24" ht="12.75">
      <c r="A91" s="265" t="s">
        <v>42</v>
      </c>
      <c r="B91" s="266"/>
      <c r="C91" s="266"/>
      <c r="D91" s="266"/>
      <c r="E91" s="267"/>
      <c r="F91" s="99">
        <v>83</v>
      </c>
      <c r="G91" s="167">
        <v>7581501.19</v>
      </c>
      <c r="H91" s="168">
        <v>139638995.30000004</v>
      </c>
      <c r="I91" s="102">
        <f t="shared" si="3"/>
        <v>147220496.49000004</v>
      </c>
      <c r="J91" s="167">
        <v>7581501.190000001</v>
      </c>
      <c r="K91" s="168">
        <v>139638995.3</v>
      </c>
      <c r="L91" s="103">
        <f t="shared" si="2"/>
        <v>147220496.49</v>
      </c>
      <c r="S91" s="183"/>
      <c r="T91" s="183"/>
      <c r="U91" s="183"/>
      <c r="V91" s="183"/>
      <c r="W91" s="183"/>
      <c r="X91" s="183"/>
    </row>
    <row r="92" spans="1:24" ht="12.75">
      <c r="A92" s="265" t="s">
        <v>43</v>
      </c>
      <c r="B92" s="266"/>
      <c r="C92" s="266"/>
      <c r="D92" s="266"/>
      <c r="E92" s="267"/>
      <c r="F92" s="99">
        <v>84</v>
      </c>
      <c r="G92" s="167">
        <v>75500000</v>
      </c>
      <c r="H92" s="168">
        <v>149239289.45</v>
      </c>
      <c r="I92" s="102">
        <f t="shared" si="3"/>
        <v>224739289.45</v>
      </c>
      <c r="J92" s="167">
        <v>75500000</v>
      </c>
      <c r="K92" s="168">
        <v>149239289.45</v>
      </c>
      <c r="L92" s="103">
        <f t="shared" si="2"/>
        <v>224739289.45</v>
      </c>
      <c r="S92" s="183"/>
      <c r="T92" s="183"/>
      <c r="U92" s="183"/>
      <c r="V92" s="183"/>
      <c r="W92" s="183"/>
      <c r="X92" s="183"/>
    </row>
    <row r="93" spans="1:24" ht="12.75">
      <c r="A93" s="268" t="s">
        <v>179</v>
      </c>
      <c r="B93" s="269"/>
      <c r="C93" s="269"/>
      <c r="D93" s="266"/>
      <c r="E93" s="267"/>
      <c r="F93" s="99">
        <v>85</v>
      </c>
      <c r="G93" s="143">
        <f>SUM(G94:G95)</f>
        <v>38945471.45253038</v>
      </c>
      <c r="H93" s="161">
        <f>SUM(H94:H95)</f>
        <v>394721523.78323996</v>
      </c>
      <c r="I93" s="102">
        <f t="shared" si="3"/>
        <v>433666995.23577034</v>
      </c>
      <c r="J93" s="143">
        <f>+J94+J95</f>
        <v>59649211.17961255</v>
      </c>
      <c r="K93" s="161">
        <f>+K94+K95</f>
        <v>546691344.4995277</v>
      </c>
      <c r="L93" s="103">
        <f t="shared" si="2"/>
        <v>606340555.6791402</v>
      </c>
      <c r="S93" s="183"/>
      <c r="T93" s="183"/>
      <c r="U93" s="183"/>
      <c r="V93" s="183"/>
      <c r="W93" s="183"/>
      <c r="X93" s="183"/>
    </row>
    <row r="94" spans="1:24" ht="12.75">
      <c r="A94" s="265" t="s">
        <v>4</v>
      </c>
      <c r="B94" s="266"/>
      <c r="C94" s="266"/>
      <c r="D94" s="266"/>
      <c r="E94" s="267"/>
      <c r="F94" s="99">
        <v>86</v>
      </c>
      <c r="G94" s="167">
        <v>38945471.45253038</v>
      </c>
      <c r="H94" s="168">
        <v>394721523.78323996</v>
      </c>
      <c r="I94" s="102">
        <f t="shared" si="3"/>
        <v>433666995.23577034</v>
      </c>
      <c r="J94" s="167">
        <v>59649211.17961255</v>
      </c>
      <c r="K94" s="168">
        <v>546691344.4995277</v>
      </c>
      <c r="L94" s="103">
        <f t="shared" si="2"/>
        <v>606340555.6791402</v>
      </c>
      <c r="S94" s="183"/>
      <c r="T94" s="183"/>
      <c r="U94" s="183"/>
      <c r="V94" s="183"/>
      <c r="W94" s="183"/>
      <c r="X94" s="183"/>
    </row>
    <row r="95" spans="1:24" ht="12.75">
      <c r="A95" s="265" t="s">
        <v>234</v>
      </c>
      <c r="B95" s="266"/>
      <c r="C95" s="266"/>
      <c r="D95" s="266"/>
      <c r="E95" s="267"/>
      <c r="F95" s="99">
        <v>87</v>
      </c>
      <c r="G95" s="167"/>
      <c r="H95" s="168"/>
      <c r="I95" s="102">
        <f t="shared" si="3"/>
        <v>0</v>
      </c>
      <c r="J95" s="167"/>
      <c r="K95" s="168"/>
      <c r="L95" s="102">
        <f t="shared" si="2"/>
        <v>0</v>
      </c>
      <c r="S95" s="183"/>
      <c r="T95" s="183"/>
      <c r="U95" s="183"/>
      <c r="V95" s="183"/>
      <c r="W95" s="183"/>
      <c r="X95" s="183"/>
    </row>
    <row r="96" spans="1:24" ht="12.75">
      <c r="A96" s="268" t="s">
        <v>180</v>
      </c>
      <c r="B96" s="269"/>
      <c r="C96" s="269"/>
      <c r="D96" s="266"/>
      <c r="E96" s="267"/>
      <c r="F96" s="99">
        <v>88</v>
      </c>
      <c r="G96" s="143">
        <f>SUM(G97:G98)</f>
        <v>21636011.807797797</v>
      </c>
      <c r="H96" s="161">
        <f>SUM(H97:H98)</f>
        <v>154198704.20974404</v>
      </c>
      <c r="I96" s="102">
        <f t="shared" si="3"/>
        <v>175834716.01754183</v>
      </c>
      <c r="J96" s="143">
        <f>+J97+J98</f>
        <v>63519628.39056312</v>
      </c>
      <c r="K96" s="161">
        <f>+K97+K98</f>
        <v>188339509.39693782</v>
      </c>
      <c r="L96" s="103">
        <f t="shared" si="2"/>
        <v>251859137.78750095</v>
      </c>
      <c r="S96" s="183"/>
      <c r="T96" s="183"/>
      <c r="U96" s="183"/>
      <c r="V96" s="183"/>
      <c r="W96" s="183"/>
      <c r="X96" s="183"/>
    </row>
    <row r="97" spans="1:24" ht="12.75">
      <c r="A97" s="265" t="s">
        <v>235</v>
      </c>
      <c r="B97" s="266"/>
      <c r="C97" s="266"/>
      <c r="D97" s="266"/>
      <c r="E97" s="267"/>
      <c r="F97" s="99">
        <v>89</v>
      </c>
      <c r="G97" s="167">
        <v>21636011.807797797</v>
      </c>
      <c r="H97" s="168">
        <v>154198704.20974404</v>
      </c>
      <c r="I97" s="102">
        <f t="shared" si="3"/>
        <v>175834716.01754183</v>
      </c>
      <c r="J97" s="167">
        <v>63519628.39056312</v>
      </c>
      <c r="K97" s="168">
        <v>188339509.39693782</v>
      </c>
      <c r="L97" s="103">
        <f t="shared" si="2"/>
        <v>251859137.78750095</v>
      </c>
      <c r="S97" s="183"/>
      <c r="T97" s="183"/>
      <c r="U97" s="183"/>
      <c r="V97" s="183"/>
      <c r="W97" s="183"/>
      <c r="X97" s="183"/>
    </row>
    <row r="98" spans="1:24" ht="12.75">
      <c r="A98" s="265" t="s">
        <v>293</v>
      </c>
      <c r="B98" s="266"/>
      <c r="C98" s="266"/>
      <c r="D98" s="266"/>
      <c r="E98" s="267"/>
      <c r="F98" s="99">
        <v>90</v>
      </c>
      <c r="G98" s="167">
        <v>0</v>
      </c>
      <c r="H98" s="168">
        <v>0</v>
      </c>
      <c r="I98" s="102">
        <f t="shared" si="3"/>
        <v>0</v>
      </c>
      <c r="J98" s="167">
        <v>0</v>
      </c>
      <c r="K98" s="168">
        <v>0</v>
      </c>
      <c r="L98" s="102">
        <f t="shared" si="2"/>
        <v>0</v>
      </c>
      <c r="S98" s="183"/>
      <c r="T98" s="183"/>
      <c r="U98" s="183"/>
      <c r="V98" s="183"/>
      <c r="W98" s="183"/>
      <c r="X98" s="183"/>
    </row>
    <row r="99" spans="1:24" ht="12.75">
      <c r="A99" s="268" t="s">
        <v>391</v>
      </c>
      <c r="B99" s="269"/>
      <c r="C99" s="269"/>
      <c r="D99" s="266"/>
      <c r="E99" s="267"/>
      <c r="F99" s="99">
        <v>91</v>
      </c>
      <c r="G99" s="167">
        <v>1510180.228003169</v>
      </c>
      <c r="H99" s="168">
        <v>12168081.791042253</v>
      </c>
      <c r="I99" s="102">
        <f t="shared" si="3"/>
        <v>13678262.019045422</v>
      </c>
      <c r="J99" s="167">
        <v>1508493.4361010566</v>
      </c>
      <c r="K99" s="168">
        <v>10984293.216590213</v>
      </c>
      <c r="L99" s="103">
        <f t="shared" si="2"/>
        <v>12492786.65269127</v>
      </c>
      <c r="S99" s="183"/>
      <c r="T99" s="183"/>
      <c r="U99" s="183"/>
      <c r="V99" s="183"/>
      <c r="W99" s="183"/>
      <c r="X99" s="183"/>
    </row>
    <row r="100" spans="1:24" ht="12.75">
      <c r="A100" s="268" t="s">
        <v>181</v>
      </c>
      <c r="B100" s="269"/>
      <c r="C100" s="269"/>
      <c r="D100" s="266"/>
      <c r="E100" s="267"/>
      <c r="F100" s="99">
        <v>92</v>
      </c>
      <c r="G100" s="143">
        <f>SUM(G101:G106)</f>
        <v>2677573551.8633833</v>
      </c>
      <c r="H100" s="161">
        <f>SUM(H101:H106)</f>
        <v>4001069865.8091826</v>
      </c>
      <c r="I100" s="102">
        <f t="shared" si="3"/>
        <v>6678643417.672565</v>
      </c>
      <c r="J100" s="143">
        <f>+J101+J102+J103+J104+J105+J106</f>
        <v>2686306998.332525</v>
      </c>
      <c r="K100" s="161">
        <f>+K101+K102+K103+K104+K105+K106</f>
        <v>4185738573.5798306</v>
      </c>
      <c r="L100" s="103">
        <f t="shared" si="2"/>
        <v>6872045571.912355</v>
      </c>
      <c r="S100" s="183"/>
      <c r="T100" s="183"/>
      <c r="U100" s="183"/>
      <c r="V100" s="183"/>
      <c r="W100" s="183"/>
      <c r="X100" s="183"/>
    </row>
    <row r="101" spans="1:24" ht="12.75">
      <c r="A101" s="265" t="s">
        <v>236</v>
      </c>
      <c r="B101" s="266"/>
      <c r="C101" s="266"/>
      <c r="D101" s="266"/>
      <c r="E101" s="267"/>
      <c r="F101" s="99">
        <v>93</v>
      </c>
      <c r="G101" s="167">
        <v>5511447.5921492</v>
      </c>
      <c r="H101" s="168">
        <v>1144498625.165595</v>
      </c>
      <c r="I101" s="102">
        <f t="shared" si="3"/>
        <v>1150010072.7577443</v>
      </c>
      <c r="J101" s="167">
        <v>5493774.9795106305</v>
      </c>
      <c r="K101" s="168">
        <v>1303066470.715008</v>
      </c>
      <c r="L101" s="103">
        <f t="shared" si="2"/>
        <v>1308560245.6945186</v>
      </c>
      <c r="S101" s="183"/>
      <c r="T101" s="183"/>
      <c r="U101" s="183"/>
      <c r="V101" s="183"/>
      <c r="W101" s="183"/>
      <c r="X101" s="183"/>
    </row>
    <row r="102" spans="1:24" ht="12.75">
      <c r="A102" s="265" t="s">
        <v>237</v>
      </c>
      <c r="B102" s="266"/>
      <c r="C102" s="266"/>
      <c r="D102" s="266"/>
      <c r="E102" s="267"/>
      <c r="F102" s="99">
        <v>94</v>
      </c>
      <c r="G102" s="167">
        <v>2634966432.221489</v>
      </c>
      <c r="H102" s="168">
        <v>0</v>
      </c>
      <c r="I102" s="102">
        <f t="shared" si="3"/>
        <v>2634966432.221489</v>
      </c>
      <c r="J102" s="167">
        <v>2638338812.7184873</v>
      </c>
      <c r="K102" s="168">
        <v>49462137.44</v>
      </c>
      <c r="L102" s="103">
        <f t="shared" si="2"/>
        <v>2687800950.1584873</v>
      </c>
      <c r="S102" s="183"/>
      <c r="T102" s="183"/>
      <c r="U102" s="183"/>
      <c r="V102" s="183"/>
      <c r="W102" s="183"/>
      <c r="X102" s="183"/>
    </row>
    <row r="103" spans="1:24" ht="12.75">
      <c r="A103" s="265" t="s">
        <v>238</v>
      </c>
      <c r="B103" s="266"/>
      <c r="C103" s="266"/>
      <c r="D103" s="266"/>
      <c r="E103" s="267"/>
      <c r="F103" s="99">
        <v>95</v>
      </c>
      <c r="G103" s="167">
        <v>37095672.04974519</v>
      </c>
      <c r="H103" s="168">
        <v>2793480811.595573</v>
      </c>
      <c r="I103" s="102">
        <f t="shared" si="3"/>
        <v>2830576483.645318</v>
      </c>
      <c r="J103" s="167">
        <v>41782240.88452667</v>
      </c>
      <c r="K103" s="168">
        <v>2776480301.805382</v>
      </c>
      <c r="L103" s="103">
        <f t="shared" si="2"/>
        <v>2818262542.6899085</v>
      </c>
      <c r="S103" s="183"/>
      <c r="T103" s="183"/>
      <c r="U103" s="183"/>
      <c r="V103" s="183"/>
      <c r="W103" s="183"/>
      <c r="X103" s="183"/>
    </row>
    <row r="104" spans="1:24" ht="19.5" customHeight="1">
      <c r="A104" s="265" t="s">
        <v>196</v>
      </c>
      <c r="B104" s="266"/>
      <c r="C104" s="266"/>
      <c r="D104" s="266"/>
      <c r="E104" s="267"/>
      <c r="F104" s="99">
        <v>96</v>
      </c>
      <c r="G104" s="167">
        <v>0</v>
      </c>
      <c r="H104" s="168">
        <v>1508314.9740749998</v>
      </c>
      <c r="I104" s="102">
        <f t="shared" si="3"/>
        <v>1508314.9740749998</v>
      </c>
      <c r="J104" s="167">
        <v>0</v>
      </c>
      <c r="K104" s="168">
        <v>5774430.264868</v>
      </c>
      <c r="L104" s="103">
        <f t="shared" si="2"/>
        <v>5774430.264868</v>
      </c>
      <c r="S104" s="183"/>
      <c r="T104" s="183"/>
      <c r="U104" s="183"/>
      <c r="V104" s="183"/>
      <c r="W104" s="183"/>
      <c r="X104" s="183"/>
    </row>
    <row r="105" spans="1:24" ht="12.75">
      <c r="A105" s="265" t="s">
        <v>294</v>
      </c>
      <c r="B105" s="266"/>
      <c r="C105" s="266"/>
      <c r="D105" s="266"/>
      <c r="E105" s="267"/>
      <c r="F105" s="99">
        <v>97</v>
      </c>
      <c r="G105" s="167">
        <v>0</v>
      </c>
      <c r="H105" s="168">
        <v>7055533</v>
      </c>
      <c r="I105" s="102">
        <f t="shared" si="3"/>
        <v>7055533</v>
      </c>
      <c r="J105" s="167">
        <v>0</v>
      </c>
      <c r="K105" s="168">
        <v>7055533</v>
      </c>
      <c r="L105" s="103">
        <f t="shared" si="2"/>
        <v>7055533</v>
      </c>
      <c r="S105" s="183"/>
      <c r="T105" s="183"/>
      <c r="U105" s="183"/>
      <c r="V105" s="183"/>
      <c r="W105" s="183"/>
      <c r="X105" s="183"/>
    </row>
    <row r="106" spans="1:24" ht="12.75">
      <c r="A106" s="265" t="s">
        <v>295</v>
      </c>
      <c r="B106" s="266"/>
      <c r="C106" s="266"/>
      <c r="D106" s="266"/>
      <c r="E106" s="267"/>
      <c r="F106" s="99">
        <v>98</v>
      </c>
      <c r="G106" s="167">
        <v>0</v>
      </c>
      <c r="H106" s="168">
        <v>54526581.073939994</v>
      </c>
      <c r="I106" s="102">
        <f t="shared" si="3"/>
        <v>54526581.073939994</v>
      </c>
      <c r="J106" s="167">
        <v>692169.75</v>
      </c>
      <c r="K106" s="168">
        <v>43899700.354573004</v>
      </c>
      <c r="L106" s="103">
        <f t="shared" si="2"/>
        <v>44591870.104573004</v>
      </c>
      <c r="S106" s="183"/>
      <c r="T106" s="183"/>
      <c r="U106" s="183"/>
      <c r="V106" s="183"/>
      <c r="W106" s="183"/>
      <c r="X106" s="183"/>
    </row>
    <row r="107" spans="1:24" ht="33" customHeight="1">
      <c r="A107" s="268" t="s">
        <v>296</v>
      </c>
      <c r="B107" s="269"/>
      <c r="C107" s="269"/>
      <c r="D107" s="266"/>
      <c r="E107" s="267"/>
      <c r="F107" s="99">
        <v>99</v>
      </c>
      <c r="G107" s="167">
        <v>138599114.20051</v>
      </c>
      <c r="H107" s="168">
        <v>0</v>
      </c>
      <c r="I107" s="102">
        <f t="shared" si="3"/>
        <v>138599114.20051</v>
      </c>
      <c r="J107" s="167">
        <v>336900961.405024</v>
      </c>
      <c r="K107" s="168"/>
      <c r="L107" s="103">
        <f t="shared" si="2"/>
        <v>336900961.405024</v>
      </c>
      <c r="S107" s="183"/>
      <c r="T107" s="183"/>
      <c r="U107" s="183"/>
      <c r="V107" s="183"/>
      <c r="W107" s="183"/>
      <c r="X107" s="183"/>
    </row>
    <row r="108" spans="1:24" ht="12.75">
      <c r="A108" s="268" t="s">
        <v>182</v>
      </c>
      <c r="B108" s="269"/>
      <c r="C108" s="269"/>
      <c r="D108" s="266"/>
      <c r="E108" s="267"/>
      <c r="F108" s="99">
        <v>100</v>
      </c>
      <c r="G108" s="143">
        <f>G109+G110</f>
        <v>10693051.809</v>
      </c>
      <c r="H108" s="161">
        <f>H109+H110</f>
        <v>134605471.302942</v>
      </c>
      <c r="I108" s="102">
        <f t="shared" si="3"/>
        <v>145298523.111942</v>
      </c>
      <c r="J108" s="143">
        <f>+J109+J110</f>
        <v>5378443.857600001</v>
      </c>
      <c r="K108" s="161">
        <f>+K109+K110</f>
        <v>113119340.62179582</v>
      </c>
      <c r="L108" s="103">
        <f t="shared" si="2"/>
        <v>118497784.47939582</v>
      </c>
      <c r="S108" s="183"/>
      <c r="T108" s="183"/>
      <c r="U108" s="183"/>
      <c r="V108" s="183"/>
      <c r="W108" s="183"/>
      <c r="X108" s="183"/>
    </row>
    <row r="109" spans="1:24" ht="12.75">
      <c r="A109" s="265" t="s">
        <v>239</v>
      </c>
      <c r="B109" s="266"/>
      <c r="C109" s="266"/>
      <c r="D109" s="266"/>
      <c r="E109" s="267"/>
      <c r="F109" s="99">
        <v>101</v>
      </c>
      <c r="G109" s="167">
        <v>10693051.809</v>
      </c>
      <c r="H109" s="168">
        <v>130089722.562942</v>
      </c>
      <c r="I109" s="102">
        <f t="shared" si="3"/>
        <v>140782774.37194198</v>
      </c>
      <c r="J109" s="167">
        <v>5378443.857600001</v>
      </c>
      <c r="K109" s="168">
        <v>108603591.88179582</v>
      </c>
      <c r="L109" s="103">
        <f t="shared" si="2"/>
        <v>113982035.73939583</v>
      </c>
      <c r="S109" s="183"/>
      <c r="T109" s="183"/>
      <c r="U109" s="183"/>
      <c r="V109" s="183"/>
      <c r="W109" s="183"/>
      <c r="X109" s="183"/>
    </row>
    <row r="110" spans="1:24" ht="12.75">
      <c r="A110" s="265" t="s">
        <v>240</v>
      </c>
      <c r="B110" s="266"/>
      <c r="C110" s="266"/>
      <c r="D110" s="266"/>
      <c r="E110" s="267"/>
      <c r="F110" s="99">
        <v>102</v>
      </c>
      <c r="G110" s="167">
        <v>0</v>
      </c>
      <c r="H110" s="168">
        <v>4515748.74</v>
      </c>
      <c r="I110" s="102">
        <f t="shared" si="3"/>
        <v>4515748.74</v>
      </c>
      <c r="J110" s="167"/>
      <c r="K110" s="168">
        <v>4515748.74</v>
      </c>
      <c r="L110" s="103">
        <f t="shared" si="2"/>
        <v>4515748.74</v>
      </c>
      <c r="S110" s="183"/>
      <c r="T110" s="183"/>
      <c r="U110" s="183"/>
      <c r="V110" s="183"/>
      <c r="W110" s="183"/>
      <c r="X110" s="183"/>
    </row>
    <row r="111" spans="1:24" ht="12.75">
      <c r="A111" s="268" t="s">
        <v>183</v>
      </c>
      <c r="B111" s="269"/>
      <c r="C111" s="269"/>
      <c r="D111" s="266"/>
      <c r="E111" s="267"/>
      <c r="F111" s="99">
        <v>103</v>
      </c>
      <c r="G111" s="143">
        <f>G112+G113</f>
        <v>13539220.26876</v>
      </c>
      <c r="H111" s="161">
        <f>H112+H113</f>
        <v>102752691.99626595</v>
      </c>
      <c r="I111" s="102">
        <f t="shared" si="3"/>
        <v>116291912.26502594</v>
      </c>
      <c r="J111" s="143">
        <f>+J112+J113</f>
        <v>26584703.835343983</v>
      </c>
      <c r="K111" s="161">
        <f>+K112+K113</f>
        <v>105299502.77302387</v>
      </c>
      <c r="L111" s="103">
        <f t="shared" si="2"/>
        <v>131884206.60836786</v>
      </c>
      <c r="S111" s="183"/>
      <c r="T111" s="183"/>
      <c r="U111" s="183"/>
      <c r="V111" s="183"/>
      <c r="W111" s="183"/>
      <c r="X111" s="183"/>
    </row>
    <row r="112" spans="1:24" ht="12.75">
      <c r="A112" s="265" t="s">
        <v>241</v>
      </c>
      <c r="B112" s="266"/>
      <c r="C112" s="266"/>
      <c r="D112" s="266"/>
      <c r="E112" s="267"/>
      <c r="F112" s="99">
        <v>104</v>
      </c>
      <c r="G112" s="167">
        <v>12710368.07714</v>
      </c>
      <c r="H112" s="168">
        <v>58772449.56472282</v>
      </c>
      <c r="I112" s="102">
        <f t="shared" si="3"/>
        <v>71482817.64186282</v>
      </c>
      <c r="J112" s="167">
        <v>18364262.881920002</v>
      </c>
      <c r="K112" s="168">
        <v>75906438.49781564</v>
      </c>
      <c r="L112" s="103">
        <f t="shared" si="2"/>
        <v>94270701.37973565</v>
      </c>
      <c r="S112" s="183"/>
      <c r="T112" s="183"/>
      <c r="U112" s="183"/>
      <c r="V112" s="183"/>
      <c r="W112" s="183"/>
      <c r="X112" s="183"/>
    </row>
    <row r="113" spans="1:24" ht="12.75">
      <c r="A113" s="265" t="s">
        <v>242</v>
      </c>
      <c r="B113" s="266"/>
      <c r="C113" s="266"/>
      <c r="D113" s="266"/>
      <c r="E113" s="267"/>
      <c r="F113" s="99">
        <v>105</v>
      </c>
      <c r="G113" s="167">
        <v>828852.19162</v>
      </c>
      <c r="H113" s="168">
        <v>43980242.43154313</v>
      </c>
      <c r="I113" s="102">
        <f t="shared" si="3"/>
        <v>44809094.62316313</v>
      </c>
      <c r="J113" s="167">
        <v>8220440.953423982</v>
      </c>
      <c r="K113" s="168">
        <v>29393064.275208227</v>
      </c>
      <c r="L113" s="103">
        <f t="shared" si="2"/>
        <v>37613505.22863221</v>
      </c>
      <c r="S113" s="183"/>
      <c r="T113" s="183"/>
      <c r="U113" s="183"/>
      <c r="V113" s="183"/>
      <c r="W113" s="183"/>
      <c r="X113" s="183"/>
    </row>
    <row r="114" spans="1:24" ht="12.75">
      <c r="A114" s="268" t="s">
        <v>297</v>
      </c>
      <c r="B114" s="269"/>
      <c r="C114" s="269"/>
      <c r="D114" s="266"/>
      <c r="E114" s="267"/>
      <c r="F114" s="99">
        <v>106</v>
      </c>
      <c r="G114" s="167">
        <v>0</v>
      </c>
      <c r="H114" s="168">
        <v>0</v>
      </c>
      <c r="I114" s="102">
        <f t="shared" si="3"/>
        <v>0</v>
      </c>
      <c r="J114" s="167"/>
      <c r="K114" s="168"/>
      <c r="L114" s="102">
        <f t="shared" si="2"/>
        <v>0</v>
      </c>
      <c r="S114" s="183"/>
      <c r="T114" s="183"/>
      <c r="U114" s="183"/>
      <c r="V114" s="183"/>
      <c r="W114" s="183"/>
      <c r="X114" s="183"/>
    </row>
    <row r="115" spans="1:24" ht="12.75">
      <c r="A115" s="268" t="s">
        <v>184</v>
      </c>
      <c r="B115" s="269"/>
      <c r="C115" s="269"/>
      <c r="D115" s="266"/>
      <c r="E115" s="267"/>
      <c r="F115" s="99">
        <v>107</v>
      </c>
      <c r="G115" s="143">
        <f>G116+G117+G118</f>
        <v>221948.02519</v>
      </c>
      <c r="H115" s="161">
        <f>H116+H117+H118</f>
        <v>3950588.9893287867</v>
      </c>
      <c r="I115" s="102">
        <f t="shared" si="3"/>
        <v>4172537.0145187867</v>
      </c>
      <c r="J115" s="143">
        <f>+J116+J117+J118</f>
        <v>522507.03804799996</v>
      </c>
      <c r="K115" s="161">
        <f>+K116+K117+K118</f>
        <v>4840156.589004457</v>
      </c>
      <c r="L115" s="103">
        <f t="shared" si="2"/>
        <v>5362663.627052457</v>
      </c>
      <c r="S115" s="183"/>
      <c r="T115" s="183"/>
      <c r="U115" s="183"/>
      <c r="V115" s="183"/>
      <c r="W115" s="183"/>
      <c r="X115" s="183"/>
    </row>
    <row r="116" spans="1:24" ht="12.75">
      <c r="A116" s="265" t="s">
        <v>224</v>
      </c>
      <c r="B116" s="266"/>
      <c r="C116" s="266"/>
      <c r="D116" s="266"/>
      <c r="E116" s="267"/>
      <c r="F116" s="99">
        <v>108</v>
      </c>
      <c r="G116" s="167">
        <v>221948.02519</v>
      </c>
      <c r="H116" s="168">
        <v>3950588.9893287867</v>
      </c>
      <c r="I116" s="102">
        <f t="shared" si="3"/>
        <v>4172537.0145187867</v>
      </c>
      <c r="J116" s="167">
        <v>223745.038048</v>
      </c>
      <c r="K116" s="168">
        <v>3139810.589004457</v>
      </c>
      <c r="L116" s="103">
        <f t="shared" si="2"/>
        <v>3363555.627052457</v>
      </c>
      <c r="S116" s="183"/>
      <c r="T116" s="183"/>
      <c r="U116" s="183"/>
      <c r="V116" s="183"/>
      <c r="W116" s="183"/>
      <c r="X116" s="183"/>
    </row>
    <row r="117" spans="1:24" ht="12.75">
      <c r="A117" s="265" t="s">
        <v>225</v>
      </c>
      <c r="B117" s="266"/>
      <c r="C117" s="266"/>
      <c r="D117" s="266"/>
      <c r="E117" s="267"/>
      <c r="F117" s="99">
        <v>109</v>
      </c>
      <c r="G117" s="167"/>
      <c r="H117" s="168"/>
      <c r="I117" s="102">
        <f t="shared" si="3"/>
        <v>0</v>
      </c>
      <c r="J117" s="167">
        <v>0</v>
      </c>
      <c r="K117" s="168">
        <v>0</v>
      </c>
      <c r="L117" s="102">
        <f t="shared" si="2"/>
        <v>0</v>
      </c>
      <c r="S117" s="183"/>
      <c r="T117" s="183"/>
      <c r="U117" s="183"/>
      <c r="V117" s="183"/>
      <c r="W117" s="183"/>
      <c r="X117" s="183"/>
    </row>
    <row r="118" spans="1:24" ht="12.75">
      <c r="A118" s="265" t="s">
        <v>226</v>
      </c>
      <c r="B118" s="266"/>
      <c r="C118" s="266"/>
      <c r="D118" s="266"/>
      <c r="E118" s="267"/>
      <c r="F118" s="99">
        <v>110</v>
      </c>
      <c r="G118" s="167"/>
      <c r="H118" s="168"/>
      <c r="I118" s="102">
        <f t="shared" si="3"/>
        <v>0</v>
      </c>
      <c r="J118" s="167">
        <v>298762</v>
      </c>
      <c r="K118" s="168">
        <v>1700346</v>
      </c>
      <c r="L118" s="103">
        <f t="shared" si="2"/>
        <v>1999108</v>
      </c>
      <c r="S118" s="183"/>
      <c r="T118" s="183"/>
      <c r="U118" s="183"/>
      <c r="V118" s="183"/>
      <c r="W118" s="183"/>
      <c r="X118" s="183"/>
    </row>
    <row r="119" spans="1:24" ht="12.75">
      <c r="A119" s="268" t="s">
        <v>185</v>
      </c>
      <c r="B119" s="269"/>
      <c r="C119" s="269"/>
      <c r="D119" s="266"/>
      <c r="E119" s="267"/>
      <c r="F119" s="99">
        <v>111</v>
      </c>
      <c r="G119" s="143">
        <f>G120+G121+G122+G123</f>
        <v>64837069.458066</v>
      </c>
      <c r="H119" s="161">
        <f>H120+H121+H122+H123</f>
        <v>278366312.6276107</v>
      </c>
      <c r="I119" s="102">
        <f t="shared" si="3"/>
        <v>343203382.08567667</v>
      </c>
      <c r="J119" s="143">
        <f>+J120+J121+J122+J123</f>
        <v>50951644.05849193</v>
      </c>
      <c r="K119" s="161">
        <f>+K120+K121+K122+K123</f>
        <v>273330743.18268824</v>
      </c>
      <c r="L119" s="103">
        <f t="shared" si="2"/>
        <v>324282387.2411802</v>
      </c>
      <c r="S119" s="183"/>
      <c r="T119" s="183"/>
      <c r="U119" s="183"/>
      <c r="V119" s="183"/>
      <c r="W119" s="183"/>
      <c r="X119" s="183"/>
    </row>
    <row r="120" spans="1:24" ht="12.75">
      <c r="A120" s="265" t="s">
        <v>227</v>
      </c>
      <c r="B120" s="266"/>
      <c r="C120" s="266"/>
      <c r="D120" s="266"/>
      <c r="E120" s="267"/>
      <c r="F120" s="99">
        <v>112</v>
      </c>
      <c r="G120" s="167">
        <v>5195081.8041728</v>
      </c>
      <c r="H120" s="168">
        <v>105138121.17259413</v>
      </c>
      <c r="I120" s="102">
        <f t="shared" si="3"/>
        <v>110333202.97676693</v>
      </c>
      <c r="J120" s="167">
        <v>8013275.486886249</v>
      </c>
      <c r="K120" s="168">
        <v>93024209.93619771</v>
      </c>
      <c r="L120" s="103">
        <f t="shared" si="2"/>
        <v>101037485.42308396</v>
      </c>
      <c r="S120" s="183"/>
      <c r="T120" s="183"/>
      <c r="U120" s="183"/>
      <c r="V120" s="183"/>
      <c r="W120" s="183"/>
      <c r="X120" s="183"/>
    </row>
    <row r="121" spans="1:24" ht="12.75">
      <c r="A121" s="265" t="s">
        <v>228</v>
      </c>
      <c r="B121" s="266"/>
      <c r="C121" s="266"/>
      <c r="D121" s="266"/>
      <c r="E121" s="267"/>
      <c r="F121" s="99">
        <v>113</v>
      </c>
      <c r="G121" s="167">
        <v>186624.81</v>
      </c>
      <c r="H121" s="168">
        <v>46237135.191364504</v>
      </c>
      <c r="I121" s="102">
        <f t="shared" si="3"/>
        <v>46423760.00136451</v>
      </c>
      <c r="J121" s="167">
        <v>0</v>
      </c>
      <c r="K121" s="168">
        <v>55081955.30831854</v>
      </c>
      <c r="L121" s="103">
        <f t="shared" si="2"/>
        <v>55081955.30831854</v>
      </c>
      <c r="S121" s="183"/>
      <c r="T121" s="183"/>
      <c r="U121" s="183"/>
      <c r="V121" s="183"/>
      <c r="W121" s="183"/>
      <c r="X121" s="183"/>
    </row>
    <row r="122" spans="1:24" ht="12.75">
      <c r="A122" s="265" t="s">
        <v>229</v>
      </c>
      <c r="B122" s="266"/>
      <c r="C122" s="266"/>
      <c r="D122" s="266"/>
      <c r="E122" s="267"/>
      <c r="F122" s="99">
        <v>114</v>
      </c>
      <c r="G122" s="167">
        <v>0</v>
      </c>
      <c r="H122" s="168">
        <v>76170.6</v>
      </c>
      <c r="I122" s="102">
        <f t="shared" si="3"/>
        <v>76170.6</v>
      </c>
      <c r="J122" s="167">
        <v>0</v>
      </c>
      <c r="K122" s="168">
        <v>42645.88</v>
      </c>
      <c r="L122" s="103">
        <f t="shared" si="2"/>
        <v>42645.88</v>
      </c>
      <c r="S122" s="183"/>
      <c r="T122" s="183"/>
      <c r="U122" s="183"/>
      <c r="V122" s="183"/>
      <c r="W122" s="183"/>
      <c r="X122" s="183"/>
    </row>
    <row r="123" spans="1:24" ht="12.75">
      <c r="A123" s="265" t="s">
        <v>230</v>
      </c>
      <c r="B123" s="266"/>
      <c r="C123" s="266"/>
      <c r="D123" s="266"/>
      <c r="E123" s="267"/>
      <c r="F123" s="99">
        <v>115</v>
      </c>
      <c r="G123" s="167">
        <v>59455362.8438932</v>
      </c>
      <c r="H123" s="168">
        <v>126914885.66365208</v>
      </c>
      <c r="I123" s="102">
        <f t="shared" si="3"/>
        <v>186370248.5075453</v>
      </c>
      <c r="J123" s="167">
        <v>42938368.57160568</v>
      </c>
      <c r="K123" s="168">
        <v>125181932.058172</v>
      </c>
      <c r="L123" s="103">
        <f t="shared" si="2"/>
        <v>168120300.62977767</v>
      </c>
      <c r="S123" s="183"/>
      <c r="T123" s="183"/>
      <c r="U123" s="183"/>
      <c r="V123" s="183"/>
      <c r="W123" s="183"/>
      <c r="X123" s="183"/>
    </row>
    <row r="124" spans="1:24" ht="26.25" customHeight="1">
      <c r="A124" s="268" t="s">
        <v>186</v>
      </c>
      <c r="B124" s="269"/>
      <c r="C124" s="269"/>
      <c r="D124" s="266"/>
      <c r="E124" s="267"/>
      <c r="F124" s="99">
        <v>116</v>
      </c>
      <c r="G124" s="143">
        <f>G125+G126</f>
        <v>1717124.8507064001</v>
      </c>
      <c r="H124" s="161">
        <f>H125+H126</f>
        <v>337638844.3730924</v>
      </c>
      <c r="I124" s="102">
        <f t="shared" si="3"/>
        <v>339355969.2237988</v>
      </c>
      <c r="J124" s="143">
        <f>+J125+J126</f>
        <v>8261554.04021445</v>
      </c>
      <c r="K124" s="161">
        <f>+K125+K126</f>
        <v>362800486.5993119</v>
      </c>
      <c r="L124" s="103">
        <f t="shared" si="2"/>
        <v>371062040.63952637</v>
      </c>
      <c r="S124" s="183"/>
      <c r="T124" s="183"/>
      <c r="U124" s="183"/>
      <c r="V124" s="183"/>
      <c r="W124" s="183"/>
      <c r="X124" s="183"/>
    </row>
    <row r="125" spans="1:24" ht="12.75">
      <c r="A125" s="265" t="s">
        <v>231</v>
      </c>
      <c r="B125" s="266"/>
      <c r="C125" s="266"/>
      <c r="D125" s="266"/>
      <c r="E125" s="267"/>
      <c r="F125" s="99">
        <v>117</v>
      </c>
      <c r="G125" s="167">
        <v>0</v>
      </c>
      <c r="H125" s="168">
        <v>0</v>
      </c>
      <c r="I125" s="102">
        <f t="shared" si="3"/>
        <v>0</v>
      </c>
      <c r="J125" s="167">
        <v>0</v>
      </c>
      <c r="K125" s="168">
        <v>0</v>
      </c>
      <c r="L125" s="102">
        <f t="shared" si="2"/>
        <v>0</v>
      </c>
      <c r="S125" s="183"/>
      <c r="T125" s="183"/>
      <c r="U125" s="183"/>
      <c r="V125" s="183"/>
      <c r="W125" s="183"/>
      <c r="X125" s="183"/>
    </row>
    <row r="126" spans="1:24" ht="12.75">
      <c r="A126" s="265" t="s">
        <v>232</v>
      </c>
      <c r="B126" s="266"/>
      <c r="C126" s="266"/>
      <c r="D126" s="266"/>
      <c r="E126" s="267"/>
      <c r="F126" s="99">
        <v>118</v>
      </c>
      <c r="G126" s="167">
        <v>1717124.8507064001</v>
      </c>
      <c r="H126" s="168">
        <v>337638844.3730924</v>
      </c>
      <c r="I126" s="102">
        <f t="shared" si="3"/>
        <v>339355969.2237988</v>
      </c>
      <c r="J126" s="167">
        <v>8261554.04021445</v>
      </c>
      <c r="K126" s="168">
        <v>362800486.5993119</v>
      </c>
      <c r="L126" s="103">
        <f t="shared" si="2"/>
        <v>371062040.63952637</v>
      </c>
      <c r="S126" s="183"/>
      <c r="T126" s="183"/>
      <c r="U126" s="183"/>
      <c r="V126" s="183"/>
      <c r="W126" s="183"/>
      <c r="X126" s="183"/>
    </row>
    <row r="127" spans="1:24" ht="12.75">
      <c r="A127" s="268" t="s">
        <v>187</v>
      </c>
      <c r="B127" s="269"/>
      <c r="C127" s="269"/>
      <c r="D127" s="266"/>
      <c r="E127" s="267"/>
      <c r="F127" s="99">
        <v>119</v>
      </c>
      <c r="G127" s="143">
        <f>G79+G99+G100+G107+G108+G111+G114+G115+G119+G124</f>
        <v>3155732043.9175534</v>
      </c>
      <c r="H127" s="161">
        <f>H79+H99+H100+H107+H108+H111+H114+H115+H119+H124</f>
        <v>7202393673.314323</v>
      </c>
      <c r="I127" s="102">
        <f t="shared" si="3"/>
        <v>10358125717.231876</v>
      </c>
      <c r="J127" s="143">
        <f>+J79+J98+J99+J100+J107+J108+J111+J114+J115+J119+J124</f>
        <v>3451299074.4227843</v>
      </c>
      <c r="K127" s="161">
        <f>+K79+K98+K99+K100+K107+K108+K111+K114+K115+K119+K124</f>
        <v>7642973533.163944</v>
      </c>
      <c r="L127" s="103">
        <f t="shared" si="2"/>
        <v>11094272607.58673</v>
      </c>
      <c r="S127" s="183"/>
      <c r="T127" s="183"/>
      <c r="U127" s="183"/>
      <c r="V127" s="183"/>
      <c r="W127" s="183"/>
      <c r="X127" s="183"/>
    </row>
    <row r="128" spans="1:24" ht="12.75">
      <c r="A128" s="277" t="s">
        <v>33</v>
      </c>
      <c r="B128" s="278"/>
      <c r="C128" s="278"/>
      <c r="D128" s="279"/>
      <c r="E128" s="281"/>
      <c r="F128" s="117">
        <v>120</v>
      </c>
      <c r="G128" s="169">
        <v>3491091.6522704</v>
      </c>
      <c r="H128" s="170">
        <v>1162950984.7693598</v>
      </c>
      <c r="I128" s="111">
        <f t="shared" si="3"/>
        <v>1166442076.4216301</v>
      </c>
      <c r="J128" s="171">
        <v>93520031.52477081</v>
      </c>
      <c r="K128" s="172">
        <v>2071521840.897704</v>
      </c>
      <c r="L128" s="118">
        <f t="shared" si="2"/>
        <v>2165041872.422475</v>
      </c>
      <c r="S128" s="183"/>
      <c r="T128" s="183"/>
      <c r="U128" s="183"/>
      <c r="V128" s="183"/>
      <c r="W128" s="183"/>
      <c r="X128" s="183"/>
    </row>
    <row r="129" spans="1:24" ht="12.75">
      <c r="A129" s="283" t="s">
        <v>370</v>
      </c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5"/>
      <c r="S129" s="183"/>
      <c r="T129" s="183"/>
      <c r="U129" s="183"/>
      <c r="V129" s="183"/>
      <c r="W129" s="183"/>
      <c r="X129" s="183"/>
    </row>
    <row r="130" spans="1:24" ht="12.75">
      <c r="A130" s="270" t="s">
        <v>55</v>
      </c>
      <c r="B130" s="272"/>
      <c r="C130" s="272"/>
      <c r="D130" s="272"/>
      <c r="E130" s="272"/>
      <c r="F130" s="96">
        <v>121</v>
      </c>
      <c r="G130" s="146">
        <f>SUM(G131:G132)</f>
        <v>248550963.44193757</v>
      </c>
      <c r="H130" s="146">
        <f>SUM(H131:H132)</f>
        <v>2344009898.2159</v>
      </c>
      <c r="I130" s="149">
        <f>G130+H130</f>
        <v>2592560861.6578374</v>
      </c>
      <c r="J130" s="146">
        <f>SUM(J131:J132)</f>
        <v>336392261.85553753</v>
      </c>
      <c r="K130" s="146">
        <f>SUM(K131:K132)</f>
        <v>2597844729.81829</v>
      </c>
      <c r="L130" s="149">
        <f>J130+K130</f>
        <v>2934236991.6738276</v>
      </c>
      <c r="S130" s="183"/>
      <c r="T130" s="183"/>
      <c r="U130" s="183"/>
      <c r="V130" s="183"/>
      <c r="W130" s="183"/>
      <c r="X130" s="183"/>
    </row>
    <row r="131" spans="1:24" ht="12.75">
      <c r="A131" s="268" t="s">
        <v>97</v>
      </c>
      <c r="B131" s="269"/>
      <c r="C131" s="269"/>
      <c r="D131" s="269"/>
      <c r="E131" s="286"/>
      <c r="F131" s="99">
        <v>122</v>
      </c>
      <c r="G131" s="147">
        <f>G79</f>
        <v>247040783.2139344</v>
      </c>
      <c r="H131" s="147">
        <f>H79</f>
        <v>2331841816.4248576</v>
      </c>
      <c r="I131" s="150">
        <f>G131+H131</f>
        <v>2578882599.638792</v>
      </c>
      <c r="J131" s="147">
        <f>J79</f>
        <v>334883768.41943645</v>
      </c>
      <c r="K131" s="147">
        <f>K79</f>
        <v>2586860436.6017</v>
      </c>
      <c r="L131" s="150">
        <f>J131+K131</f>
        <v>2921744205.0211363</v>
      </c>
      <c r="S131" s="183"/>
      <c r="T131" s="183"/>
      <c r="U131" s="183"/>
      <c r="V131" s="183"/>
      <c r="W131" s="183"/>
      <c r="X131" s="183"/>
    </row>
    <row r="132" spans="1:24" ht="12.75">
      <c r="A132" s="277" t="s">
        <v>98</v>
      </c>
      <c r="B132" s="278"/>
      <c r="C132" s="278"/>
      <c r="D132" s="278"/>
      <c r="E132" s="282"/>
      <c r="F132" s="107">
        <v>123</v>
      </c>
      <c r="G132" s="148">
        <f>G99</f>
        <v>1510180.228003169</v>
      </c>
      <c r="H132" s="148">
        <f>H99</f>
        <v>12168081.791042253</v>
      </c>
      <c r="I132" s="151">
        <f>G132+H132</f>
        <v>13678262.019045422</v>
      </c>
      <c r="J132" s="148">
        <f>J99</f>
        <v>1508493.4361010566</v>
      </c>
      <c r="K132" s="148">
        <f>K99</f>
        <v>10984293.216590213</v>
      </c>
      <c r="L132" s="151">
        <f>J132+K132</f>
        <v>12492786.65269127</v>
      </c>
      <c r="S132" s="183"/>
      <c r="T132" s="183"/>
      <c r="U132" s="183"/>
      <c r="V132" s="183"/>
      <c r="W132" s="183"/>
      <c r="X132" s="183"/>
    </row>
    <row r="133" spans="1:24" ht="12.75">
      <c r="A133" s="119" t="s">
        <v>371</v>
      </c>
      <c r="B133" s="120"/>
      <c r="C133" s="120"/>
      <c r="D133" s="120"/>
      <c r="E133" s="120"/>
      <c r="F133" s="120"/>
      <c r="G133" s="120"/>
      <c r="H133" s="121"/>
      <c r="I133" s="121"/>
      <c r="J133" s="121"/>
      <c r="K133" s="122"/>
      <c r="L133" s="122"/>
      <c r="S133" s="183"/>
      <c r="T133" s="183"/>
      <c r="U133" s="183"/>
      <c r="V133" s="183"/>
      <c r="W133" s="183"/>
      <c r="X133" s="183"/>
    </row>
  </sheetData>
  <sheetProtection/>
  <mergeCells count="134">
    <mergeCell ref="A128:E128"/>
    <mergeCell ref="A132:E132"/>
    <mergeCell ref="A129:L129"/>
    <mergeCell ref="A130:E130"/>
    <mergeCell ref="A131:E131"/>
    <mergeCell ref="A125:E125"/>
    <mergeCell ref="A126:E126"/>
    <mergeCell ref="A127:E127"/>
    <mergeCell ref="A122:E122"/>
    <mergeCell ref="A123:E123"/>
    <mergeCell ref="A124:E124"/>
    <mergeCell ref="A119:E119"/>
    <mergeCell ref="A120:E120"/>
    <mergeCell ref="A121:E121"/>
    <mergeCell ref="A116:E116"/>
    <mergeCell ref="A117:E117"/>
    <mergeCell ref="A118:E118"/>
    <mergeCell ref="A113:E113"/>
    <mergeCell ref="A114:E114"/>
    <mergeCell ref="A115:E115"/>
    <mergeCell ref="A110:E110"/>
    <mergeCell ref="A111:E111"/>
    <mergeCell ref="A112:E112"/>
    <mergeCell ref="A107:E107"/>
    <mergeCell ref="A108:E108"/>
    <mergeCell ref="A109:E109"/>
    <mergeCell ref="A104:E104"/>
    <mergeCell ref="A105:E105"/>
    <mergeCell ref="A106:E106"/>
    <mergeCell ref="A101:E101"/>
    <mergeCell ref="A102:E102"/>
    <mergeCell ref="A103:E103"/>
    <mergeCell ref="A98:E98"/>
    <mergeCell ref="A99:E99"/>
    <mergeCell ref="A100:E100"/>
    <mergeCell ref="A95:E95"/>
    <mergeCell ref="A96:E96"/>
    <mergeCell ref="A97:E97"/>
    <mergeCell ref="A92:E92"/>
    <mergeCell ref="A93:E93"/>
    <mergeCell ref="A94:E94"/>
    <mergeCell ref="A89:E89"/>
    <mergeCell ref="A90:E90"/>
    <mergeCell ref="A91:E91"/>
    <mergeCell ref="A86:E86"/>
    <mergeCell ref="A87:E87"/>
    <mergeCell ref="A88:E88"/>
    <mergeCell ref="A83:E83"/>
    <mergeCell ref="A84:E84"/>
    <mergeCell ref="A85:E85"/>
    <mergeCell ref="A80:E80"/>
    <mergeCell ref="A81:E81"/>
    <mergeCell ref="A82:E82"/>
    <mergeCell ref="A76:E76"/>
    <mergeCell ref="A77:E77"/>
    <mergeCell ref="A79:E79"/>
    <mergeCell ref="A73:E73"/>
    <mergeCell ref="A74:E74"/>
    <mergeCell ref="A75:E75"/>
    <mergeCell ref="A70:E70"/>
    <mergeCell ref="A71:E71"/>
    <mergeCell ref="A72:E72"/>
    <mergeCell ref="A67:E67"/>
    <mergeCell ref="A68:E68"/>
    <mergeCell ref="A69:E69"/>
    <mergeCell ref="A64:E64"/>
    <mergeCell ref="A65:E65"/>
    <mergeCell ref="A66:E66"/>
    <mergeCell ref="A61:E61"/>
    <mergeCell ref="A62:E62"/>
    <mergeCell ref="A63:E63"/>
    <mergeCell ref="A58:E58"/>
    <mergeCell ref="A59:E59"/>
    <mergeCell ref="A60:E60"/>
    <mergeCell ref="A55:E55"/>
    <mergeCell ref="A56:E56"/>
    <mergeCell ref="A57:E57"/>
    <mergeCell ref="A52:E52"/>
    <mergeCell ref="A53:E53"/>
    <mergeCell ref="A54:E54"/>
    <mergeCell ref="A49:E49"/>
    <mergeCell ref="A50:E50"/>
    <mergeCell ref="A51:E51"/>
    <mergeCell ref="A46:E46"/>
    <mergeCell ref="A47:E47"/>
    <mergeCell ref="A48:E48"/>
    <mergeCell ref="A43:E43"/>
    <mergeCell ref="A44:E44"/>
    <mergeCell ref="A45:E45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6:E6"/>
    <mergeCell ref="A7:L7"/>
    <mergeCell ref="A19:E19"/>
    <mergeCell ref="A20:E20"/>
    <mergeCell ref="A21:E21"/>
    <mergeCell ref="A16:E16"/>
    <mergeCell ref="A17:E17"/>
    <mergeCell ref="A18:E18"/>
    <mergeCell ref="A13:E13"/>
    <mergeCell ref="A14:E14"/>
    <mergeCell ref="A15:E15"/>
    <mergeCell ref="A10:E10"/>
    <mergeCell ref="A11:E11"/>
    <mergeCell ref="A12:E12"/>
    <mergeCell ref="A8:E8"/>
    <mergeCell ref="A9:E9"/>
    <mergeCell ref="A1:K1"/>
    <mergeCell ref="A2:K2"/>
    <mergeCell ref="F3:G3"/>
    <mergeCell ref="K3:L3"/>
    <mergeCell ref="A4:E5"/>
    <mergeCell ref="F4:F5"/>
    <mergeCell ref="G4:I4"/>
    <mergeCell ref="J4:L4"/>
  </mergeCells>
  <conditionalFormatting sqref="I98 I95">
    <cfRule type="cellIs" priority="4" dxfId="0" operator="greaterThan" stopIfTrue="1">
      <formula>0</formula>
    </cfRule>
  </conditionalFormatting>
  <conditionalFormatting sqref="G95:H95 G98:H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  <customProperties>
    <customPr name="EpmWorksheetKeyString_GUID" r:id="rId2"/>
  </customProperties>
  <ignoredErrors>
    <ignoredError sqref="I8:I10 I12:I13 G66:H66 J57:K57 G80:H80 G85:H85 G89:H89 G96:H96 G39 G100:H100 G93:H93 L81:L107 L109:L128 J80:K80 J85:K85 J89:K89 J96:K96 J93:K93 K66 I81:I110 I112:I128" formulaRange="1"/>
    <ignoredError sqref="I11 I14:I66 I67:I77 I131:I132" formula="1" formulaRange="1"/>
    <ignoredError sqref="G131:H132 J131:K132" unlockedFormula="1"/>
    <ignoredError sqref="I14:I66 I67:I77" formula="1" formulaRange="1" unlockedFormula="1"/>
    <ignoredError sqref="I131:I132" formula="1" unlockedFormula="1"/>
    <ignoredError sqref="I1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F6" sqref="F6"/>
    </sheetView>
  </sheetViews>
  <sheetFormatPr defaultColWidth="9.140625" defaultRowHeight="12.75"/>
  <cols>
    <col min="1" max="6" width="9.140625" style="89" customWidth="1"/>
    <col min="7" max="7" width="10.421875" style="89" customWidth="1"/>
    <col min="8" max="8" width="10.140625" style="89" customWidth="1"/>
    <col min="9" max="9" width="10.28125" style="89" customWidth="1"/>
    <col min="10" max="10" width="10.57421875" style="89" customWidth="1"/>
    <col min="11" max="12" width="12.00390625" style="89" bestFit="1" customWidth="1"/>
    <col min="13" max="17" width="16.28125" style="89" customWidth="1"/>
    <col min="18" max="18" width="12.00390625" style="89" bestFit="1" customWidth="1"/>
    <col min="19" max="19" width="12.421875" style="89" bestFit="1" customWidth="1"/>
    <col min="20" max="21" width="13.7109375" style="89" bestFit="1" customWidth="1"/>
    <col min="22" max="16384" width="9.140625" style="89" customWidth="1"/>
  </cols>
  <sheetData>
    <row r="1" spans="1:12" ht="15.75">
      <c r="A1" s="288" t="s">
        <v>374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2.75" customHeight="1">
      <c r="A2" s="289" t="s">
        <v>442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ht="13.5" customHeight="1">
      <c r="A3" s="126"/>
      <c r="B3" s="125"/>
      <c r="C3" s="125"/>
      <c r="D3" s="124"/>
      <c r="E3" s="124"/>
      <c r="F3" s="124"/>
      <c r="G3" s="124"/>
      <c r="H3" s="124"/>
      <c r="I3" s="123"/>
      <c r="J3" s="123"/>
      <c r="K3" s="292" t="s">
        <v>58</v>
      </c>
      <c r="L3" s="293"/>
    </row>
    <row r="4" spans="1:12" ht="12.75" customHeight="1">
      <c r="A4" s="263" t="s">
        <v>2</v>
      </c>
      <c r="B4" s="264"/>
      <c r="C4" s="264"/>
      <c r="D4" s="264"/>
      <c r="E4" s="264"/>
      <c r="F4" s="263" t="s">
        <v>222</v>
      </c>
      <c r="G4" s="290" t="s">
        <v>430</v>
      </c>
      <c r="H4" s="291"/>
      <c r="I4" s="291"/>
      <c r="J4" s="263" t="s">
        <v>373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94" t="s">
        <v>360</v>
      </c>
      <c r="H5" s="94" t="s">
        <v>361</v>
      </c>
      <c r="I5" s="94" t="s">
        <v>362</v>
      </c>
      <c r="J5" s="94" t="s">
        <v>360</v>
      </c>
      <c r="K5" s="94" t="s">
        <v>361</v>
      </c>
      <c r="L5" s="94" t="s">
        <v>362</v>
      </c>
    </row>
    <row r="6" spans="1:12" ht="12.75">
      <c r="A6" s="263">
        <v>1</v>
      </c>
      <c r="B6" s="263"/>
      <c r="C6" s="263"/>
      <c r="D6" s="263"/>
      <c r="E6" s="263"/>
      <c r="F6" s="95">
        <v>2</v>
      </c>
      <c r="G6" s="95">
        <v>3</v>
      </c>
      <c r="H6" s="95">
        <v>4</v>
      </c>
      <c r="I6" s="95" t="s">
        <v>56</v>
      </c>
      <c r="J6" s="95">
        <v>6</v>
      </c>
      <c r="K6" s="95">
        <v>7</v>
      </c>
      <c r="L6" s="95" t="s">
        <v>57</v>
      </c>
    </row>
    <row r="7" spans="1:25" ht="12.75">
      <c r="A7" s="270" t="s">
        <v>99</v>
      </c>
      <c r="B7" s="272"/>
      <c r="C7" s="272"/>
      <c r="D7" s="272"/>
      <c r="E7" s="273"/>
      <c r="F7" s="96">
        <v>124</v>
      </c>
      <c r="G7" s="145">
        <f>+G8+G9+G10+G11+G12+G13+G14+G15</f>
        <v>163693760.47757176</v>
      </c>
      <c r="H7" s="160">
        <f>+H8+H9+H10+H11+H12+H13+H14+H15</f>
        <v>513950192.41294134</v>
      </c>
      <c r="I7" s="164">
        <f>+G7+H7</f>
        <v>677643952.8905131</v>
      </c>
      <c r="J7" s="145">
        <f>+J8+J9+J10+J11+J12+J13+J14+J15</f>
        <v>161752638.82976553</v>
      </c>
      <c r="K7" s="160">
        <f>+K8+K9+K10+K11+K12+K13+K14+K15</f>
        <v>537931944.7697556</v>
      </c>
      <c r="L7" s="144">
        <f>SUM(J7:K7)</f>
        <v>699684583.5995212</v>
      </c>
      <c r="M7" s="185"/>
      <c r="N7" s="185"/>
      <c r="O7" s="185"/>
      <c r="P7" s="185"/>
      <c r="Q7" s="185"/>
      <c r="R7" s="185"/>
      <c r="S7" s="183"/>
      <c r="T7" s="183"/>
      <c r="U7" s="183"/>
      <c r="V7" s="183"/>
      <c r="W7" s="183"/>
      <c r="X7" s="183"/>
      <c r="Y7" s="183"/>
    </row>
    <row r="8" spans="1:24" ht="12.75">
      <c r="A8" s="265" t="s">
        <v>197</v>
      </c>
      <c r="B8" s="266"/>
      <c r="C8" s="266"/>
      <c r="D8" s="266"/>
      <c r="E8" s="267"/>
      <c r="F8" s="99">
        <v>125</v>
      </c>
      <c r="G8" s="100">
        <v>164750339.28283834</v>
      </c>
      <c r="H8" s="101">
        <v>429485795.467504</v>
      </c>
      <c r="I8" s="102">
        <f aca="true" t="shared" si="0" ref="I8:I71">+G8+H8</f>
        <v>594236134.7503424</v>
      </c>
      <c r="J8" s="100">
        <v>162276854.40934998</v>
      </c>
      <c r="K8" s="101">
        <v>489014909.7025218</v>
      </c>
      <c r="L8" s="102">
        <f aca="true" t="shared" si="1" ref="L8:L71">SUM(J8:K8)</f>
        <v>651291764.1118717</v>
      </c>
      <c r="M8" s="185"/>
      <c r="N8" s="185"/>
      <c r="O8" s="185"/>
      <c r="P8" s="185"/>
      <c r="Q8" s="185"/>
      <c r="R8" s="185"/>
      <c r="S8" s="183"/>
      <c r="T8" s="183"/>
      <c r="U8" s="183"/>
      <c r="V8" s="183"/>
      <c r="W8" s="183"/>
      <c r="X8" s="183"/>
    </row>
    <row r="9" spans="1:24" ht="12.75">
      <c r="A9" s="265" t="s">
        <v>198</v>
      </c>
      <c r="B9" s="266"/>
      <c r="C9" s="266"/>
      <c r="D9" s="266"/>
      <c r="E9" s="267"/>
      <c r="F9" s="99">
        <v>126</v>
      </c>
      <c r="G9" s="100">
        <v>0</v>
      </c>
      <c r="H9" s="101">
        <v>108968.96655360004</v>
      </c>
      <c r="I9" s="102">
        <f t="shared" si="0"/>
        <v>108968.96655360004</v>
      </c>
      <c r="J9" s="100">
        <v>0</v>
      </c>
      <c r="K9" s="101">
        <v>337049.6548059699</v>
      </c>
      <c r="L9" s="102">
        <f t="shared" si="1"/>
        <v>337049.6548059699</v>
      </c>
      <c r="M9" s="185"/>
      <c r="N9" s="185"/>
      <c r="O9" s="185"/>
      <c r="P9" s="185"/>
      <c r="Q9" s="185"/>
      <c r="R9" s="185"/>
      <c r="S9" s="183"/>
      <c r="T9" s="183"/>
      <c r="U9" s="183"/>
      <c r="V9" s="183"/>
      <c r="W9" s="183"/>
      <c r="X9" s="183"/>
    </row>
    <row r="10" spans="1:24" ht="25.5" customHeight="1">
      <c r="A10" s="265" t="s">
        <v>199</v>
      </c>
      <c r="B10" s="266"/>
      <c r="C10" s="266"/>
      <c r="D10" s="266"/>
      <c r="E10" s="267"/>
      <c r="F10" s="99">
        <v>127</v>
      </c>
      <c r="G10" s="100">
        <v>0</v>
      </c>
      <c r="H10" s="101">
        <v>3163932.5725109475</v>
      </c>
      <c r="I10" s="102">
        <f t="shared" si="0"/>
        <v>3163932.5725109475</v>
      </c>
      <c r="J10" s="100">
        <v>0</v>
      </c>
      <c r="K10" s="101">
        <v>3316155.3574741287</v>
      </c>
      <c r="L10" s="102">
        <f t="shared" si="1"/>
        <v>3316155.3574741287</v>
      </c>
      <c r="M10" s="185"/>
      <c r="N10" s="185"/>
      <c r="O10" s="185"/>
      <c r="P10" s="185"/>
      <c r="Q10" s="185"/>
      <c r="R10" s="185"/>
      <c r="S10" s="183"/>
      <c r="T10" s="183"/>
      <c r="U10" s="183"/>
      <c r="V10" s="183"/>
      <c r="W10" s="183"/>
      <c r="X10" s="183"/>
    </row>
    <row r="11" spans="1:24" ht="12.75">
      <c r="A11" s="265" t="s">
        <v>200</v>
      </c>
      <c r="B11" s="266"/>
      <c r="C11" s="266"/>
      <c r="D11" s="266"/>
      <c r="E11" s="267"/>
      <c r="F11" s="99">
        <v>128</v>
      </c>
      <c r="G11" s="100">
        <v>-301185.05796</v>
      </c>
      <c r="H11" s="101">
        <v>-60495368.19253045</v>
      </c>
      <c r="I11" s="102">
        <f t="shared" si="0"/>
        <v>-60796553.25049046</v>
      </c>
      <c r="J11" s="100">
        <v>-67188.159917</v>
      </c>
      <c r="K11" s="101">
        <v>-71415500.81196141</v>
      </c>
      <c r="L11" s="102">
        <f t="shared" si="1"/>
        <v>-71482688.97187841</v>
      </c>
      <c r="M11" s="185"/>
      <c r="N11" s="185"/>
      <c r="O11" s="185"/>
      <c r="P11" s="185"/>
      <c r="Q11" s="185"/>
      <c r="R11" s="185"/>
      <c r="S11" s="183"/>
      <c r="T11" s="183"/>
      <c r="U11" s="183"/>
      <c r="V11" s="183"/>
      <c r="W11" s="183"/>
      <c r="X11" s="183"/>
    </row>
    <row r="12" spans="1:24" ht="12.75">
      <c r="A12" s="265" t="s">
        <v>201</v>
      </c>
      <c r="B12" s="266"/>
      <c r="C12" s="266"/>
      <c r="D12" s="266"/>
      <c r="E12" s="267"/>
      <c r="F12" s="99">
        <v>129</v>
      </c>
      <c r="G12" s="100">
        <v>0</v>
      </c>
      <c r="H12" s="101">
        <v>-224996.38432480115</v>
      </c>
      <c r="I12" s="102">
        <f t="shared" si="0"/>
        <v>-224996.38432480115</v>
      </c>
      <c r="J12" s="100">
        <v>0</v>
      </c>
      <c r="K12" s="101">
        <v>-86315.95020234957</v>
      </c>
      <c r="L12" s="102">
        <f t="shared" si="1"/>
        <v>-86315.95020234957</v>
      </c>
      <c r="M12" s="185"/>
      <c r="N12" s="185"/>
      <c r="O12" s="185"/>
      <c r="P12" s="185"/>
      <c r="Q12" s="185"/>
      <c r="R12" s="185"/>
      <c r="S12" s="183"/>
      <c r="T12" s="183"/>
      <c r="U12" s="183"/>
      <c r="V12" s="183"/>
      <c r="W12" s="183"/>
      <c r="X12" s="183"/>
    </row>
    <row r="13" spans="1:24" ht="12.75">
      <c r="A13" s="265" t="s">
        <v>202</v>
      </c>
      <c r="B13" s="266"/>
      <c r="C13" s="266"/>
      <c r="D13" s="266"/>
      <c r="E13" s="267"/>
      <c r="F13" s="99">
        <v>130</v>
      </c>
      <c r="G13" s="100">
        <v>-713356.8151466001</v>
      </c>
      <c r="H13" s="101">
        <v>155045942.4310195</v>
      </c>
      <c r="I13" s="102">
        <f t="shared" si="0"/>
        <v>154332585.61587292</v>
      </c>
      <c r="J13" s="100">
        <v>-471493.85146246</v>
      </c>
      <c r="K13" s="101">
        <v>121295809.13339716</v>
      </c>
      <c r="L13" s="102">
        <f t="shared" si="1"/>
        <v>120824315.28193471</v>
      </c>
      <c r="M13" s="185"/>
      <c r="N13" s="185"/>
      <c r="O13" s="185"/>
      <c r="P13" s="185"/>
      <c r="Q13" s="185"/>
      <c r="R13" s="185"/>
      <c r="S13" s="183"/>
      <c r="T13" s="183"/>
      <c r="U13" s="183"/>
      <c r="V13" s="183"/>
      <c r="W13" s="183"/>
      <c r="X13" s="183"/>
    </row>
    <row r="14" spans="1:24" ht="12.75">
      <c r="A14" s="265" t="s">
        <v>203</v>
      </c>
      <c r="B14" s="266"/>
      <c r="C14" s="266"/>
      <c r="D14" s="266"/>
      <c r="E14" s="267"/>
      <c r="F14" s="99">
        <v>131</v>
      </c>
      <c r="G14" s="100">
        <v>-42036.932160000004</v>
      </c>
      <c r="H14" s="101">
        <v>-12438065.919449696</v>
      </c>
      <c r="I14" s="102">
        <f t="shared" si="0"/>
        <v>-12480102.851609696</v>
      </c>
      <c r="J14" s="100">
        <v>14466.431795</v>
      </c>
      <c r="K14" s="101">
        <v>-4138095.607187668</v>
      </c>
      <c r="L14" s="102">
        <f t="shared" si="1"/>
        <v>-4123629.1753926678</v>
      </c>
      <c r="M14" s="185"/>
      <c r="N14" s="185"/>
      <c r="O14" s="185"/>
      <c r="P14" s="185"/>
      <c r="Q14" s="185"/>
      <c r="R14" s="185"/>
      <c r="S14" s="183"/>
      <c r="T14" s="183"/>
      <c r="U14" s="183"/>
      <c r="V14" s="183"/>
      <c r="W14" s="183"/>
      <c r="X14" s="183"/>
    </row>
    <row r="15" spans="1:24" ht="12.75">
      <c r="A15" s="265" t="s">
        <v>243</v>
      </c>
      <c r="B15" s="266"/>
      <c r="C15" s="266"/>
      <c r="D15" s="266"/>
      <c r="E15" s="267"/>
      <c r="F15" s="99">
        <v>132</v>
      </c>
      <c r="G15" s="100">
        <v>0</v>
      </c>
      <c r="H15" s="101">
        <v>-696016.5283418875</v>
      </c>
      <c r="I15" s="102">
        <f t="shared" si="0"/>
        <v>-696016.5283418875</v>
      </c>
      <c r="J15" s="100">
        <v>0</v>
      </c>
      <c r="K15" s="101">
        <v>-392066.709092021</v>
      </c>
      <c r="L15" s="102">
        <f t="shared" si="1"/>
        <v>-392066.709092021</v>
      </c>
      <c r="M15" s="185"/>
      <c r="N15" s="185"/>
      <c r="O15" s="185"/>
      <c r="P15" s="185"/>
      <c r="Q15" s="185"/>
      <c r="R15" s="185"/>
      <c r="S15" s="183"/>
      <c r="T15" s="183"/>
      <c r="U15" s="183"/>
      <c r="V15" s="183"/>
      <c r="W15" s="183"/>
      <c r="X15" s="183"/>
    </row>
    <row r="16" spans="1:24" ht="24.75" customHeight="1">
      <c r="A16" s="268" t="s">
        <v>100</v>
      </c>
      <c r="B16" s="266"/>
      <c r="C16" s="266"/>
      <c r="D16" s="266"/>
      <c r="E16" s="267"/>
      <c r="F16" s="99">
        <v>133</v>
      </c>
      <c r="G16" s="143">
        <f>+G17+G18+G22+G23+G24+G28+G29</f>
        <v>35163188.05462332</v>
      </c>
      <c r="H16" s="161">
        <f>+H17+H18+H22+H23+H24+H28+H29</f>
        <v>84458458.7351197</v>
      </c>
      <c r="I16" s="102">
        <f t="shared" si="0"/>
        <v>119621646.78974302</v>
      </c>
      <c r="J16" s="143">
        <f>+J17+J18+J22+J23+J24+J28+J29</f>
        <v>36196419.708471514</v>
      </c>
      <c r="K16" s="161">
        <f>+K17+K18+K22+K23+K24+K28+K29</f>
        <v>110000736.86677806</v>
      </c>
      <c r="L16" s="102">
        <f t="shared" si="1"/>
        <v>146197156.57524958</v>
      </c>
      <c r="M16" s="185"/>
      <c r="N16" s="185"/>
      <c r="O16" s="185"/>
      <c r="P16" s="185"/>
      <c r="Q16" s="185"/>
      <c r="R16" s="185"/>
      <c r="S16" s="183"/>
      <c r="T16" s="183"/>
      <c r="U16" s="183"/>
      <c r="V16" s="183"/>
      <c r="W16" s="183"/>
      <c r="X16" s="183"/>
    </row>
    <row r="17" spans="1:24" ht="19.5" customHeight="1">
      <c r="A17" s="265" t="s">
        <v>220</v>
      </c>
      <c r="B17" s="266"/>
      <c r="C17" s="266"/>
      <c r="D17" s="266"/>
      <c r="E17" s="267"/>
      <c r="F17" s="99">
        <v>134</v>
      </c>
      <c r="G17" s="100">
        <v>0</v>
      </c>
      <c r="H17" s="101">
        <v>3678567.5268000066</v>
      </c>
      <c r="I17" s="102">
        <f t="shared" si="0"/>
        <v>3678567.5268000066</v>
      </c>
      <c r="J17" s="100">
        <v>0</v>
      </c>
      <c r="K17" s="101">
        <v>3727644.620000001</v>
      </c>
      <c r="L17" s="102">
        <f t="shared" si="1"/>
        <v>3727644.620000001</v>
      </c>
      <c r="M17" s="185"/>
      <c r="N17" s="185"/>
      <c r="O17" s="185"/>
      <c r="P17" s="185"/>
      <c r="Q17" s="185"/>
      <c r="R17" s="185"/>
      <c r="S17" s="183"/>
      <c r="T17" s="183"/>
      <c r="U17" s="183"/>
      <c r="V17" s="183"/>
      <c r="W17" s="183"/>
      <c r="X17" s="183"/>
    </row>
    <row r="18" spans="1:24" ht="26.25" customHeight="1">
      <c r="A18" s="265" t="s">
        <v>205</v>
      </c>
      <c r="B18" s="266"/>
      <c r="C18" s="266"/>
      <c r="D18" s="266"/>
      <c r="E18" s="267"/>
      <c r="F18" s="99">
        <v>135</v>
      </c>
      <c r="G18" s="143">
        <f>+G19+G20+G21</f>
        <v>9800.389500000001</v>
      </c>
      <c r="H18" s="161">
        <f>+H19+H20+H21</f>
        <v>39713540.8278378</v>
      </c>
      <c r="I18" s="102">
        <f t="shared" si="0"/>
        <v>39723341.2173378</v>
      </c>
      <c r="J18" s="143">
        <f>+J19+J20+J21</f>
        <v>9799.277700000002</v>
      </c>
      <c r="K18" s="161">
        <f>+K19+K20+K21</f>
        <v>28101513.377840955</v>
      </c>
      <c r="L18" s="102">
        <f t="shared" si="1"/>
        <v>28111312.655540954</v>
      </c>
      <c r="M18" s="185"/>
      <c r="N18" s="185"/>
      <c r="O18" s="185"/>
      <c r="P18" s="185"/>
      <c r="Q18" s="185"/>
      <c r="R18" s="185"/>
      <c r="S18" s="183"/>
      <c r="T18" s="183"/>
      <c r="U18" s="183"/>
      <c r="V18" s="183"/>
      <c r="W18" s="183"/>
      <c r="X18" s="183"/>
    </row>
    <row r="19" spans="1:24" ht="12.75">
      <c r="A19" s="265" t="s">
        <v>244</v>
      </c>
      <c r="B19" s="266"/>
      <c r="C19" s="266"/>
      <c r="D19" s="266"/>
      <c r="E19" s="267"/>
      <c r="F19" s="99">
        <v>136</v>
      </c>
      <c r="G19" s="100">
        <v>9800.389500000001</v>
      </c>
      <c r="H19" s="101">
        <v>16133641.892079994</v>
      </c>
      <c r="I19" s="102">
        <f t="shared" si="0"/>
        <v>16143442.281579994</v>
      </c>
      <c r="J19" s="100">
        <v>9799.277700000002</v>
      </c>
      <c r="K19" s="101">
        <v>17878278.500331998</v>
      </c>
      <c r="L19" s="102">
        <f t="shared" si="1"/>
        <v>17888077.778031997</v>
      </c>
      <c r="M19" s="185"/>
      <c r="N19" s="185"/>
      <c r="O19" s="185"/>
      <c r="P19" s="185"/>
      <c r="Q19" s="185"/>
      <c r="R19" s="185"/>
      <c r="S19" s="183"/>
      <c r="T19" s="183"/>
      <c r="U19" s="183"/>
      <c r="V19" s="183"/>
      <c r="W19" s="183"/>
      <c r="X19" s="183"/>
    </row>
    <row r="20" spans="1:24" ht="24" customHeight="1">
      <c r="A20" s="265" t="s">
        <v>54</v>
      </c>
      <c r="B20" s="266"/>
      <c r="C20" s="266"/>
      <c r="D20" s="266"/>
      <c r="E20" s="267"/>
      <c r="F20" s="99">
        <v>137</v>
      </c>
      <c r="G20" s="100">
        <v>0</v>
      </c>
      <c r="H20" s="101">
        <v>12264898.9357578</v>
      </c>
      <c r="I20" s="102">
        <f t="shared" si="0"/>
        <v>12264898.9357578</v>
      </c>
      <c r="J20" s="100">
        <v>0</v>
      </c>
      <c r="K20" s="101">
        <v>8082999.718020439</v>
      </c>
      <c r="L20" s="102">
        <f t="shared" si="1"/>
        <v>8082999.718020439</v>
      </c>
      <c r="M20" s="185"/>
      <c r="N20" s="185"/>
      <c r="O20" s="185"/>
      <c r="P20" s="185"/>
      <c r="Q20" s="185"/>
      <c r="R20" s="185"/>
      <c r="S20" s="183"/>
      <c r="T20" s="183"/>
      <c r="U20" s="183"/>
      <c r="V20" s="183"/>
      <c r="W20" s="183"/>
      <c r="X20" s="183"/>
    </row>
    <row r="21" spans="1:24" ht="12.75">
      <c r="A21" s="265" t="s">
        <v>245</v>
      </c>
      <c r="B21" s="266"/>
      <c r="C21" s="266"/>
      <c r="D21" s="266"/>
      <c r="E21" s="267"/>
      <c r="F21" s="99">
        <v>138</v>
      </c>
      <c r="G21" s="100">
        <v>0</v>
      </c>
      <c r="H21" s="101">
        <v>11315000.000000006</v>
      </c>
      <c r="I21" s="102">
        <f t="shared" si="0"/>
        <v>11315000.000000006</v>
      </c>
      <c r="J21" s="100">
        <v>0</v>
      </c>
      <c r="K21" s="101">
        <v>2140235.159488518</v>
      </c>
      <c r="L21" s="102">
        <f t="shared" si="1"/>
        <v>2140235.159488518</v>
      </c>
      <c r="M21" s="185"/>
      <c r="N21" s="185"/>
      <c r="O21" s="185"/>
      <c r="P21" s="185"/>
      <c r="Q21" s="185"/>
      <c r="R21" s="185"/>
      <c r="S21" s="183"/>
      <c r="T21" s="183"/>
      <c r="U21" s="183"/>
      <c r="V21" s="183"/>
      <c r="W21" s="183"/>
      <c r="X21" s="183"/>
    </row>
    <row r="22" spans="1:24" ht="12.75">
      <c r="A22" s="265" t="s">
        <v>246</v>
      </c>
      <c r="B22" s="266"/>
      <c r="C22" s="266"/>
      <c r="D22" s="266"/>
      <c r="E22" s="267"/>
      <c r="F22" s="99">
        <v>139</v>
      </c>
      <c r="G22" s="100">
        <v>32676632.08642462</v>
      </c>
      <c r="H22" s="101">
        <v>33615793.68473126</v>
      </c>
      <c r="I22" s="102">
        <f t="shared" si="0"/>
        <v>66292425.77115588</v>
      </c>
      <c r="J22" s="100">
        <v>31232433.798224673</v>
      </c>
      <c r="K22" s="101">
        <v>31219684.447014555</v>
      </c>
      <c r="L22" s="102">
        <f t="shared" si="1"/>
        <v>62452118.24523923</v>
      </c>
      <c r="M22" s="185"/>
      <c r="N22" s="185"/>
      <c r="O22" s="185"/>
      <c r="P22" s="185"/>
      <c r="Q22" s="185"/>
      <c r="R22" s="185"/>
      <c r="S22" s="183"/>
      <c r="T22" s="183"/>
      <c r="U22" s="183"/>
      <c r="V22" s="183"/>
      <c r="W22" s="183"/>
      <c r="X22" s="183"/>
    </row>
    <row r="23" spans="1:24" ht="20.25" customHeight="1">
      <c r="A23" s="265" t="s">
        <v>274</v>
      </c>
      <c r="B23" s="266"/>
      <c r="C23" s="266"/>
      <c r="D23" s="266"/>
      <c r="E23" s="267"/>
      <c r="F23" s="99">
        <v>140</v>
      </c>
      <c r="G23" s="100">
        <v>-13682.703440000012</v>
      </c>
      <c r="H23" s="101">
        <v>8381.974566601217</v>
      </c>
      <c r="I23" s="102">
        <f t="shared" si="0"/>
        <v>-5300.728873398795</v>
      </c>
      <c r="J23" s="100">
        <v>-3444.6747929999983</v>
      </c>
      <c r="K23" s="101">
        <v>2638831.1902402816</v>
      </c>
      <c r="L23" s="102">
        <f t="shared" si="1"/>
        <v>2635386.5154472818</v>
      </c>
      <c r="M23" s="185"/>
      <c r="N23" s="185"/>
      <c r="O23" s="185"/>
      <c r="P23" s="185"/>
      <c r="Q23" s="185"/>
      <c r="R23" s="185"/>
      <c r="S23" s="183"/>
      <c r="T23" s="183"/>
      <c r="U23" s="183"/>
      <c r="V23" s="183"/>
      <c r="W23" s="183"/>
      <c r="X23" s="183"/>
    </row>
    <row r="24" spans="1:24" ht="19.5" customHeight="1">
      <c r="A24" s="265" t="s">
        <v>101</v>
      </c>
      <c r="B24" s="266"/>
      <c r="C24" s="266"/>
      <c r="D24" s="266"/>
      <c r="E24" s="267"/>
      <c r="F24" s="99">
        <v>141</v>
      </c>
      <c r="G24" s="143">
        <f>+G25+G26+G27</f>
        <v>198117.33632000012</v>
      </c>
      <c r="H24" s="161">
        <f>+H25+H26+H27</f>
        <v>5875791.464960003</v>
      </c>
      <c r="I24" s="102">
        <f t="shared" si="0"/>
        <v>6073908.801280003</v>
      </c>
      <c r="J24" s="143">
        <f>+J25+J26+J27</f>
        <v>4982599.408343999</v>
      </c>
      <c r="K24" s="161">
        <f>+K25+K26+K27</f>
        <v>2463905.5588027583</v>
      </c>
      <c r="L24" s="102">
        <f t="shared" si="1"/>
        <v>7446504.967146757</v>
      </c>
      <c r="M24" s="185"/>
      <c r="N24" s="185"/>
      <c r="O24" s="185"/>
      <c r="P24" s="185"/>
      <c r="Q24" s="185"/>
      <c r="R24" s="185"/>
      <c r="S24" s="183"/>
      <c r="T24" s="183"/>
      <c r="U24" s="183"/>
      <c r="V24" s="183"/>
      <c r="W24" s="183"/>
      <c r="X24" s="183"/>
    </row>
    <row r="25" spans="1:24" ht="12.75">
      <c r="A25" s="265" t="s">
        <v>247</v>
      </c>
      <c r="B25" s="266"/>
      <c r="C25" s="266"/>
      <c r="D25" s="266"/>
      <c r="E25" s="267"/>
      <c r="F25" s="99">
        <v>142</v>
      </c>
      <c r="G25" s="100">
        <v>198032.54528000008</v>
      </c>
      <c r="H25" s="101">
        <v>44310.68906560005</v>
      </c>
      <c r="I25" s="102">
        <f t="shared" si="0"/>
        <v>242343.23434560013</v>
      </c>
      <c r="J25" s="100">
        <v>3134.098343999998</v>
      </c>
      <c r="K25" s="101">
        <v>72571.65880276001</v>
      </c>
      <c r="L25" s="102">
        <f t="shared" si="1"/>
        <v>75705.75714676</v>
      </c>
      <c r="M25" s="185"/>
      <c r="N25" s="185"/>
      <c r="O25" s="185"/>
      <c r="P25" s="185"/>
      <c r="Q25" s="185"/>
      <c r="R25" s="185"/>
      <c r="S25" s="183"/>
      <c r="T25" s="183"/>
      <c r="U25" s="183"/>
      <c r="V25" s="183"/>
      <c r="W25" s="183"/>
      <c r="X25" s="183"/>
    </row>
    <row r="26" spans="1:24" ht="12.75">
      <c r="A26" s="265" t="s">
        <v>248</v>
      </c>
      <c r="B26" s="266"/>
      <c r="C26" s="266"/>
      <c r="D26" s="266"/>
      <c r="E26" s="267"/>
      <c r="F26" s="99">
        <v>143</v>
      </c>
      <c r="G26" s="100">
        <v>84.79104000004008</v>
      </c>
      <c r="H26" s="101">
        <v>5831480.775894403</v>
      </c>
      <c r="I26" s="102">
        <f t="shared" si="0"/>
        <v>5831565.566934403</v>
      </c>
      <c r="J26" s="100">
        <v>4979465.309999999</v>
      </c>
      <c r="K26" s="101">
        <v>2391333.8999999985</v>
      </c>
      <c r="L26" s="102">
        <f t="shared" si="1"/>
        <v>7370799.209999997</v>
      </c>
      <c r="M26" s="185"/>
      <c r="N26" s="185"/>
      <c r="O26" s="185"/>
      <c r="P26" s="185"/>
      <c r="Q26" s="185"/>
      <c r="R26" s="185"/>
      <c r="S26" s="183"/>
      <c r="T26" s="183"/>
      <c r="U26" s="183"/>
      <c r="V26" s="183"/>
      <c r="W26" s="183"/>
      <c r="X26" s="183"/>
    </row>
    <row r="27" spans="1:24" ht="12.75">
      <c r="A27" s="265" t="s">
        <v>7</v>
      </c>
      <c r="B27" s="266"/>
      <c r="C27" s="266"/>
      <c r="D27" s="266"/>
      <c r="E27" s="267"/>
      <c r="F27" s="99">
        <v>144</v>
      </c>
      <c r="G27" s="100">
        <v>0</v>
      </c>
      <c r="H27" s="101">
        <v>0</v>
      </c>
      <c r="I27" s="102">
        <f t="shared" si="0"/>
        <v>0</v>
      </c>
      <c r="J27" s="100">
        <v>0</v>
      </c>
      <c r="K27" s="101">
        <v>0</v>
      </c>
      <c r="L27" s="102">
        <f t="shared" si="1"/>
        <v>0</v>
      </c>
      <c r="M27" s="185"/>
      <c r="N27" s="185"/>
      <c r="O27" s="185"/>
      <c r="P27" s="185"/>
      <c r="Q27" s="185"/>
      <c r="R27" s="185"/>
      <c r="S27" s="183"/>
      <c r="T27" s="183"/>
      <c r="U27" s="183"/>
      <c r="V27" s="183"/>
      <c r="W27" s="183"/>
      <c r="X27" s="183"/>
    </row>
    <row r="28" spans="1:24" ht="12.75">
      <c r="A28" s="265" t="s">
        <v>8</v>
      </c>
      <c r="B28" s="266"/>
      <c r="C28" s="266"/>
      <c r="D28" s="266"/>
      <c r="E28" s="267"/>
      <c r="F28" s="99">
        <v>145</v>
      </c>
      <c r="G28" s="100">
        <v>0</v>
      </c>
      <c r="H28" s="101">
        <v>0</v>
      </c>
      <c r="I28" s="102">
        <f t="shared" si="0"/>
        <v>0</v>
      </c>
      <c r="J28" s="100">
        <v>0</v>
      </c>
      <c r="K28" s="101">
        <v>0</v>
      </c>
      <c r="L28" s="102">
        <f t="shared" si="1"/>
        <v>0</v>
      </c>
      <c r="M28" s="185"/>
      <c r="N28" s="185"/>
      <c r="O28" s="185"/>
      <c r="P28" s="185"/>
      <c r="Q28" s="185"/>
      <c r="R28" s="185"/>
      <c r="S28" s="183"/>
      <c r="T28" s="183"/>
      <c r="U28" s="183"/>
      <c r="V28" s="183"/>
      <c r="W28" s="183"/>
      <c r="X28" s="183"/>
    </row>
    <row r="29" spans="1:24" ht="12.75">
      <c r="A29" s="265" t="s">
        <v>9</v>
      </c>
      <c r="B29" s="266"/>
      <c r="C29" s="266"/>
      <c r="D29" s="266"/>
      <c r="E29" s="267"/>
      <c r="F29" s="99">
        <v>146</v>
      </c>
      <c r="G29" s="100">
        <v>2292320.9458187004</v>
      </c>
      <c r="H29" s="101">
        <v>1566383.2562240018</v>
      </c>
      <c r="I29" s="102">
        <f t="shared" si="0"/>
        <v>3858704.202042702</v>
      </c>
      <c r="J29" s="100">
        <v>-24968.10100414988</v>
      </c>
      <c r="K29" s="101">
        <v>41849157.67287952</v>
      </c>
      <c r="L29" s="102">
        <f t="shared" si="1"/>
        <v>41824189.57187536</v>
      </c>
      <c r="M29" s="185"/>
      <c r="N29" s="185"/>
      <c r="O29" s="185"/>
      <c r="P29" s="185"/>
      <c r="Q29" s="185"/>
      <c r="R29" s="185"/>
      <c r="S29" s="183"/>
      <c r="T29" s="183"/>
      <c r="U29" s="183"/>
      <c r="V29" s="183"/>
      <c r="W29" s="183"/>
      <c r="X29" s="183"/>
    </row>
    <row r="30" spans="1:24" ht="12.75">
      <c r="A30" s="268" t="s">
        <v>10</v>
      </c>
      <c r="B30" s="266"/>
      <c r="C30" s="266"/>
      <c r="D30" s="266"/>
      <c r="E30" s="267"/>
      <c r="F30" s="99">
        <v>147</v>
      </c>
      <c r="G30" s="100">
        <v>156127.24</v>
      </c>
      <c r="H30" s="101">
        <v>6938305.047191605</v>
      </c>
      <c r="I30" s="102">
        <f t="shared" si="0"/>
        <v>7094432.287191605</v>
      </c>
      <c r="J30" s="100">
        <v>389047.7399999999</v>
      </c>
      <c r="K30" s="101">
        <v>7882392.776019845</v>
      </c>
      <c r="L30" s="102">
        <f t="shared" si="1"/>
        <v>8271440.516019845</v>
      </c>
      <c r="M30" s="185"/>
      <c r="N30" s="185"/>
      <c r="O30" s="185"/>
      <c r="P30" s="185"/>
      <c r="Q30" s="185"/>
      <c r="R30" s="185"/>
      <c r="S30" s="183"/>
      <c r="T30" s="183"/>
      <c r="U30" s="183"/>
      <c r="V30" s="183"/>
      <c r="W30" s="183"/>
      <c r="X30" s="183"/>
    </row>
    <row r="31" spans="1:24" ht="21.75" customHeight="1">
      <c r="A31" s="268" t="s">
        <v>11</v>
      </c>
      <c r="B31" s="266"/>
      <c r="C31" s="266"/>
      <c r="D31" s="266"/>
      <c r="E31" s="267"/>
      <c r="F31" s="99">
        <v>148</v>
      </c>
      <c r="G31" s="100">
        <v>11780.0695696</v>
      </c>
      <c r="H31" s="101">
        <v>19115770.1868848</v>
      </c>
      <c r="I31" s="102">
        <f t="shared" si="0"/>
        <v>19127550.2564544</v>
      </c>
      <c r="J31" s="100">
        <v>60711.74802519003</v>
      </c>
      <c r="K31" s="101">
        <v>12776034.700166758</v>
      </c>
      <c r="L31" s="102">
        <f t="shared" si="1"/>
        <v>12836746.448191948</v>
      </c>
      <c r="M31" s="185"/>
      <c r="N31" s="185"/>
      <c r="O31" s="185"/>
      <c r="P31" s="185"/>
      <c r="Q31" s="185"/>
      <c r="R31" s="185"/>
      <c r="S31" s="183"/>
      <c r="T31" s="183"/>
      <c r="U31" s="183"/>
      <c r="V31" s="183"/>
      <c r="W31" s="183"/>
      <c r="X31" s="183"/>
    </row>
    <row r="32" spans="1:24" ht="12.75">
      <c r="A32" s="268" t="s">
        <v>12</v>
      </c>
      <c r="B32" s="266"/>
      <c r="C32" s="266"/>
      <c r="D32" s="266"/>
      <c r="E32" s="267"/>
      <c r="F32" s="99">
        <v>149</v>
      </c>
      <c r="G32" s="100">
        <v>153282.4658918</v>
      </c>
      <c r="H32" s="101">
        <v>58707779.133910984</v>
      </c>
      <c r="I32" s="102">
        <f t="shared" si="0"/>
        <v>58861061.599802785</v>
      </c>
      <c r="J32" s="100">
        <v>1160949.07174395</v>
      </c>
      <c r="K32" s="101">
        <v>31493692.97545296</v>
      </c>
      <c r="L32" s="102">
        <f t="shared" si="1"/>
        <v>32654642.04719691</v>
      </c>
      <c r="M32" s="185"/>
      <c r="N32" s="185"/>
      <c r="O32" s="185"/>
      <c r="P32" s="185"/>
      <c r="Q32" s="185"/>
      <c r="R32" s="185"/>
      <c r="S32" s="183"/>
      <c r="T32" s="183"/>
      <c r="U32" s="183"/>
      <c r="V32" s="183"/>
      <c r="W32" s="183"/>
      <c r="X32" s="183"/>
    </row>
    <row r="33" spans="1:24" ht="12.75">
      <c r="A33" s="268" t="s">
        <v>102</v>
      </c>
      <c r="B33" s="266"/>
      <c r="C33" s="266"/>
      <c r="D33" s="266"/>
      <c r="E33" s="267"/>
      <c r="F33" s="99">
        <v>150</v>
      </c>
      <c r="G33" s="143">
        <f>+G34+G38</f>
        <v>-97554439.92908017</v>
      </c>
      <c r="H33" s="161">
        <f>+H34+H38</f>
        <v>-226102846.12522933</v>
      </c>
      <c r="I33" s="102">
        <f t="shared" si="0"/>
        <v>-323657286.0543095</v>
      </c>
      <c r="J33" s="143">
        <f>+J34+J38</f>
        <v>-137371260.77052638</v>
      </c>
      <c r="K33" s="161">
        <f>+K34+K38</f>
        <v>-296775218.2999526</v>
      </c>
      <c r="L33" s="102">
        <f t="shared" si="1"/>
        <v>-434146479.07047904</v>
      </c>
      <c r="M33" s="185"/>
      <c r="N33" s="185"/>
      <c r="O33" s="185"/>
      <c r="P33" s="185"/>
      <c r="Q33" s="185"/>
      <c r="R33" s="185"/>
      <c r="S33" s="183"/>
      <c r="T33" s="183"/>
      <c r="U33" s="183"/>
      <c r="V33" s="183"/>
      <c r="W33" s="183"/>
      <c r="X33" s="183"/>
    </row>
    <row r="34" spans="1:24" ht="12.75">
      <c r="A34" s="265" t="s">
        <v>103</v>
      </c>
      <c r="B34" s="266"/>
      <c r="C34" s="266"/>
      <c r="D34" s="266"/>
      <c r="E34" s="267"/>
      <c r="F34" s="99">
        <v>151</v>
      </c>
      <c r="G34" s="143">
        <f>SUM(G35:G37)</f>
        <v>-98828580.33031797</v>
      </c>
      <c r="H34" s="161">
        <f>SUM(H35:H37)</f>
        <v>-356527750.4180971</v>
      </c>
      <c r="I34" s="102">
        <f t="shared" si="0"/>
        <v>-455356330.74841505</v>
      </c>
      <c r="J34" s="143">
        <f>SUM(J35:J37)</f>
        <v>-136158642.8223086</v>
      </c>
      <c r="K34" s="161">
        <f>SUM(K35:K37)</f>
        <v>-367819980.3352599</v>
      </c>
      <c r="L34" s="102">
        <f t="shared" si="1"/>
        <v>-503978623.1575685</v>
      </c>
      <c r="M34" s="185"/>
      <c r="N34" s="185"/>
      <c r="O34" s="185"/>
      <c r="P34" s="185"/>
      <c r="Q34" s="185"/>
      <c r="R34" s="185"/>
      <c r="S34" s="183"/>
      <c r="T34" s="183"/>
      <c r="U34" s="183"/>
      <c r="V34" s="183"/>
      <c r="W34" s="183"/>
      <c r="X34" s="183"/>
    </row>
    <row r="35" spans="1:24" ht="12.75">
      <c r="A35" s="265" t="s">
        <v>13</v>
      </c>
      <c r="B35" s="266"/>
      <c r="C35" s="266"/>
      <c r="D35" s="266"/>
      <c r="E35" s="267"/>
      <c r="F35" s="99">
        <v>152</v>
      </c>
      <c r="G35" s="100">
        <v>-98828580.33031797</v>
      </c>
      <c r="H35" s="101">
        <v>-400480586.7853447</v>
      </c>
      <c r="I35" s="102">
        <f t="shared" si="0"/>
        <v>-499309167.1156627</v>
      </c>
      <c r="J35" s="100">
        <v>-136158642.8223086</v>
      </c>
      <c r="K35" s="101">
        <v>-384703227.8549497</v>
      </c>
      <c r="L35" s="102">
        <f t="shared" si="1"/>
        <v>-520861870.6772583</v>
      </c>
      <c r="M35" s="185"/>
      <c r="N35" s="185"/>
      <c r="O35" s="185"/>
      <c r="P35" s="185"/>
      <c r="Q35" s="185"/>
      <c r="R35" s="185"/>
      <c r="S35" s="183"/>
      <c r="T35" s="183"/>
      <c r="U35" s="183"/>
      <c r="V35" s="183"/>
      <c r="W35" s="183"/>
      <c r="X35" s="183"/>
    </row>
    <row r="36" spans="1:24" ht="12.75">
      <c r="A36" s="265" t="s">
        <v>14</v>
      </c>
      <c r="B36" s="266"/>
      <c r="C36" s="266"/>
      <c r="D36" s="266"/>
      <c r="E36" s="267"/>
      <c r="F36" s="99">
        <v>153</v>
      </c>
      <c r="G36" s="100">
        <v>0</v>
      </c>
      <c r="H36" s="101">
        <v>614894.4232569998</v>
      </c>
      <c r="I36" s="102">
        <f t="shared" si="0"/>
        <v>614894.4232569998</v>
      </c>
      <c r="J36" s="100">
        <v>0</v>
      </c>
      <c r="K36" s="101">
        <v>-255008.77170631895</v>
      </c>
      <c r="L36" s="102">
        <f t="shared" si="1"/>
        <v>-255008.77170631895</v>
      </c>
      <c r="M36" s="185"/>
      <c r="N36" s="185"/>
      <c r="O36" s="185"/>
      <c r="P36" s="185"/>
      <c r="Q36" s="185"/>
      <c r="R36" s="185"/>
      <c r="S36" s="183"/>
      <c r="T36" s="183"/>
      <c r="U36" s="183"/>
      <c r="V36" s="183"/>
      <c r="W36" s="183"/>
      <c r="X36" s="183"/>
    </row>
    <row r="37" spans="1:24" ht="12.75">
      <c r="A37" s="265" t="s">
        <v>15</v>
      </c>
      <c r="B37" s="266"/>
      <c r="C37" s="266"/>
      <c r="D37" s="266"/>
      <c r="E37" s="267"/>
      <c r="F37" s="99">
        <v>154</v>
      </c>
      <c r="G37" s="100">
        <v>0</v>
      </c>
      <c r="H37" s="101">
        <v>43337941.94399065</v>
      </c>
      <c r="I37" s="102">
        <f t="shared" si="0"/>
        <v>43337941.94399065</v>
      </c>
      <c r="J37" s="100">
        <v>0</v>
      </c>
      <c r="K37" s="101">
        <v>17138256.291396126</v>
      </c>
      <c r="L37" s="102">
        <f t="shared" si="1"/>
        <v>17138256.291396126</v>
      </c>
      <c r="M37" s="185"/>
      <c r="N37" s="185"/>
      <c r="O37" s="185"/>
      <c r="P37" s="185"/>
      <c r="Q37" s="185"/>
      <c r="R37" s="185"/>
      <c r="S37" s="183"/>
      <c r="T37" s="183"/>
      <c r="U37" s="183"/>
      <c r="V37" s="183"/>
      <c r="W37" s="183"/>
      <c r="X37" s="183"/>
    </row>
    <row r="38" spans="1:24" ht="12.75">
      <c r="A38" s="265" t="s">
        <v>104</v>
      </c>
      <c r="B38" s="266"/>
      <c r="C38" s="266"/>
      <c r="D38" s="266"/>
      <c r="E38" s="267"/>
      <c r="F38" s="99">
        <v>155</v>
      </c>
      <c r="G38" s="143">
        <f>+G39+G40+G41</f>
        <v>1274140.4012378007</v>
      </c>
      <c r="H38" s="161">
        <f>+H39+H40+H41</f>
        <v>130424904.29286775</v>
      </c>
      <c r="I38" s="102">
        <f t="shared" si="0"/>
        <v>131699044.69410555</v>
      </c>
      <c r="J38" s="143">
        <f>+J39+J40+J41</f>
        <v>-1212617.9482177799</v>
      </c>
      <c r="K38" s="161">
        <f>+K39+K40+K41</f>
        <v>71044762.03530729</v>
      </c>
      <c r="L38" s="102">
        <f t="shared" si="1"/>
        <v>69832144.08708951</v>
      </c>
      <c r="M38" s="185"/>
      <c r="N38" s="185"/>
      <c r="O38" s="185"/>
      <c r="P38" s="185"/>
      <c r="Q38" s="185"/>
      <c r="R38" s="185"/>
      <c r="S38" s="183"/>
      <c r="T38" s="183"/>
      <c r="U38" s="183"/>
      <c r="V38" s="183"/>
      <c r="W38" s="183"/>
      <c r="X38" s="183"/>
    </row>
    <row r="39" spans="1:24" ht="12.75">
      <c r="A39" s="265" t="s">
        <v>16</v>
      </c>
      <c r="B39" s="266"/>
      <c r="C39" s="266"/>
      <c r="D39" s="266"/>
      <c r="E39" s="267"/>
      <c r="F39" s="99">
        <v>156</v>
      </c>
      <c r="G39" s="100">
        <v>1274140.4012378007</v>
      </c>
      <c r="H39" s="101">
        <v>156862079.41295624</v>
      </c>
      <c r="I39" s="102">
        <f t="shared" si="0"/>
        <v>158136219.81419402</v>
      </c>
      <c r="J39" s="100">
        <v>-1212617.9482177799</v>
      </c>
      <c r="K39" s="101">
        <v>62185694.57218069</v>
      </c>
      <c r="L39" s="102">
        <f t="shared" si="1"/>
        <v>60973076.62396291</v>
      </c>
      <c r="M39" s="185"/>
      <c r="N39" s="185"/>
      <c r="O39" s="185"/>
      <c r="P39" s="185"/>
      <c r="Q39" s="185"/>
      <c r="R39" s="185"/>
      <c r="S39" s="183"/>
      <c r="T39" s="183"/>
      <c r="U39" s="183"/>
      <c r="V39" s="183"/>
      <c r="W39" s="183"/>
      <c r="X39" s="183"/>
    </row>
    <row r="40" spans="1:24" ht="12.75">
      <c r="A40" s="265" t="s">
        <v>17</v>
      </c>
      <c r="B40" s="266"/>
      <c r="C40" s="266"/>
      <c r="D40" s="266"/>
      <c r="E40" s="267"/>
      <c r="F40" s="99">
        <v>157</v>
      </c>
      <c r="G40" s="100">
        <v>0</v>
      </c>
      <c r="H40" s="101">
        <v>265225.31794459745</v>
      </c>
      <c r="I40" s="102">
        <f t="shared" si="0"/>
        <v>265225.31794459745</v>
      </c>
      <c r="J40" s="100">
        <v>0</v>
      </c>
      <c r="K40" s="101">
        <v>-743370.058868</v>
      </c>
      <c r="L40" s="102">
        <f t="shared" si="1"/>
        <v>-743370.058868</v>
      </c>
      <c r="M40" s="185"/>
      <c r="N40" s="185"/>
      <c r="O40" s="185"/>
      <c r="P40" s="185"/>
      <c r="Q40" s="185"/>
      <c r="R40" s="185"/>
      <c r="S40" s="183"/>
      <c r="T40" s="183"/>
      <c r="U40" s="183"/>
      <c r="V40" s="183"/>
      <c r="W40" s="183"/>
      <c r="X40" s="183"/>
    </row>
    <row r="41" spans="1:24" ht="12.75">
      <c r="A41" s="265" t="s">
        <v>18</v>
      </c>
      <c r="B41" s="266"/>
      <c r="C41" s="266"/>
      <c r="D41" s="266"/>
      <c r="E41" s="267"/>
      <c r="F41" s="99">
        <v>158</v>
      </c>
      <c r="G41" s="100">
        <v>0</v>
      </c>
      <c r="H41" s="101">
        <v>-26702400.438033067</v>
      </c>
      <c r="I41" s="102">
        <f t="shared" si="0"/>
        <v>-26702400.438033067</v>
      </c>
      <c r="J41" s="100">
        <v>0</v>
      </c>
      <c r="K41" s="101">
        <v>9602437.521994606</v>
      </c>
      <c r="L41" s="102">
        <f t="shared" si="1"/>
        <v>9602437.521994606</v>
      </c>
      <c r="M41" s="185"/>
      <c r="N41" s="185"/>
      <c r="O41" s="185"/>
      <c r="P41" s="185"/>
      <c r="Q41" s="185"/>
      <c r="R41" s="185"/>
      <c r="S41" s="183"/>
      <c r="T41" s="183"/>
      <c r="U41" s="183"/>
      <c r="V41" s="183"/>
      <c r="W41" s="183"/>
      <c r="X41" s="183"/>
    </row>
    <row r="42" spans="1:24" ht="22.5" customHeight="1">
      <c r="A42" s="268" t="s">
        <v>105</v>
      </c>
      <c r="B42" s="266"/>
      <c r="C42" s="266"/>
      <c r="D42" s="266"/>
      <c r="E42" s="267"/>
      <c r="F42" s="99">
        <v>159</v>
      </c>
      <c r="G42" s="143">
        <f>+G43+G46</f>
        <v>-30828935.19400841</v>
      </c>
      <c r="H42" s="161">
        <f>+H43+H46</f>
        <v>12033483.438520001</v>
      </c>
      <c r="I42" s="102">
        <f t="shared" si="0"/>
        <v>-18795451.75548841</v>
      </c>
      <c r="J42" s="143">
        <f>+J43+J46</f>
        <v>24484678.800770417</v>
      </c>
      <c r="K42" s="161">
        <f>+K43+K46</f>
        <v>10517925.29190901</v>
      </c>
      <c r="L42" s="102">
        <f t="shared" si="1"/>
        <v>35002604.092679426</v>
      </c>
      <c r="M42" s="185"/>
      <c r="N42" s="185"/>
      <c r="O42" s="185"/>
      <c r="P42" s="185"/>
      <c r="Q42" s="185"/>
      <c r="R42" s="185"/>
      <c r="S42" s="183"/>
      <c r="T42" s="183"/>
      <c r="U42" s="183"/>
      <c r="V42" s="183"/>
      <c r="W42" s="183"/>
      <c r="X42" s="183"/>
    </row>
    <row r="43" spans="1:24" ht="21" customHeight="1">
      <c r="A43" s="265" t="s">
        <v>106</v>
      </c>
      <c r="B43" s="266"/>
      <c r="C43" s="266"/>
      <c r="D43" s="266"/>
      <c r="E43" s="267"/>
      <c r="F43" s="99">
        <v>160</v>
      </c>
      <c r="G43" s="104">
        <f>+G44+G45</f>
        <v>-34906583.08400841</v>
      </c>
      <c r="H43" s="105">
        <f>+H44+H45</f>
        <v>0</v>
      </c>
      <c r="I43" s="102">
        <f t="shared" si="0"/>
        <v>-34906583.08400841</v>
      </c>
      <c r="J43" s="104">
        <f>+J44+J45</f>
        <v>22534246.510770418</v>
      </c>
      <c r="K43" s="105">
        <f>+K44+K45</f>
        <v>9540166.280000001</v>
      </c>
      <c r="L43" s="102">
        <f t="shared" si="1"/>
        <v>32074412.79077042</v>
      </c>
      <c r="M43" s="185"/>
      <c r="N43" s="185"/>
      <c r="O43" s="185"/>
      <c r="P43" s="185"/>
      <c r="Q43" s="185"/>
      <c r="R43" s="185"/>
      <c r="S43" s="183"/>
      <c r="T43" s="183"/>
      <c r="U43" s="183"/>
      <c r="V43" s="183"/>
      <c r="W43" s="183"/>
      <c r="X43" s="183"/>
    </row>
    <row r="44" spans="1:24" ht="12.75">
      <c r="A44" s="265" t="s">
        <v>19</v>
      </c>
      <c r="B44" s="266"/>
      <c r="C44" s="266"/>
      <c r="D44" s="266"/>
      <c r="E44" s="267"/>
      <c r="F44" s="99">
        <v>161</v>
      </c>
      <c r="G44" s="100">
        <v>-35037280.99400841</v>
      </c>
      <c r="H44" s="101"/>
      <c r="I44" s="102">
        <f t="shared" si="0"/>
        <v>-35037280.99400841</v>
      </c>
      <c r="J44" s="100">
        <v>22534246.510770418</v>
      </c>
      <c r="K44" s="101">
        <v>9622532.55</v>
      </c>
      <c r="L44" s="102">
        <f t="shared" si="1"/>
        <v>32156779.06077042</v>
      </c>
      <c r="M44" s="185"/>
      <c r="N44" s="185"/>
      <c r="O44" s="185"/>
      <c r="P44" s="185"/>
      <c r="Q44" s="185"/>
      <c r="R44" s="185"/>
      <c r="S44" s="183"/>
      <c r="T44" s="183"/>
      <c r="U44" s="183"/>
      <c r="V44" s="183"/>
      <c r="W44" s="183"/>
      <c r="X44" s="183"/>
    </row>
    <row r="45" spans="1:24" ht="12.75">
      <c r="A45" s="265" t="s">
        <v>20</v>
      </c>
      <c r="B45" s="266"/>
      <c r="C45" s="266"/>
      <c r="D45" s="266"/>
      <c r="E45" s="267"/>
      <c r="F45" s="99">
        <v>162</v>
      </c>
      <c r="G45" s="100">
        <v>130697.90999999999</v>
      </c>
      <c r="H45" s="101"/>
      <c r="I45" s="102">
        <f t="shared" si="0"/>
        <v>130697.90999999999</v>
      </c>
      <c r="J45" s="100">
        <v>0</v>
      </c>
      <c r="K45" s="101">
        <v>-82366.27</v>
      </c>
      <c r="L45" s="102">
        <f t="shared" si="1"/>
        <v>-82366.27</v>
      </c>
      <c r="M45" s="185"/>
      <c r="N45" s="185"/>
      <c r="O45" s="185"/>
      <c r="P45" s="185"/>
      <c r="Q45" s="185"/>
      <c r="R45" s="185"/>
      <c r="S45" s="183"/>
      <c r="T45" s="183"/>
      <c r="U45" s="183"/>
      <c r="V45" s="183"/>
      <c r="W45" s="183"/>
      <c r="X45" s="183"/>
    </row>
    <row r="46" spans="1:24" ht="21.75" customHeight="1">
      <c r="A46" s="265" t="s">
        <v>107</v>
      </c>
      <c r="B46" s="266"/>
      <c r="C46" s="266"/>
      <c r="D46" s="266"/>
      <c r="E46" s="267"/>
      <c r="F46" s="99">
        <v>163</v>
      </c>
      <c r="G46" s="143">
        <f>+G47+G48+G49</f>
        <v>4077647.8899999997</v>
      </c>
      <c r="H46" s="161">
        <f>+H47+H48+H49</f>
        <v>12033483.438520001</v>
      </c>
      <c r="I46" s="102">
        <f t="shared" si="0"/>
        <v>16111131.32852</v>
      </c>
      <c r="J46" s="143">
        <f>+J47+J48+J49</f>
        <v>1950432.29</v>
      </c>
      <c r="K46" s="161">
        <f>+K47+K48+K49</f>
        <v>977759.011909009</v>
      </c>
      <c r="L46" s="102">
        <f t="shared" si="1"/>
        <v>2928191.301909009</v>
      </c>
      <c r="M46" s="185"/>
      <c r="N46" s="185"/>
      <c r="O46" s="185"/>
      <c r="P46" s="185"/>
      <c r="Q46" s="185"/>
      <c r="R46" s="185"/>
      <c r="S46" s="183"/>
      <c r="T46" s="183"/>
      <c r="U46" s="183"/>
      <c r="V46" s="183"/>
      <c r="W46" s="183"/>
      <c r="X46" s="183"/>
    </row>
    <row r="47" spans="1:24" ht="12.75">
      <c r="A47" s="265" t="s">
        <v>21</v>
      </c>
      <c r="B47" s="266"/>
      <c r="C47" s="266"/>
      <c r="D47" s="266"/>
      <c r="E47" s="267"/>
      <c r="F47" s="99">
        <v>164</v>
      </c>
      <c r="G47" s="100">
        <v>4077647.8899999997</v>
      </c>
      <c r="H47" s="101">
        <v>12033483.438520001</v>
      </c>
      <c r="I47" s="102">
        <f t="shared" si="0"/>
        <v>16111131.32852</v>
      </c>
      <c r="J47" s="100">
        <v>1950432.29</v>
      </c>
      <c r="K47" s="101">
        <v>977759.011909009</v>
      </c>
      <c r="L47" s="102">
        <f t="shared" si="1"/>
        <v>2928191.301909009</v>
      </c>
      <c r="M47" s="185"/>
      <c r="N47" s="185"/>
      <c r="O47" s="185"/>
      <c r="P47" s="185"/>
      <c r="Q47" s="185"/>
      <c r="R47" s="185"/>
      <c r="S47" s="183"/>
      <c r="T47" s="183"/>
      <c r="U47" s="183"/>
      <c r="V47" s="183"/>
      <c r="W47" s="183"/>
      <c r="X47" s="183"/>
    </row>
    <row r="48" spans="1:24" ht="12.75">
      <c r="A48" s="265" t="s">
        <v>22</v>
      </c>
      <c r="B48" s="266"/>
      <c r="C48" s="266"/>
      <c r="D48" s="266"/>
      <c r="E48" s="267"/>
      <c r="F48" s="99">
        <v>165</v>
      </c>
      <c r="G48" s="100"/>
      <c r="H48" s="101"/>
      <c r="I48" s="102">
        <f t="shared" si="0"/>
        <v>0</v>
      </c>
      <c r="J48" s="100"/>
      <c r="K48" s="101"/>
      <c r="L48" s="102">
        <f t="shared" si="1"/>
        <v>0</v>
      </c>
      <c r="M48" s="185"/>
      <c r="N48" s="185"/>
      <c r="O48" s="185"/>
      <c r="P48" s="185"/>
      <c r="Q48" s="185"/>
      <c r="R48" s="185"/>
      <c r="S48" s="183"/>
      <c r="T48" s="183"/>
      <c r="U48" s="183"/>
      <c r="V48" s="183"/>
      <c r="W48" s="183"/>
      <c r="X48" s="183"/>
    </row>
    <row r="49" spans="1:24" ht="12.75">
      <c r="A49" s="265" t="s">
        <v>23</v>
      </c>
      <c r="B49" s="266"/>
      <c r="C49" s="266"/>
      <c r="D49" s="266"/>
      <c r="E49" s="267"/>
      <c r="F49" s="99">
        <v>166</v>
      </c>
      <c r="G49" s="100"/>
      <c r="H49" s="101"/>
      <c r="I49" s="102">
        <f t="shared" si="0"/>
        <v>0</v>
      </c>
      <c r="J49" s="100">
        <v>0</v>
      </c>
      <c r="K49" s="101">
        <v>0</v>
      </c>
      <c r="L49" s="102">
        <f t="shared" si="1"/>
        <v>0</v>
      </c>
      <c r="M49" s="185"/>
      <c r="N49" s="185"/>
      <c r="O49" s="185"/>
      <c r="P49" s="185"/>
      <c r="Q49" s="185"/>
      <c r="R49" s="185"/>
      <c r="S49" s="183"/>
      <c r="T49" s="183"/>
      <c r="U49" s="183"/>
      <c r="V49" s="183"/>
      <c r="W49" s="183"/>
      <c r="X49" s="183"/>
    </row>
    <row r="50" spans="1:24" ht="21" customHeight="1">
      <c r="A50" s="268" t="s">
        <v>210</v>
      </c>
      <c r="B50" s="266"/>
      <c r="C50" s="266"/>
      <c r="D50" s="266"/>
      <c r="E50" s="267"/>
      <c r="F50" s="99">
        <v>167</v>
      </c>
      <c r="G50" s="143">
        <f>+G51+G52+G53</f>
        <v>-38473455.739999995</v>
      </c>
      <c r="H50" s="161">
        <f>+H51+H52+H53</f>
        <v>0</v>
      </c>
      <c r="I50" s="102">
        <f t="shared" si="0"/>
        <v>-38473455.739999995</v>
      </c>
      <c r="J50" s="143">
        <f>+J51+J52+J53</f>
        <v>-34099850.21787</v>
      </c>
      <c r="K50" s="161">
        <f>+K51+K52+K53</f>
        <v>0</v>
      </c>
      <c r="L50" s="102">
        <f t="shared" si="1"/>
        <v>-34099850.21787</v>
      </c>
      <c r="M50" s="185"/>
      <c r="N50" s="185"/>
      <c r="O50" s="185"/>
      <c r="P50" s="185"/>
      <c r="Q50" s="185"/>
      <c r="R50" s="185"/>
      <c r="S50" s="183"/>
      <c r="T50" s="183"/>
      <c r="U50" s="183"/>
      <c r="V50" s="183"/>
      <c r="W50" s="183"/>
      <c r="X50" s="183"/>
    </row>
    <row r="51" spans="1:24" ht="12.75">
      <c r="A51" s="265" t="s">
        <v>24</v>
      </c>
      <c r="B51" s="266"/>
      <c r="C51" s="266"/>
      <c r="D51" s="266"/>
      <c r="E51" s="267"/>
      <c r="F51" s="99">
        <v>168</v>
      </c>
      <c r="G51" s="100">
        <v>-38473455.739999995</v>
      </c>
      <c r="H51" s="101">
        <v>0</v>
      </c>
      <c r="I51" s="102">
        <f t="shared" si="0"/>
        <v>-38473455.739999995</v>
      </c>
      <c r="J51" s="100">
        <v>-34099850.21787</v>
      </c>
      <c r="K51" s="101">
        <v>0</v>
      </c>
      <c r="L51" s="102">
        <f t="shared" si="1"/>
        <v>-34099850.21787</v>
      </c>
      <c r="M51" s="185"/>
      <c r="N51" s="185"/>
      <c r="O51" s="185"/>
      <c r="P51" s="185"/>
      <c r="Q51" s="185"/>
      <c r="R51" s="185"/>
      <c r="S51" s="183"/>
      <c r="T51" s="183"/>
      <c r="U51" s="183"/>
      <c r="V51" s="183"/>
      <c r="W51" s="183"/>
      <c r="X51" s="183"/>
    </row>
    <row r="52" spans="1:24" ht="12.75">
      <c r="A52" s="265" t="s">
        <v>25</v>
      </c>
      <c r="B52" s="266"/>
      <c r="C52" s="266"/>
      <c r="D52" s="266"/>
      <c r="E52" s="267"/>
      <c r="F52" s="99">
        <v>169</v>
      </c>
      <c r="G52" s="100">
        <v>0</v>
      </c>
      <c r="H52" s="101">
        <v>0</v>
      </c>
      <c r="I52" s="102">
        <f t="shared" si="0"/>
        <v>0</v>
      </c>
      <c r="J52" s="100">
        <v>0</v>
      </c>
      <c r="K52" s="101">
        <v>0</v>
      </c>
      <c r="L52" s="102">
        <f t="shared" si="1"/>
        <v>0</v>
      </c>
      <c r="M52" s="185"/>
      <c r="N52" s="185"/>
      <c r="O52" s="185"/>
      <c r="P52" s="185"/>
      <c r="Q52" s="185"/>
      <c r="R52" s="185"/>
      <c r="S52" s="183"/>
      <c r="T52" s="183"/>
      <c r="U52" s="183"/>
      <c r="V52" s="183"/>
      <c r="W52" s="183"/>
      <c r="X52" s="183"/>
    </row>
    <row r="53" spans="1:24" ht="12.75">
      <c r="A53" s="265" t="s">
        <v>26</v>
      </c>
      <c r="B53" s="266"/>
      <c r="C53" s="266"/>
      <c r="D53" s="266"/>
      <c r="E53" s="267"/>
      <c r="F53" s="99">
        <v>170</v>
      </c>
      <c r="G53" s="100">
        <v>0</v>
      </c>
      <c r="H53" s="101">
        <v>0</v>
      </c>
      <c r="I53" s="102">
        <f t="shared" si="0"/>
        <v>0</v>
      </c>
      <c r="J53" s="100">
        <v>0</v>
      </c>
      <c r="K53" s="101">
        <v>0</v>
      </c>
      <c r="L53" s="102">
        <f t="shared" si="1"/>
        <v>0</v>
      </c>
      <c r="M53" s="185"/>
      <c r="N53" s="185"/>
      <c r="O53" s="185"/>
      <c r="P53" s="185"/>
      <c r="Q53" s="185"/>
      <c r="R53" s="185"/>
      <c r="S53" s="183"/>
      <c r="T53" s="183"/>
      <c r="U53" s="183"/>
      <c r="V53" s="183"/>
      <c r="W53" s="183"/>
      <c r="X53" s="183"/>
    </row>
    <row r="54" spans="1:24" ht="21" customHeight="1">
      <c r="A54" s="268" t="s">
        <v>108</v>
      </c>
      <c r="B54" s="266"/>
      <c r="C54" s="266"/>
      <c r="D54" s="266"/>
      <c r="E54" s="267"/>
      <c r="F54" s="99">
        <v>171</v>
      </c>
      <c r="G54" s="143">
        <f>+G55+G56</f>
        <v>0</v>
      </c>
      <c r="H54" s="161">
        <f>+H55+H56</f>
        <v>-365729.24699999986</v>
      </c>
      <c r="I54" s="102">
        <f t="shared" si="0"/>
        <v>-365729.24699999986</v>
      </c>
      <c r="J54" s="143">
        <f>+J55+J56</f>
        <v>0</v>
      </c>
      <c r="K54" s="161">
        <f>+K55+K56</f>
        <v>-1312089.2761360002</v>
      </c>
      <c r="L54" s="102">
        <f t="shared" si="1"/>
        <v>-1312089.2761360002</v>
      </c>
      <c r="M54" s="185"/>
      <c r="N54" s="185"/>
      <c r="O54" s="185"/>
      <c r="P54" s="185"/>
      <c r="Q54" s="185"/>
      <c r="R54" s="185"/>
      <c r="S54" s="183"/>
      <c r="T54" s="183"/>
      <c r="U54" s="183"/>
      <c r="V54" s="183"/>
      <c r="W54" s="183"/>
      <c r="X54" s="183"/>
    </row>
    <row r="55" spans="1:24" ht="12.75">
      <c r="A55" s="265" t="s">
        <v>27</v>
      </c>
      <c r="B55" s="266"/>
      <c r="C55" s="266"/>
      <c r="D55" s="266"/>
      <c r="E55" s="267"/>
      <c r="F55" s="99">
        <v>172</v>
      </c>
      <c r="G55" s="100">
        <v>0</v>
      </c>
      <c r="H55" s="101">
        <v>-291464.21999999974</v>
      </c>
      <c r="I55" s="102">
        <f t="shared" si="0"/>
        <v>-291464.21999999974</v>
      </c>
      <c r="J55" s="100">
        <v>0</v>
      </c>
      <c r="K55" s="101">
        <v>-1146869.5386490002</v>
      </c>
      <c r="L55" s="102">
        <f t="shared" si="1"/>
        <v>-1146869.5386490002</v>
      </c>
      <c r="M55" s="185"/>
      <c r="N55" s="185"/>
      <c r="O55" s="185"/>
      <c r="P55" s="185"/>
      <c r="Q55" s="185"/>
      <c r="R55" s="185"/>
      <c r="S55" s="183"/>
      <c r="T55" s="183"/>
      <c r="U55" s="183"/>
      <c r="V55" s="183"/>
      <c r="W55" s="183"/>
      <c r="X55" s="183"/>
    </row>
    <row r="56" spans="1:24" ht="12.75">
      <c r="A56" s="265" t="s">
        <v>28</v>
      </c>
      <c r="B56" s="266"/>
      <c r="C56" s="266"/>
      <c r="D56" s="266"/>
      <c r="E56" s="267"/>
      <c r="F56" s="99">
        <v>173</v>
      </c>
      <c r="G56" s="100">
        <v>0</v>
      </c>
      <c r="H56" s="101">
        <v>-74265.02700000012</v>
      </c>
      <c r="I56" s="102">
        <f t="shared" si="0"/>
        <v>-74265.02700000012</v>
      </c>
      <c r="J56" s="100">
        <v>0</v>
      </c>
      <c r="K56" s="101">
        <v>-165219.73748699995</v>
      </c>
      <c r="L56" s="102">
        <f t="shared" si="1"/>
        <v>-165219.73748699995</v>
      </c>
      <c r="M56" s="185"/>
      <c r="N56" s="185"/>
      <c r="O56" s="185"/>
      <c r="P56" s="185"/>
      <c r="Q56" s="185"/>
      <c r="R56" s="185"/>
      <c r="S56" s="183"/>
      <c r="T56" s="183"/>
      <c r="U56" s="183"/>
      <c r="V56" s="183"/>
      <c r="W56" s="183"/>
      <c r="X56" s="183"/>
    </row>
    <row r="57" spans="1:24" ht="21" customHeight="1">
      <c r="A57" s="268" t="s">
        <v>109</v>
      </c>
      <c r="B57" s="266"/>
      <c r="C57" s="266"/>
      <c r="D57" s="266"/>
      <c r="E57" s="267"/>
      <c r="F57" s="99">
        <v>174</v>
      </c>
      <c r="G57" s="162">
        <f>+G58+G62</f>
        <v>-45435844.59066588</v>
      </c>
      <c r="H57" s="163">
        <f>+H58+H62</f>
        <v>-305631151.87808824</v>
      </c>
      <c r="I57" s="102">
        <f t="shared" si="0"/>
        <v>-351066996.4687541</v>
      </c>
      <c r="J57" s="162">
        <f>+J58+J62</f>
        <v>-39979412.15008299</v>
      </c>
      <c r="K57" s="163">
        <f>+K58+K62</f>
        <v>-300810389.48595846</v>
      </c>
      <c r="L57" s="102">
        <f t="shared" si="1"/>
        <v>-340789801.63604146</v>
      </c>
      <c r="M57" s="185"/>
      <c r="N57" s="185"/>
      <c r="O57" s="185"/>
      <c r="P57" s="185"/>
      <c r="Q57" s="185"/>
      <c r="R57" s="185"/>
      <c r="S57" s="183"/>
      <c r="T57" s="183"/>
      <c r="U57" s="183"/>
      <c r="V57" s="183"/>
      <c r="W57" s="183"/>
      <c r="X57" s="183"/>
    </row>
    <row r="58" spans="1:24" ht="12.75">
      <c r="A58" s="265" t="s">
        <v>110</v>
      </c>
      <c r="B58" s="266"/>
      <c r="C58" s="266"/>
      <c r="D58" s="266"/>
      <c r="E58" s="267"/>
      <c r="F58" s="99">
        <v>175</v>
      </c>
      <c r="G58" s="143">
        <f>+G59+G60+G61</f>
        <v>-26492292.195308473</v>
      </c>
      <c r="H58" s="161">
        <f>+H59+H60+H61</f>
        <v>-142459983.4151444</v>
      </c>
      <c r="I58" s="102">
        <f t="shared" si="0"/>
        <v>-168952275.6104529</v>
      </c>
      <c r="J58" s="143">
        <f>+J59+J60+J61</f>
        <v>-19807363.862059657</v>
      </c>
      <c r="K58" s="161">
        <f>+K59+K60+K61</f>
        <v>-150344844.5366552</v>
      </c>
      <c r="L58" s="102">
        <f t="shared" si="1"/>
        <v>-170152208.39871484</v>
      </c>
      <c r="M58" s="185"/>
      <c r="N58" s="185"/>
      <c r="O58" s="185"/>
      <c r="P58" s="185"/>
      <c r="Q58" s="185"/>
      <c r="R58" s="185"/>
      <c r="S58" s="183"/>
      <c r="T58" s="183"/>
      <c r="U58" s="183"/>
      <c r="V58" s="183"/>
      <c r="W58" s="183"/>
      <c r="X58" s="183"/>
    </row>
    <row r="59" spans="1:24" ht="12.75">
      <c r="A59" s="265" t="s">
        <v>29</v>
      </c>
      <c r="B59" s="266"/>
      <c r="C59" s="266"/>
      <c r="D59" s="266"/>
      <c r="E59" s="267"/>
      <c r="F59" s="99">
        <v>176</v>
      </c>
      <c r="G59" s="100">
        <v>-12935958.09296669</v>
      </c>
      <c r="H59" s="101">
        <v>-71353343.67133597</v>
      </c>
      <c r="I59" s="102">
        <f t="shared" si="0"/>
        <v>-84289301.76430266</v>
      </c>
      <c r="J59" s="100">
        <v>-11121297.782795623</v>
      </c>
      <c r="K59" s="101">
        <v>-83553134.4850451</v>
      </c>
      <c r="L59" s="102">
        <f t="shared" si="1"/>
        <v>-94674432.26784073</v>
      </c>
      <c r="M59" s="185"/>
      <c r="N59" s="185"/>
      <c r="O59" s="185"/>
      <c r="P59" s="185"/>
      <c r="Q59" s="185"/>
      <c r="R59" s="185"/>
      <c r="S59" s="183"/>
      <c r="T59" s="183"/>
      <c r="U59" s="183"/>
      <c r="V59" s="183"/>
      <c r="W59" s="183"/>
      <c r="X59" s="183"/>
    </row>
    <row r="60" spans="1:24" ht="12.75">
      <c r="A60" s="265" t="s">
        <v>30</v>
      </c>
      <c r="B60" s="266"/>
      <c r="C60" s="266"/>
      <c r="D60" s="266"/>
      <c r="E60" s="267"/>
      <c r="F60" s="99">
        <v>177</v>
      </c>
      <c r="G60" s="100">
        <v>-13556334.102341782</v>
      </c>
      <c r="H60" s="101">
        <v>-83873846.47653344</v>
      </c>
      <c r="I60" s="102">
        <f t="shared" si="0"/>
        <v>-97430180.57887523</v>
      </c>
      <c r="J60" s="100">
        <v>-8686066.079264034</v>
      </c>
      <c r="K60" s="101">
        <v>-71608632.8685863</v>
      </c>
      <c r="L60" s="102">
        <f t="shared" si="1"/>
        <v>-80294698.94785033</v>
      </c>
      <c r="M60" s="185"/>
      <c r="N60" s="185"/>
      <c r="O60" s="185"/>
      <c r="P60" s="185"/>
      <c r="Q60" s="185"/>
      <c r="R60" s="185"/>
      <c r="S60" s="183"/>
      <c r="T60" s="183"/>
      <c r="U60" s="183"/>
      <c r="V60" s="183"/>
      <c r="W60" s="183"/>
      <c r="X60" s="183"/>
    </row>
    <row r="61" spans="1:24" ht="12.75">
      <c r="A61" s="265" t="s">
        <v>31</v>
      </c>
      <c r="B61" s="266"/>
      <c r="C61" s="266"/>
      <c r="D61" s="266"/>
      <c r="E61" s="267"/>
      <c r="F61" s="99">
        <v>178</v>
      </c>
      <c r="G61" s="100">
        <v>0</v>
      </c>
      <c r="H61" s="101">
        <v>12767206.732724994</v>
      </c>
      <c r="I61" s="102">
        <f t="shared" si="0"/>
        <v>12767206.732724994</v>
      </c>
      <c r="J61" s="100">
        <v>0</v>
      </c>
      <c r="K61" s="101">
        <v>4816922.8169762045</v>
      </c>
      <c r="L61" s="102">
        <f t="shared" si="1"/>
        <v>4816922.8169762045</v>
      </c>
      <c r="M61" s="185"/>
      <c r="N61" s="185"/>
      <c r="O61" s="185"/>
      <c r="P61" s="185"/>
      <c r="Q61" s="185"/>
      <c r="R61" s="185"/>
      <c r="S61" s="183"/>
      <c r="T61" s="183"/>
      <c r="U61" s="183"/>
      <c r="V61" s="183"/>
      <c r="W61" s="183"/>
      <c r="X61" s="183"/>
    </row>
    <row r="62" spans="1:24" ht="24" customHeight="1">
      <c r="A62" s="265" t="s">
        <v>111</v>
      </c>
      <c r="B62" s="266"/>
      <c r="C62" s="266"/>
      <c r="D62" s="266"/>
      <c r="E62" s="267"/>
      <c r="F62" s="99">
        <v>179</v>
      </c>
      <c r="G62" s="143">
        <f>+G63+G64+G65</f>
        <v>-18943552.3953574</v>
      </c>
      <c r="H62" s="161">
        <f>+H63+H64+H65</f>
        <v>-163171168.46294382</v>
      </c>
      <c r="I62" s="102">
        <f t="shared" si="0"/>
        <v>-182114720.85830122</v>
      </c>
      <c r="J62" s="143">
        <f>+J63+J64+J65</f>
        <v>-20172048.288023338</v>
      </c>
      <c r="K62" s="161">
        <f>+K63+K64+K65</f>
        <v>-150465544.94930327</v>
      </c>
      <c r="L62" s="102">
        <f t="shared" si="1"/>
        <v>-170637593.23732662</v>
      </c>
      <c r="M62" s="185"/>
      <c r="N62" s="185"/>
      <c r="O62" s="185"/>
      <c r="P62" s="185"/>
      <c r="Q62" s="185"/>
      <c r="R62" s="185"/>
      <c r="S62" s="183"/>
      <c r="T62" s="183"/>
      <c r="U62" s="183"/>
      <c r="V62" s="183"/>
      <c r="W62" s="183"/>
      <c r="X62" s="183"/>
    </row>
    <row r="63" spans="1:24" ht="12.75">
      <c r="A63" s="265" t="s">
        <v>32</v>
      </c>
      <c r="B63" s="266"/>
      <c r="C63" s="266"/>
      <c r="D63" s="266"/>
      <c r="E63" s="267"/>
      <c r="F63" s="99">
        <v>180</v>
      </c>
      <c r="G63" s="100">
        <v>-635732.8201887999</v>
      </c>
      <c r="H63" s="101">
        <v>-15237917.859413475</v>
      </c>
      <c r="I63" s="102">
        <f t="shared" si="0"/>
        <v>-15873650.679602275</v>
      </c>
      <c r="J63" s="100">
        <v>-921193.2670137205</v>
      </c>
      <c r="K63" s="101">
        <v>-12459999.010895059</v>
      </c>
      <c r="L63" s="102">
        <f t="shared" si="1"/>
        <v>-13381192.27790878</v>
      </c>
      <c r="M63" s="185"/>
      <c r="N63" s="185"/>
      <c r="O63" s="185"/>
      <c r="P63" s="185"/>
      <c r="Q63" s="185"/>
      <c r="R63" s="185"/>
      <c r="S63" s="183"/>
      <c r="T63" s="183"/>
      <c r="U63" s="183"/>
      <c r="V63" s="183"/>
      <c r="W63" s="183"/>
      <c r="X63" s="183"/>
    </row>
    <row r="64" spans="1:24" ht="12.75">
      <c r="A64" s="265" t="s">
        <v>47</v>
      </c>
      <c r="B64" s="266"/>
      <c r="C64" s="266"/>
      <c r="D64" s="266"/>
      <c r="E64" s="267"/>
      <c r="F64" s="99">
        <v>181</v>
      </c>
      <c r="G64" s="100">
        <v>-6117447.077540699</v>
      </c>
      <c r="H64" s="101">
        <v>-43319040.891343325</v>
      </c>
      <c r="I64" s="102">
        <f t="shared" si="0"/>
        <v>-49436487.96888402</v>
      </c>
      <c r="J64" s="100">
        <v>-6198957.64025823</v>
      </c>
      <c r="K64" s="101">
        <v>-43060893.083443075</v>
      </c>
      <c r="L64" s="102">
        <f t="shared" si="1"/>
        <v>-49259850.723701306</v>
      </c>
      <c r="M64" s="185"/>
      <c r="N64" s="185"/>
      <c r="O64" s="185"/>
      <c r="P64" s="185"/>
      <c r="Q64" s="185"/>
      <c r="R64" s="185"/>
      <c r="S64" s="183"/>
      <c r="T64" s="183"/>
      <c r="U64" s="183"/>
      <c r="V64" s="183"/>
      <c r="W64" s="183"/>
      <c r="X64" s="183"/>
    </row>
    <row r="65" spans="1:24" ht="12.75">
      <c r="A65" s="265" t="s">
        <v>48</v>
      </c>
      <c r="B65" s="266"/>
      <c r="C65" s="266"/>
      <c r="D65" s="266"/>
      <c r="E65" s="267"/>
      <c r="F65" s="99">
        <v>182</v>
      </c>
      <c r="G65" s="100">
        <v>-12190372.497627899</v>
      </c>
      <c r="H65" s="101">
        <v>-104614209.71218702</v>
      </c>
      <c r="I65" s="102">
        <f t="shared" si="0"/>
        <v>-116804582.20981492</v>
      </c>
      <c r="J65" s="100">
        <v>-13051897.380751386</v>
      </c>
      <c r="K65" s="101">
        <v>-94944652.85496515</v>
      </c>
      <c r="L65" s="102">
        <f t="shared" si="1"/>
        <v>-107996550.23571654</v>
      </c>
      <c r="M65" s="185"/>
      <c r="N65" s="185"/>
      <c r="O65" s="185"/>
      <c r="P65" s="185"/>
      <c r="Q65" s="185"/>
      <c r="R65" s="185"/>
      <c r="S65" s="183"/>
      <c r="T65" s="183"/>
      <c r="U65" s="183"/>
      <c r="V65" s="183"/>
      <c r="W65" s="183"/>
      <c r="X65" s="183"/>
    </row>
    <row r="66" spans="1:24" ht="12.75">
      <c r="A66" s="268" t="s">
        <v>112</v>
      </c>
      <c r="B66" s="266"/>
      <c r="C66" s="266"/>
      <c r="D66" s="266"/>
      <c r="E66" s="267"/>
      <c r="F66" s="99">
        <v>183</v>
      </c>
      <c r="G66" s="143">
        <f>+G67+G68+G69+G70+G71+G72+G73</f>
        <v>14544552.994129809</v>
      </c>
      <c r="H66" s="161">
        <f>+H67+H68+H69+H70+H71+H72+H73</f>
        <v>-29642848.583595738</v>
      </c>
      <c r="I66" s="102">
        <f t="shared" si="0"/>
        <v>-15098295.58946593</v>
      </c>
      <c r="J66" s="143">
        <f>+J67+J68+J69+J70+J71+J72+J73</f>
        <v>9747952.56680105</v>
      </c>
      <c r="K66" s="161">
        <f>+K67+K68+K69+K70+K71+K72+K73</f>
        <v>-72328269.33720371</v>
      </c>
      <c r="L66" s="102">
        <f t="shared" si="1"/>
        <v>-62580316.77040266</v>
      </c>
      <c r="M66" s="185"/>
      <c r="N66" s="185"/>
      <c r="O66" s="185"/>
      <c r="P66" s="185"/>
      <c r="Q66" s="185"/>
      <c r="R66" s="185"/>
      <c r="S66" s="183"/>
      <c r="T66" s="183"/>
      <c r="U66" s="183"/>
      <c r="V66" s="183"/>
      <c r="W66" s="183"/>
      <c r="X66" s="183"/>
    </row>
    <row r="67" spans="1:24" ht="21" customHeight="1">
      <c r="A67" s="265" t="s">
        <v>221</v>
      </c>
      <c r="B67" s="266"/>
      <c r="C67" s="266"/>
      <c r="D67" s="266"/>
      <c r="E67" s="267"/>
      <c r="F67" s="99">
        <v>184</v>
      </c>
      <c r="G67" s="100">
        <v>0</v>
      </c>
      <c r="H67" s="101">
        <v>0</v>
      </c>
      <c r="I67" s="102">
        <f t="shared" si="0"/>
        <v>0</v>
      </c>
      <c r="J67" s="100">
        <v>0</v>
      </c>
      <c r="K67" s="101">
        <v>0</v>
      </c>
      <c r="L67" s="102">
        <f t="shared" si="1"/>
        <v>0</v>
      </c>
      <c r="M67" s="185"/>
      <c r="N67" s="185"/>
      <c r="O67" s="185"/>
      <c r="P67" s="185"/>
      <c r="Q67" s="185"/>
      <c r="R67" s="185"/>
      <c r="S67" s="183"/>
      <c r="T67" s="183"/>
      <c r="U67" s="183"/>
      <c r="V67" s="183"/>
      <c r="W67" s="183"/>
      <c r="X67" s="183"/>
    </row>
    <row r="68" spans="1:24" ht="12.75">
      <c r="A68" s="265" t="s">
        <v>49</v>
      </c>
      <c r="B68" s="266"/>
      <c r="C68" s="266"/>
      <c r="D68" s="266"/>
      <c r="E68" s="267"/>
      <c r="F68" s="99">
        <v>185</v>
      </c>
      <c r="G68" s="100">
        <v>-3776.567000000001</v>
      </c>
      <c r="H68" s="101">
        <v>-115714.98857830046</v>
      </c>
      <c r="I68" s="102">
        <f t="shared" si="0"/>
        <v>-119491.55557830045</v>
      </c>
      <c r="J68" s="100">
        <v>-4058.338496999999</v>
      </c>
      <c r="K68" s="101">
        <v>-133119.19634338934</v>
      </c>
      <c r="L68" s="102">
        <f t="shared" si="1"/>
        <v>-137177.53484038933</v>
      </c>
      <c r="M68" s="185"/>
      <c r="N68" s="185"/>
      <c r="O68" s="185"/>
      <c r="P68" s="185"/>
      <c r="Q68" s="185"/>
      <c r="R68" s="185"/>
      <c r="S68" s="183"/>
      <c r="T68" s="183"/>
      <c r="U68" s="183"/>
      <c r="V68" s="183"/>
      <c r="W68" s="183"/>
      <c r="X68" s="183"/>
    </row>
    <row r="69" spans="1:24" ht="12.75">
      <c r="A69" s="265" t="s">
        <v>206</v>
      </c>
      <c r="B69" s="266"/>
      <c r="C69" s="266"/>
      <c r="D69" s="266"/>
      <c r="E69" s="267"/>
      <c r="F69" s="99">
        <v>186</v>
      </c>
      <c r="G69" s="100">
        <v>56579.04671210004</v>
      </c>
      <c r="H69" s="101">
        <v>-83911.45604819804</v>
      </c>
      <c r="I69" s="102">
        <f t="shared" si="0"/>
        <v>-27332.409336098004</v>
      </c>
      <c r="J69" s="100">
        <v>5247235.236254601</v>
      </c>
      <c r="K69" s="101">
        <v>-6483941.422440002</v>
      </c>
      <c r="L69" s="102">
        <f t="shared" si="1"/>
        <v>-1236706.186185401</v>
      </c>
      <c r="M69" s="185"/>
      <c r="N69" s="185"/>
      <c r="O69" s="185"/>
      <c r="P69" s="185"/>
      <c r="Q69" s="185"/>
      <c r="R69" s="185"/>
      <c r="S69" s="183"/>
      <c r="T69" s="183"/>
      <c r="U69" s="183"/>
      <c r="V69" s="183"/>
      <c r="W69" s="183"/>
      <c r="X69" s="183"/>
    </row>
    <row r="70" spans="1:24" ht="23.25" customHeight="1">
      <c r="A70" s="265" t="s">
        <v>254</v>
      </c>
      <c r="B70" s="266"/>
      <c r="C70" s="266"/>
      <c r="D70" s="266"/>
      <c r="E70" s="267"/>
      <c r="F70" s="99">
        <v>187</v>
      </c>
      <c r="G70" s="100">
        <v>0</v>
      </c>
      <c r="H70" s="101">
        <v>-678612.612879999</v>
      </c>
      <c r="I70" s="102">
        <f t="shared" si="0"/>
        <v>-678612.612879999</v>
      </c>
      <c r="J70" s="100">
        <v>-242035.330000001</v>
      </c>
      <c r="K70" s="101">
        <v>-40535.48999999836</v>
      </c>
      <c r="L70" s="102">
        <f t="shared" si="1"/>
        <v>-282570.81999999937</v>
      </c>
      <c r="M70" s="185"/>
      <c r="N70" s="185"/>
      <c r="O70" s="185"/>
      <c r="P70" s="185"/>
      <c r="Q70" s="185"/>
      <c r="R70" s="185"/>
      <c r="S70" s="183"/>
      <c r="T70" s="183"/>
      <c r="U70" s="183"/>
      <c r="V70" s="183"/>
      <c r="W70" s="183"/>
      <c r="X70" s="183"/>
    </row>
    <row r="71" spans="1:24" ht="19.5" customHeight="1">
      <c r="A71" s="265" t="s">
        <v>255</v>
      </c>
      <c r="B71" s="266"/>
      <c r="C71" s="266"/>
      <c r="D71" s="266"/>
      <c r="E71" s="267"/>
      <c r="F71" s="99">
        <v>188</v>
      </c>
      <c r="G71" s="100">
        <v>0</v>
      </c>
      <c r="H71" s="101">
        <v>32356.676080000005</v>
      </c>
      <c r="I71" s="102">
        <f t="shared" si="0"/>
        <v>32356.676080000005</v>
      </c>
      <c r="J71" s="100">
        <v>49799.99999999994</v>
      </c>
      <c r="K71" s="101">
        <v>-1323661.7232934795</v>
      </c>
      <c r="L71" s="102">
        <f t="shared" si="1"/>
        <v>-1273861.7232934795</v>
      </c>
      <c r="M71" s="185"/>
      <c r="N71" s="185"/>
      <c r="O71" s="185"/>
      <c r="P71" s="185"/>
      <c r="Q71" s="185"/>
      <c r="R71" s="185"/>
      <c r="S71" s="183"/>
      <c r="T71" s="183"/>
      <c r="U71" s="183"/>
      <c r="V71" s="183"/>
      <c r="W71" s="183"/>
      <c r="X71" s="183"/>
    </row>
    <row r="72" spans="1:24" ht="12.75">
      <c r="A72" s="265" t="s">
        <v>257</v>
      </c>
      <c r="B72" s="266"/>
      <c r="C72" s="266"/>
      <c r="D72" s="266"/>
      <c r="E72" s="267"/>
      <c r="F72" s="99">
        <v>189</v>
      </c>
      <c r="G72" s="100">
        <v>14764113.293200009</v>
      </c>
      <c r="H72" s="101">
        <v>19096917.923688002</v>
      </c>
      <c r="I72" s="102">
        <f aca="true" t="shared" si="2" ref="I72:I99">+G72+H72</f>
        <v>33861031.21688801</v>
      </c>
      <c r="J72" s="100">
        <v>5005491.717718</v>
      </c>
      <c r="K72" s="101">
        <v>-58559.7471601367</v>
      </c>
      <c r="L72" s="102">
        <f aca="true" t="shared" si="3" ref="L72:L99">SUM(J72:K72)</f>
        <v>4946931.970557863</v>
      </c>
      <c r="M72" s="185"/>
      <c r="N72" s="185"/>
      <c r="O72" s="185"/>
      <c r="P72" s="185"/>
      <c r="Q72" s="185"/>
      <c r="R72" s="185"/>
      <c r="S72" s="183"/>
      <c r="T72" s="183"/>
      <c r="U72" s="183"/>
      <c r="V72" s="183"/>
      <c r="W72" s="183"/>
      <c r="X72" s="183"/>
    </row>
    <row r="73" spans="1:24" ht="12.75">
      <c r="A73" s="265" t="s">
        <v>256</v>
      </c>
      <c r="B73" s="266"/>
      <c r="C73" s="266"/>
      <c r="D73" s="266"/>
      <c r="E73" s="267"/>
      <c r="F73" s="99">
        <v>190</v>
      </c>
      <c r="G73" s="100">
        <v>-272362.77878229995</v>
      </c>
      <c r="H73" s="101">
        <v>-47893884.12585724</v>
      </c>
      <c r="I73" s="102">
        <f t="shared" si="2"/>
        <v>-48166246.90463954</v>
      </c>
      <c r="J73" s="100">
        <v>-308480.71867454995</v>
      </c>
      <c r="K73" s="101">
        <v>-64288451.75796671</v>
      </c>
      <c r="L73" s="102">
        <f t="shared" si="3"/>
        <v>-64596932.47664126</v>
      </c>
      <c r="M73" s="185"/>
      <c r="N73" s="185"/>
      <c r="O73" s="185"/>
      <c r="P73" s="185"/>
      <c r="Q73" s="185"/>
      <c r="R73" s="185"/>
      <c r="S73" s="183"/>
      <c r="T73" s="183"/>
      <c r="U73" s="183"/>
      <c r="V73" s="183"/>
      <c r="W73" s="183"/>
      <c r="X73" s="183"/>
    </row>
    <row r="74" spans="1:24" ht="24.75" customHeight="1">
      <c r="A74" s="268" t="s">
        <v>113</v>
      </c>
      <c r="B74" s="266"/>
      <c r="C74" s="266"/>
      <c r="D74" s="266"/>
      <c r="E74" s="267"/>
      <c r="F74" s="99">
        <v>191</v>
      </c>
      <c r="G74" s="143">
        <f>+G75+G76</f>
        <v>-205133.3268264</v>
      </c>
      <c r="H74" s="161">
        <f>+H75+H76</f>
        <v>-12809286.993431792</v>
      </c>
      <c r="I74" s="102">
        <f t="shared" si="2"/>
        <v>-13014420.32025819</v>
      </c>
      <c r="J74" s="143">
        <f>+J75+J76</f>
        <v>-311915.2520549998</v>
      </c>
      <c r="K74" s="161">
        <f>+K75+K76</f>
        <v>-13318166.422546182</v>
      </c>
      <c r="L74" s="102">
        <f t="shared" si="3"/>
        <v>-13630081.674601182</v>
      </c>
      <c r="M74" s="185"/>
      <c r="N74" s="185"/>
      <c r="O74" s="185"/>
      <c r="P74" s="185"/>
      <c r="Q74" s="185"/>
      <c r="R74" s="185"/>
      <c r="S74" s="183"/>
      <c r="T74" s="183"/>
      <c r="U74" s="183"/>
      <c r="V74" s="183"/>
      <c r="W74" s="183"/>
      <c r="X74" s="183"/>
    </row>
    <row r="75" spans="1:24" ht="12.75">
      <c r="A75" s="265" t="s">
        <v>50</v>
      </c>
      <c r="B75" s="266"/>
      <c r="C75" s="266"/>
      <c r="D75" s="266"/>
      <c r="E75" s="267"/>
      <c r="F75" s="99">
        <v>192</v>
      </c>
      <c r="G75" s="100">
        <v>0</v>
      </c>
      <c r="H75" s="101">
        <v>-277134.63135269994</v>
      </c>
      <c r="I75" s="102">
        <f t="shared" si="2"/>
        <v>-277134.63135269994</v>
      </c>
      <c r="J75" s="100">
        <v>0</v>
      </c>
      <c r="K75" s="101">
        <v>-497784.1261931702</v>
      </c>
      <c r="L75" s="102">
        <f t="shared" si="3"/>
        <v>-497784.1261931702</v>
      </c>
      <c r="M75" s="185"/>
      <c r="N75" s="185"/>
      <c r="O75" s="185"/>
      <c r="P75" s="185"/>
      <c r="Q75" s="185"/>
      <c r="R75" s="185"/>
      <c r="S75" s="183"/>
      <c r="T75" s="183"/>
      <c r="U75" s="183"/>
      <c r="V75" s="183"/>
      <c r="W75" s="183"/>
      <c r="X75" s="183"/>
    </row>
    <row r="76" spans="1:24" ht="12.75">
      <c r="A76" s="265" t="s">
        <v>51</v>
      </c>
      <c r="B76" s="266"/>
      <c r="C76" s="266"/>
      <c r="D76" s="266"/>
      <c r="E76" s="267"/>
      <c r="F76" s="99">
        <v>193</v>
      </c>
      <c r="G76" s="100">
        <v>-205133.3268264</v>
      </c>
      <c r="H76" s="101">
        <v>-12532152.362079091</v>
      </c>
      <c r="I76" s="102">
        <f t="shared" si="2"/>
        <v>-12737285.68890549</v>
      </c>
      <c r="J76" s="100">
        <v>-311915.2520549998</v>
      </c>
      <c r="K76" s="101">
        <v>-12820382.296353012</v>
      </c>
      <c r="L76" s="102">
        <f t="shared" si="3"/>
        <v>-13132297.548408013</v>
      </c>
      <c r="M76" s="185"/>
      <c r="N76" s="185"/>
      <c r="O76" s="185"/>
      <c r="P76" s="185"/>
      <c r="Q76" s="185"/>
      <c r="R76" s="185"/>
      <c r="S76" s="183"/>
      <c r="T76" s="183"/>
      <c r="U76" s="183"/>
      <c r="V76" s="183"/>
      <c r="W76" s="183"/>
      <c r="X76" s="183"/>
    </row>
    <row r="77" spans="1:24" ht="12.75">
      <c r="A77" s="268" t="s">
        <v>59</v>
      </c>
      <c r="B77" s="266"/>
      <c r="C77" s="266"/>
      <c r="D77" s="266"/>
      <c r="E77" s="267"/>
      <c r="F77" s="99">
        <v>194</v>
      </c>
      <c r="G77" s="100">
        <v>19021.938659999996</v>
      </c>
      <c r="H77" s="101">
        <v>-98675941.71926603</v>
      </c>
      <c r="I77" s="102">
        <f t="shared" si="2"/>
        <v>-98656919.78060603</v>
      </c>
      <c r="J77" s="100">
        <v>-682.7154025899981</v>
      </c>
      <c r="K77" s="101">
        <v>-20033088.921138473</v>
      </c>
      <c r="L77" s="102">
        <f t="shared" si="3"/>
        <v>-20033771.63654106</v>
      </c>
      <c r="M77" s="185"/>
      <c r="N77" s="185"/>
      <c r="O77" s="185"/>
      <c r="P77" s="185"/>
      <c r="Q77" s="185"/>
      <c r="R77" s="185"/>
      <c r="S77" s="183"/>
      <c r="T77" s="183"/>
      <c r="U77" s="183"/>
      <c r="V77" s="183"/>
      <c r="W77" s="183"/>
      <c r="X77" s="183"/>
    </row>
    <row r="78" spans="1:24" ht="48" customHeight="1">
      <c r="A78" s="268" t="s">
        <v>364</v>
      </c>
      <c r="B78" s="266"/>
      <c r="C78" s="266"/>
      <c r="D78" s="266"/>
      <c r="E78" s="267"/>
      <c r="F78" s="99">
        <v>195</v>
      </c>
      <c r="G78" s="143">
        <f>+G7+G16+G30+G31+G32+G33+G42+G50+G54+G57+G66+G74+G77</f>
        <v>1243904.4598654504</v>
      </c>
      <c r="H78" s="161">
        <f>+H7+H16+H30+H31+H32+H33+H42+H50+H54+H57+H66+H74+H77</f>
        <v>21976184.407957315</v>
      </c>
      <c r="I78" s="102">
        <f t="shared" si="2"/>
        <v>23220088.867822766</v>
      </c>
      <c r="J78" s="143">
        <f>+J7+J16+J30+J31+J32+J33+J42+J50+J54+J57+J66+J74+J77</f>
        <v>22029277.35964067</v>
      </c>
      <c r="K78" s="161">
        <f>+K7+K16+K30+K31+K32+K33+K42+K50+K54+K57+K66+K74+K77</f>
        <v>6025505.6371467</v>
      </c>
      <c r="L78" s="102">
        <f t="shared" si="3"/>
        <v>28054782.99678737</v>
      </c>
      <c r="M78" s="185"/>
      <c r="N78" s="185"/>
      <c r="O78" s="185"/>
      <c r="P78" s="185"/>
      <c r="Q78" s="185"/>
      <c r="R78" s="185"/>
      <c r="S78" s="183"/>
      <c r="T78" s="183"/>
      <c r="U78" s="183"/>
      <c r="V78" s="183"/>
      <c r="W78" s="183"/>
      <c r="X78" s="183"/>
    </row>
    <row r="79" spans="1:24" ht="12.75">
      <c r="A79" s="268" t="s">
        <v>114</v>
      </c>
      <c r="B79" s="266"/>
      <c r="C79" s="266"/>
      <c r="D79" s="266"/>
      <c r="E79" s="267"/>
      <c r="F79" s="99">
        <v>196</v>
      </c>
      <c r="G79" s="143">
        <f>+G80+G81</f>
        <v>-4941272.39264001</v>
      </c>
      <c r="H79" s="161">
        <f>+H80+H81</f>
        <v>-30011554.20299107</v>
      </c>
      <c r="I79" s="102">
        <f t="shared" si="2"/>
        <v>-34952826.59563108</v>
      </c>
      <c r="J79" s="143">
        <f>+J80+J81</f>
        <v>392906.45069599245</v>
      </c>
      <c r="K79" s="161">
        <f>+K80+K81</f>
        <v>4879092.986059038</v>
      </c>
      <c r="L79" s="102">
        <f t="shared" si="3"/>
        <v>5271999.43675503</v>
      </c>
      <c r="M79" s="185"/>
      <c r="N79" s="185"/>
      <c r="O79" s="185"/>
      <c r="P79" s="185"/>
      <c r="Q79" s="185"/>
      <c r="R79" s="185"/>
      <c r="S79" s="183"/>
      <c r="T79" s="183"/>
      <c r="U79" s="183"/>
      <c r="V79" s="183"/>
      <c r="W79" s="183"/>
      <c r="X79" s="183"/>
    </row>
    <row r="80" spans="1:24" ht="12.75">
      <c r="A80" s="265" t="s">
        <v>52</v>
      </c>
      <c r="B80" s="266"/>
      <c r="C80" s="266"/>
      <c r="D80" s="266"/>
      <c r="E80" s="267"/>
      <c r="F80" s="99">
        <v>197</v>
      </c>
      <c r="G80" s="100">
        <v>-7291404.85264001</v>
      </c>
      <c r="H80" s="101">
        <v>-28690476.10481487</v>
      </c>
      <c r="I80" s="102">
        <f t="shared" si="2"/>
        <v>-35981880.957454875</v>
      </c>
      <c r="J80" s="100">
        <v>392906.45069599245</v>
      </c>
      <c r="K80" s="101">
        <v>15340649.019491415</v>
      </c>
      <c r="L80" s="102">
        <f t="shared" si="3"/>
        <v>15733555.470187407</v>
      </c>
      <c r="M80" s="185"/>
      <c r="N80" s="185"/>
      <c r="O80" s="185"/>
      <c r="P80" s="185"/>
      <c r="Q80" s="185"/>
      <c r="R80" s="185"/>
      <c r="S80" s="183"/>
      <c r="T80" s="183"/>
      <c r="U80" s="183"/>
      <c r="V80" s="183"/>
      <c r="W80" s="183"/>
      <c r="X80" s="183"/>
    </row>
    <row r="81" spans="1:24" ht="12.75">
      <c r="A81" s="265" t="s">
        <v>53</v>
      </c>
      <c r="B81" s="266"/>
      <c r="C81" s="266"/>
      <c r="D81" s="266"/>
      <c r="E81" s="267"/>
      <c r="F81" s="99">
        <v>198</v>
      </c>
      <c r="G81" s="100">
        <v>2350132.46</v>
      </c>
      <c r="H81" s="101">
        <v>-1321078.0981762</v>
      </c>
      <c r="I81" s="102">
        <f t="shared" si="2"/>
        <v>1029054.3618238</v>
      </c>
      <c r="J81" s="100">
        <v>0</v>
      </c>
      <c r="K81" s="101">
        <v>-10461556.033432378</v>
      </c>
      <c r="L81" s="102">
        <f t="shared" si="3"/>
        <v>-10461556.033432378</v>
      </c>
      <c r="M81" s="185"/>
      <c r="N81" s="185"/>
      <c r="O81" s="185"/>
      <c r="P81" s="185"/>
      <c r="Q81" s="185"/>
      <c r="R81" s="185"/>
      <c r="S81" s="183"/>
      <c r="T81" s="183"/>
      <c r="U81" s="183"/>
      <c r="V81" s="183"/>
      <c r="W81" s="183"/>
      <c r="X81" s="183"/>
    </row>
    <row r="82" spans="1:24" ht="21" customHeight="1">
      <c r="A82" s="268" t="s">
        <v>208</v>
      </c>
      <c r="B82" s="266"/>
      <c r="C82" s="266"/>
      <c r="D82" s="266"/>
      <c r="E82" s="267"/>
      <c r="F82" s="99">
        <v>199</v>
      </c>
      <c r="G82" s="143">
        <f>+G78+G79</f>
        <v>-3697367.93277456</v>
      </c>
      <c r="H82" s="161">
        <f>+H78+H79</f>
        <v>-8035369.795033753</v>
      </c>
      <c r="I82" s="102">
        <f t="shared" si="2"/>
        <v>-11732737.727808313</v>
      </c>
      <c r="J82" s="143">
        <f>+J78+J79</f>
        <v>22422183.81033666</v>
      </c>
      <c r="K82" s="161">
        <f>+K78+K79</f>
        <v>10904598.623205738</v>
      </c>
      <c r="L82" s="102">
        <f t="shared" si="3"/>
        <v>33326782.4335424</v>
      </c>
      <c r="M82" s="185"/>
      <c r="N82" s="185"/>
      <c r="O82" s="185"/>
      <c r="P82" s="185"/>
      <c r="Q82" s="185"/>
      <c r="R82" s="185"/>
      <c r="S82" s="183"/>
      <c r="T82" s="183"/>
      <c r="U82" s="183"/>
      <c r="V82" s="183"/>
      <c r="W82" s="183"/>
      <c r="X82" s="183"/>
    </row>
    <row r="83" spans="1:24" ht="12.75">
      <c r="A83" s="268" t="s">
        <v>258</v>
      </c>
      <c r="B83" s="269"/>
      <c r="C83" s="269"/>
      <c r="D83" s="269"/>
      <c r="E83" s="286"/>
      <c r="F83" s="99">
        <v>200</v>
      </c>
      <c r="G83" s="104">
        <v>-3686245.953425832</v>
      </c>
      <c r="H83" s="105">
        <v>-6506778.262329698</v>
      </c>
      <c r="I83" s="102">
        <f t="shared" si="2"/>
        <v>-10193024.21575553</v>
      </c>
      <c r="J83" s="100">
        <v>22390850.451401606</v>
      </c>
      <c r="K83" s="101">
        <v>10980890.899790913</v>
      </c>
      <c r="L83" s="102">
        <f t="shared" si="3"/>
        <v>33371741.35119252</v>
      </c>
      <c r="M83" s="185"/>
      <c r="N83" s="185"/>
      <c r="O83" s="185"/>
      <c r="P83" s="185"/>
      <c r="Q83" s="185"/>
      <c r="R83" s="185"/>
      <c r="S83" s="183"/>
      <c r="T83" s="183"/>
      <c r="U83" s="183"/>
      <c r="V83" s="183"/>
      <c r="W83" s="183"/>
      <c r="X83" s="183"/>
    </row>
    <row r="84" spans="1:24" ht="12.75">
      <c r="A84" s="268" t="s">
        <v>259</v>
      </c>
      <c r="B84" s="269"/>
      <c r="C84" s="269"/>
      <c r="D84" s="269"/>
      <c r="E84" s="286"/>
      <c r="F84" s="99">
        <v>201</v>
      </c>
      <c r="G84" s="100">
        <v>-11121.979348508337</v>
      </c>
      <c r="H84" s="101">
        <v>-1528591.2748610973</v>
      </c>
      <c r="I84" s="102">
        <f t="shared" si="2"/>
        <v>-1539713.2542096057</v>
      </c>
      <c r="J84" s="100">
        <v>31334.358935237324</v>
      </c>
      <c r="K84" s="101">
        <v>-76293.27658561955</v>
      </c>
      <c r="L84" s="102">
        <f t="shared" si="3"/>
        <v>-44958.917650382224</v>
      </c>
      <c r="M84" s="185"/>
      <c r="N84" s="185"/>
      <c r="O84" s="185"/>
      <c r="P84" s="185"/>
      <c r="Q84" s="185"/>
      <c r="R84" s="185"/>
      <c r="S84" s="183"/>
      <c r="T84" s="183"/>
      <c r="U84" s="183"/>
      <c r="V84" s="183"/>
      <c r="W84" s="183"/>
      <c r="X84" s="183"/>
    </row>
    <row r="85" spans="1:24" ht="12.75">
      <c r="A85" s="268" t="s">
        <v>264</v>
      </c>
      <c r="B85" s="269"/>
      <c r="C85" s="269"/>
      <c r="D85" s="269"/>
      <c r="E85" s="269"/>
      <c r="F85" s="99">
        <v>202</v>
      </c>
      <c r="G85" s="104">
        <f>+G7+G16+G30+G31+G32+G81</f>
        <v>201528270.7676565</v>
      </c>
      <c r="H85" s="104">
        <f>+H7+H16+H30+H31+H32+H81</f>
        <v>681849427.4178722</v>
      </c>
      <c r="I85" s="102">
        <f t="shared" si="2"/>
        <v>883377698.1855288</v>
      </c>
      <c r="J85" s="104">
        <f>+J7+J16+J30+J31+J32+J81</f>
        <v>199559767.09800616</v>
      </c>
      <c r="K85" s="104">
        <f>+K7+K16+K30+K31+K32+K81</f>
        <v>689623246.0547408</v>
      </c>
      <c r="L85" s="102">
        <f t="shared" si="3"/>
        <v>889183013.1527469</v>
      </c>
      <c r="M85" s="185"/>
      <c r="N85" s="185"/>
      <c r="O85" s="185"/>
      <c r="P85" s="185"/>
      <c r="Q85" s="185"/>
      <c r="R85" s="185"/>
      <c r="S85" s="183"/>
      <c r="T85" s="183"/>
      <c r="U85" s="183"/>
      <c r="V85" s="183"/>
      <c r="W85" s="183"/>
      <c r="X85" s="183"/>
    </row>
    <row r="86" spans="1:24" ht="12.75">
      <c r="A86" s="268" t="s">
        <v>265</v>
      </c>
      <c r="B86" s="269"/>
      <c r="C86" s="269"/>
      <c r="D86" s="269"/>
      <c r="E86" s="269"/>
      <c r="F86" s="99">
        <v>203</v>
      </c>
      <c r="G86" s="104">
        <f>+G33+G42+G50+G54+G57+G66+G74+G77+G80</f>
        <v>-205225638.70043105</v>
      </c>
      <c r="H86" s="104">
        <f>+H33+H42+H50+H54+H57+H66+H74+H77+H80</f>
        <v>-689884797.212906</v>
      </c>
      <c r="I86" s="102">
        <f t="shared" si="2"/>
        <v>-895110435.913337</v>
      </c>
      <c r="J86" s="104">
        <f>+J33+J42+J50+J54+J57+J66+J74+J77+J80</f>
        <v>-177137583.2876695</v>
      </c>
      <c r="K86" s="104">
        <f>+K33+K42+K50+K54+K57+K66+K74+K77+K80</f>
        <v>-678718647.431535</v>
      </c>
      <c r="L86" s="102">
        <f t="shared" si="3"/>
        <v>-855856230.7192045</v>
      </c>
      <c r="M86" s="185"/>
      <c r="N86" s="185"/>
      <c r="O86" s="185"/>
      <c r="P86" s="185"/>
      <c r="Q86" s="185"/>
      <c r="R86" s="185"/>
      <c r="S86" s="183"/>
      <c r="T86" s="183"/>
      <c r="U86" s="183"/>
      <c r="V86" s="183"/>
      <c r="W86" s="183"/>
      <c r="X86" s="183"/>
    </row>
    <row r="87" spans="1:24" ht="12.75">
      <c r="A87" s="268" t="s">
        <v>209</v>
      </c>
      <c r="B87" s="266"/>
      <c r="C87" s="266"/>
      <c r="D87" s="266"/>
      <c r="E87" s="266"/>
      <c r="F87" s="99">
        <v>204</v>
      </c>
      <c r="G87" s="167">
        <f>SUM(G88:G94)-G95</f>
        <v>4432606.983923586</v>
      </c>
      <c r="H87" s="168">
        <f>SUM(H88:H94)-H95</f>
        <v>-11242423.141470611</v>
      </c>
      <c r="I87" s="102">
        <f t="shared" si="2"/>
        <v>-6809816.157547025</v>
      </c>
      <c r="J87" s="167">
        <f>SUM(J88:J94)-J95</f>
        <v>3696378.687121897</v>
      </c>
      <c r="K87" s="168">
        <f>SUM(K88:K94)-K95</f>
        <v>13113762.461709801</v>
      </c>
      <c r="L87" s="102">
        <f t="shared" si="3"/>
        <v>16810141.1488317</v>
      </c>
      <c r="M87" s="185"/>
      <c r="N87" s="185"/>
      <c r="O87" s="185"/>
      <c r="P87" s="185"/>
      <c r="Q87" s="185"/>
      <c r="R87" s="185"/>
      <c r="S87" s="183"/>
      <c r="T87" s="183"/>
      <c r="U87" s="183"/>
      <c r="V87" s="183"/>
      <c r="W87" s="183"/>
      <c r="X87" s="183"/>
    </row>
    <row r="88" spans="1:24" ht="19.5" customHeight="1">
      <c r="A88" s="265" t="s">
        <v>266</v>
      </c>
      <c r="B88" s="266"/>
      <c r="C88" s="266"/>
      <c r="D88" s="266"/>
      <c r="E88" s="266"/>
      <c r="F88" s="99">
        <v>205</v>
      </c>
      <c r="G88" s="104">
        <v>390793.60072358116</v>
      </c>
      <c r="H88" s="105">
        <v>654572.0096401105</v>
      </c>
      <c r="I88" s="102">
        <f t="shared" si="2"/>
        <v>1045365.6103636917</v>
      </c>
      <c r="J88" s="100">
        <v>19894.517121902783</v>
      </c>
      <c r="K88" s="101">
        <v>763116.2661005178</v>
      </c>
      <c r="L88" s="102">
        <f t="shared" si="3"/>
        <v>783010.7832224206</v>
      </c>
      <c r="M88" s="185"/>
      <c r="N88" s="185"/>
      <c r="O88" s="185"/>
      <c r="P88" s="185"/>
      <c r="Q88" s="185"/>
      <c r="R88" s="185"/>
      <c r="S88" s="183"/>
      <c r="T88" s="183"/>
      <c r="U88" s="183"/>
      <c r="V88" s="183"/>
      <c r="W88" s="183"/>
      <c r="X88" s="183"/>
    </row>
    <row r="89" spans="1:24" ht="23.25" customHeight="1">
      <c r="A89" s="265" t="s">
        <v>267</v>
      </c>
      <c r="B89" s="266"/>
      <c r="C89" s="266"/>
      <c r="D89" s="266"/>
      <c r="E89" s="266"/>
      <c r="F89" s="99">
        <v>206</v>
      </c>
      <c r="G89" s="104">
        <v>3297764.160000004</v>
      </c>
      <c r="H89" s="105">
        <v>-2751441.495425619</v>
      </c>
      <c r="I89" s="102">
        <f t="shared" si="2"/>
        <v>546322.6645743847</v>
      </c>
      <c r="J89" s="100">
        <v>4483517.279999994</v>
      </c>
      <c r="K89" s="101">
        <v>19069052.353334963</v>
      </c>
      <c r="L89" s="102">
        <f t="shared" si="3"/>
        <v>23552569.633334957</v>
      </c>
      <c r="M89" s="185"/>
      <c r="N89" s="185"/>
      <c r="O89" s="185"/>
      <c r="P89" s="185"/>
      <c r="Q89" s="185"/>
      <c r="R89" s="185"/>
      <c r="S89" s="183"/>
      <c r="T89" s="183"/>
      <c r="U89" s="183"/>
      <c r="V89" s="183"/>
      <c r="W89" s="183"/>
      <c r="X89" s="183"/>
    </row>
    <row r="90" spans="1:24" ht="21.75" customHeight="1">
      <c r="A90" s="265" t="s">
        <v>268</v>
      </c>
      <c r="B90" s="266"/>
      <c r="C90" s="266"/>
      <c r="D90" s="266"/>
      <c r="E90" s="266"/>
      <c r="F90" s="99">
        <v>207</v>
      </c>
      <c r="G90" s="100">
        <v>0</v>
      </c>
      <c r="H90" s="101">
        <v>-17134623.049124055</v>
      </c>
      <c r="I90" s="102">
        <f t="shared" si="2"/>
        <v>-17134623.049124055</v>
      </c>
      <c r="J90" s="100">
        <v>0</v>
      </c>
      <c r="K90" s="101">
        <v>-4253149.771925679</v>
      </c>
      <c r="L90" s="102">
        <f t="shared" si="3"/>
        <v>-4253149.771925679</v>
      </c>
      <c r="M90" s="185"/>
      <c r="N90" s="185"/>
      <c r="O90" s="185"/>
      <c r="P90" s="185"/>
      <c r="Q90" s="185"/>
      <c r="R90" s="185"/>
      <c r="S90" s="183"/>
      <c r="T90" s="183"/>
      <c r="U90" s="183"/>
      <c r="V90" s="183"/>
      <c r="W90" s="183"/>
      <c r="X90" s="183"/>
    </row>
    <row r="91" spans="1:24" ht="21" customHeight="1">
      <c r="A91" s="265" t="s">
        <v>269</v>
      </c>
      <c r="B91" s="266"/>
      <c r="C91" s="266"/>
      <c r="D91" s="266"/>
      <c r="E91" s="266"/>
      <c r="F91" s="99">
        <v>208</v>
      </c>
      <c r="G91" s="104">
        <v>0</v>
      </c>
      <c r="H91" s="105">
        <v>0</v>
      </c>
      <c r="I91" s="102">
        <f t="shared" si="2"/>
        <v>0</v>
      </c>
      <c r="J91" s="100">
        <v>0</v>
      </c>
      <c r="K91" s="101">
        <v>0</v>
      </c>
      <c r="L91" s="102">
        <f t="shared" si="3"/>
        <v>0</v>
      </c>
      <c r="M91" s="185"/>
      <c r="N91" s="185"/>
      <c r="O91" s="185"/>
      <c r="P91" s="185"/>
      <c r="Q91" s="185"/>
      <c r="R91" s="185"/>
      <c r="S91" s="183"/>
      <c r="T91" s="183"/>
      <c r="U91" s="183"/>
      <c r="V91" s="183"/>
      <c r="W91" s="183"/>
      <c r="X91" s="183"/>
    </row>
    <row r="92" spans="1:24" ht="12.75">
      <c r="A92" s="265" t="s">
        <v>270</v>
      </c>
      <c r="B92" s="266"/>
      <c r="C92" s="266"/>
      <c r="D92" s="266"/>
      <c r="E92" s="266"/>
      <c r="F92" s="99">
        <v>209</v>
      </c>
      <c r="G92" s="104">
        <v>0</v>
      </c>
      <c r="H92" s="105">
        <v>0</v>
      </c>
      <c r="I92" s="102">
        <f t="shared" si="2"/>
        <v>0</v>
      </c>
      <c r="J92" s="100">
        <v>0</v>
      </c>
      <c r="K92" s="101">
        <v>0</v>
      </c>
      <c r="L92" s="102">
        <f t="shared" si="3"/>
        <v>0</v>
      </c>
      <c r="M92" s="185"/>
      <c r="N92" s="185"/>
      <c r="O92" s="185"/>
      <c r="P92" s="185"/>
      <c r="Q92" s="185"/>
      <c r="R92" s="185"/>
      <c r="S92" s="183"/>
      <c r="T92" s="183"/>
      <c r="U92" s="183"/>
      <c r="V92" s="183"/>
      <c r="W92" s="183"/>
      <c r="X92" s="183"/>
    </row>
    <row r="93" spans="1:24" ht="22.5" customHeight="1">
      <c r="A93" s="265" t="s">
        <v>271</v>
      </c>
      <c r="B93" s="266"/>
      <c r="C93" s="266"/>
      <c r="D93" s="266"/>
      <c r="E93" s="266"/>
      <c r="F93" s="99">
        <v>210</v>
      </c>
      <c r="G93" s="100">
        <v>0</v>
      </c>
      <c r="H93" s="101">
        <v>0</v>
      </c>
      <c r="I93" s="102">
        <f t="shared" si="2"/>
        <v>0</v>
      </c>
      <c r="J93" s="100">
        <v>0</v>
      </c>
      <c r="K93" s="101">
        <v>0</v>
      </c>
      <c r="L93" s="102">
        <f t="shared" si="3"/>
        <v>0</v>
      </c>
      <c r="M93" s="185"/>
      <c r="N93" s="185"/>
      <c r="O93" s="185"/>
      <c r="P93" s="185"/>
      <c r="Q93" s="185"/>
      <c r="R93" s="185"/>
      <c r="S93" s="183"/>
      <c r="T93" s="183"/>
      <c r="U93" s="183"/>
      <c r="V93" s="183"/>
      <c r="W93" s="183"/>
      <c r="X93" s="183"/>
    </row>
    <row r="94" spans="1:24" ht="12.75">
      <c r="A94" s="265" t="s">
        <v>272</v>
      </c>
      <c r="B94" s="266"/>
      <c r="C94" s="266"/>
      <c r="D94" s="266"/>
      <c r="E94" s="266"/>
      <c r="F94" s="99">
        <v>211</v>
      </c>
      <c r="G94" s="104">
        <v>0</v>
      </c>
      <c r="H94" s="105">
        <v>0</v>
      </c>
      <c r="I94" s="102">
        <f t="shared" si="2"/>
        <v>0</v>
      </c>
      <c r="J94" s="100">
        <v>0</v>
      </c>
      <c r="K94" s="101">
        <v>0</v>
      </c>
      <c r="L94" s="102">
        <f t="shared" si="3"/>
        <v>0</v>
      </c>
      <c r="M94" s="185"/>
      <c r="N94" s="185"/>
      <c r="O94" s="185"/>
      <c r="P94" s="185"/>
      <c r="Q94" s="185"/>
      <c r="R94" s="185"/>
      <c r="S94" s="183"/>
      <c r="T94" s="183"/>
      <c r="U94" s="183"/>
      <c r="V94" s="183"/>
      <c r="W94" s="183"/>
      <c r="X94" s="183"/>
    </row>
    <row r="95" spans="1:24" ht="12.75">
      <c r="A95" s="265" t="s">
        <v>273</v>
      </c>
      <c r="B95" s="266"/>
      <c r="C95" s="266"/>
      <c r="D95" s="266"/>
      <c r="E95" s="266"/>
      <c r="F95" s="99">
        <v>212</v>
      </c>
      <c r="G95" s="104">
        <v>-744049.2232000008</v>
      </c>
      <c r="H95" s="105">
        <v>-7989069.393438949</v>
      </c>
      <c r="I95" s="102">
        <f t="shared" si="2"/>
        <v>-8733118.616638951</v>
      </c>
      <c r="J95" s="100">
        <v>807033.1099999994</v>
      </c>
      <c r="K95" s="101">
        <v>2465256.3858000003</v>
      </c>
      <c r="L95" s="102">
        <f t="shared" si="3"/>
        <v>3272289.4957999997</v>
      </c>
      <c r="M95" s="185"/>
      <c r="N95" s="185"/>
      <c r="O95" s="185"/>
      <c r="P95" s="185"/>
      <c r="Q95" s="185"/>
      <c r="R95" s="185"/>
      <c r="S95" s="183"/>
      <c r="T95" s="183"/>
      <c r="U95" s="183"/>
      <c r="V95" s="183"/>
      <c r="W95" s="183"/>
      <c r="X95" s="183"/>
    </row>
    <row r="96" spans="1:24" ht="12.75">
      <c r="A96" s="268" t="s">
        <v>207</v>
      </c>
      <c r="B96" s="266"/>
      <c r="C96" s="266"/>
      <c r="D96" s="266"/>
      <c r="E96" s="266"/>
      <c r="F96" s="99">
        <v>213</v>
      </c>
      <c r="G96" s="167">
        <f>G82+G87</f>
        <v>735239.051149026</v>
      </c>
      <c r="H96" s="101">
        <f>H82+H87</f>
        <v>-19277792.936504364</v>
      </c>
      <c r="I96" s="102">
        <f t="shared" si="2"/>
        <v>-18542553.88535534</v>
      </c>
      <c r="J96" s="167">
        <f>J82+J87</f>
        <v>26118562.49745856</v>
      </c>
      <c r="K96" s="101">
        <f>K82+K87</f>
        <v>24018361.08491554</v>
      </c>
      <c r="L96" s="102">
        <f t="shared" si="3"/>
        <v>50136923.582374096</v>
      </c>
      <c r="M96" s="185"/>
      <c r="N96" s="185"/>
      <c r="O96" s="185"/>
      <c r="P96" s="185"/>
      <c r="Q96" s="185"/>
      <c r="R96" s="185"/>
      <c r="S96" s="183"/>
      <c r="T96" s="183"/>
      <c r="U96" s="183"/>
      <c r="V96" s="183"/>
      <c r="W96" s="183"/>
      <c r="X96" s="183"/>
    </row>
    <row r="97" spans="1:24" ht="12.75">
      <c r="A97" s="268" t="s">
        <v>258</v>
      </c>
      <c r="B97" s="269"/>
      <c r="C97" s="269"/>
      <c r="D97" s="269"/>
      <c r="E97" s="286"/>
      <c r="F97" s="99">
        <v>214</v>
      </c>
      <c r="G97" s="104">
        <v>731357.0062024444</v>
      </c>
      <c r="H97" s="105">
        <v>-17622794.04078296</v>
      </c>
      <c r="I97" s="103">
        <f t="shared" si="2"/>
        <v>-16891437.034580514</v>
      </c>
      <c r="J97" s="100">
        <v>26085204.42864512</v>
      </c>
      <c r="K97" s="101">
        <v>24072710.624964237</v>
      </c>
      <c r="L97" s="102">
        <f t="shared" si="3"/>
        <v>50157915.05360936</v>
      </c>
      <c r="M97" s="185"/>
      <c r="N97" s="185"/>
      <c r="O97" s="185"/>
      <c r="P97" s="185"/>
      <c r="Q97" s="185"/>
      <c r="R97" s="185"/>
      <c r="S97" s="183"/>
      <c r="T97" s="183"/>
      <c r="U97" s="183"/>
      <c r="V97" s="183"/>
      <c r="W97" s="183"/>
      <c r="X97" s="183"/>
    </row>
    <row r="98" spans="1:24" ht="12.75">
      <c r="A98" s="268" t="s">
        <v>259</v>
      </c>
      <c r="B98" s="269"/>
      <c r="C98" s="269"/>
      <c r="D98" s="269"/>
      <c r="E98" s="286"/>
      <c r="F98" s="99">
        <v>215</v>
      </c>
      <c r="G98" s="104">
        <v>3882.0449467978233</v>
      </c>
      <c r="H98" s="105">
        <v>-1654998.9758784454</v>
      </c>
      <c r="I98" s="103">
        <f t="shared" si="2"/>
        <v>-1651116.9309316475</v>
      </c>
      <c r="J98" s="100">
        <v>33358.06881363449</v>
      </c>
      <c r="K98" s="101">
        <v>-54349.37929478532</v>
      </c>
      <c r="L98" s="102">
        <f t="shared" si="3"/>
        <v>-20991.31048115083</v>
      </c>
      <c r="M98" s="185"/>
      <c r="N98" s="185"/>
      <c r="O98" s="185"/>
      <c r="P98" s="185"/>
      <c r="Q98" s="185"/>
      <c r="R98" s="185"/>
      <c r="S98" s="183"/>
      <c r="T98" s="183"/>
      <c r="U98" s="183"/>
      <c r="V98" s="183"/>
      <c r="W98" s="183"/>
      <c r="X98" s="183"/>
    </row>
    <row r="99" spans="1:24" ht="12.75">
      <c r="A99" s="277" t="s">
        <v>298</v>
      </c>
      <c r="B99" s="279"/>
      <c r="C99" s="279"/>
      <c r="D99" s="279"/>
      <c r="E99" s="279"/>
      <c r="F99" s="107">
        <v>216</v>
      </c>
      <c r="G99" s="108">
        <v>0</v>
      </c>
      <c r="H99" s="109">
        <v>0</v>
      </c>
      <c r="I99" s="166">
        <f t="shared" si="2"/>
        <v>0</v>
      </c>
      <c r="J99" s="108"/>
      <c r="K99" s="109"/>
      <c r="L99" s="111">
        <f t="shared" si="3"/>
        <v>0</v>
      </c>
      <c r="M99" s="185"/>
      <c r="N99" s="185"/>
      <c r="O99" s="185"/>
      <c r="P99" s="185"/>
      <c r="Q99" s="185"/>
      <c r="R99" s="185"/>
      <c r="S99" s="183"/>
      <c r="T99" s="183"/>
      <c r="U99" s="183"/>
      <c r="V99" s="183"/>
      <c r="W99" s="183"/>
      <c r="X99" s="183"/>
    </row>
    <row r="100" spans="1:24" ht="12.75">
      <c r="A100" s="287" t="s">
        <v>376</v>
      </c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185"/>
      <c r="N100" s="185"/>
      <c r="O100" s="185"/>
      <c r="P100" s="185"/>
      <c r="Q100" s="185"/>
      <c r="R100" s="185"/>
      <c r="S100" s="183"/>
      <c r="T100" s="183"/>
      <c r="U100" s="183"/>
      <c r="V100" s="183"/>
      <c r="W100" s="183"/>
      <c r="X100" s="183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3:F65536 J43:K45 G100:L65536 L18:L99 G3:L6 G8:H15 J8:K15 G17:H17 J17:L17 G19:H23 J19:K23 G25:H32 J25:K32 G35:H37 G39:H41 J39:K41 J35:K37 G43:H45 G47:H49 J47:K49 G51:H53 J51:K53 G55:H56 J55:K56 G59:H61 J59:K61 L7:L16 G63:H65 J63:K65 G67:H73 J67:K73 G75:H77 J75:K77 G80:H81 J80:K81 A1:L2 G97:H99 J97:K99 G83:H86 J88:K95 G88:H95 J83:K8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customProperties>
    <customPr name="EpmWorksheetKeyString_GUID" r:id="rId2"/>
  </customProperties>
  <ignoredErrors>
    <ignoredError sqref="I7:I86 I88:I98" formula="1"/>
    <ignoredError sqref="I99 I87" formula="1" unlockedFormula="1"/>
    <ignoredError sqref="G96:H96 G87:H87 J87:K87 J96:K9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6" ySplit="6" topLeftCell="G61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H97" sqref="H97"/>
    </sheetView>
  </sheetViews>
  <sheetFormatPr defaultColWidth="9.140625" defaultRowHeight="12.75"/>
  <cols>
    <col min="1" max="5" width="9.140625" style="89" customWidth="1"/>
    <col min="6" max="6" width="9.28125" style="89" bestFit="1" customWidth="1"/>
    <col min="7" max="9" width="11.140625" style="89" customWidth="1"/>
    <col min="10" max="10" width="10.140625" style="89" bestFit="1" customWidth="1"/>
    <col min="11" max="12" width="11.421875" style="89" bestFit="1" customWidth="1"/>
    <col min="13" max="16384" width="9.140625" style="89" customWidth="1"/>
  </cols>
  <sheetData>
    <row r="1" spans="1:12" ht="15.75">
      <c r="A1" s="288" t="s">
        <v>375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2" customHeight="1">
      <c r="A2" s="294" t="s">
        <v>443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13.5" customHeight="1">
      <c r="A3" s="127"/>
      <c r="B3" s="128"/>
      <c r="C3" s="128"/>
      <c r="D3" s="129"/>
      <c r="E3" s="129"/>
      <c r="F3" s="129"/>
      <c r="G3" s="124"/>
      <c r="H3" s="124"/>
      <c r="I3" s="123"/>
      <c r="J3" s="130"/>
      <c r="K3" s="295" t="s">
        <v>58</v>
      </c>
      <c r="L3" s="295"/>
    </row>
    <row r="4" spans="1:12" ht="12.75" customHeight="1">
      <c r="A4" s="263" t="s">
        <v>2</v>
      </c>
      <c r="B4" s="264"/>
      <c r="C4" s="264"/>
      <c r="D4" s="264"/>
      <c r="E4" s="264"/>
      <c r="F4" s="263" t="s">
        <v>222</v>
      </c>
      <c r="G4" s="290" t="s">
        <v>430</v>
      </c>
      <c r="H4" s="291"/>
      <c r="I4" s="291"/>
      <c r="J4" s="263" t="s">
        <v>373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94" t="s">
        <v>360</v>
      </c>
      <c r="H5" s="94" t="s">
        <v>361</v>
      </c>
      <c r="I5" s="94" t="s">
        <v>362</v>
      </c>
      <c r="J5" s="94" t="s">
        <v>360</v>
      </c>
      <c r="K5" s="94" t="s">
        <v>361</v>
      </c>
      <c r="L5" s="94" t="s">
        <v>362</v>
      </c>
    </row>
    <row r="6" spans="1:12" ht="12.75">
      <c r="A6" s="263">
        <v>1</v>
      </c>
      <c r="B6" s="263"/>
      <c r="C6" s="263"/>
      <c r="D6" s="263"/>
      <c r="E6" s="263"/>
      <c r="F6" s="95">
        <v>2</v>
      </c>
      <c r="G6" s="95">
        <v>3</v>
      </c>
      <c r="H6" s="95">
        <v>4</v>
      </c>
      <c r="I6" s="95" t="s">
        <v>56</v>
      </c>
      <c r="J6" s="95">
        <v>6</v>
      </c>
      <c r="K6" s="95">
        <v>7</v>
      </c>
      <c r="L6" s="95" t="s">
        <v>57</v>
      </c>
    </row>
    <row r="7" spans="1:12" ht="12.75">
      <c r="A7" s="270" t="s">
        <v>99</v>
      </c>
      <c r="B7" s="272"/>
      <c r="C7" s="272"/>
      <c r="D7" s="272"/>
      <c r="E7" s="273"/>
      <c r="F7" s="96">
        <v>124</v>
      </c>
      <c r="G7" s="145">
        <f>SUM(G8:G15)</f>
        <v>628458918.47838</v>
      </c>
      <c r="H7" s="160">
        <f>SUM(H8:H15)</f>
        <v>2023256863.2848306</v>
      </c>
      <c r="I7" s="164">
        <f>+G7+H7</f>
        <v>2651715781.7632103</v>
      </c>
      <c r="J7" s="145">
        <f>SUM(J8:J15)</f>
        <v>639322901.7414447</v>
      </c>
      <c r="K7" s="160">
        <f>SUM(K8:K15)</f>
        <v>2079102244.4704866</v>
      </c>
      <c r="L7" s="144">
        <f>SUM(J7:K7)</f>
        <v>2718425146.211931</v>
      </c>
    </row>
    <row r="8" spans="1:12" ht="12.75">
      <c r="A8" s="265" t="s">
        <v>197</v>
      </c>
      <c r="B8" s="266"/>
      <c r="C8" s="266"/>
      <c r="D8" s="266"/>
      <c r="E8" s="267"/>
      <c r="F8" s="99">
        <v>125</v>
      </c>
      <c r="G8" s="167">
        <v>629582567.8949538</v>
      </c>
      <c r="H8" s="168">
        <v>2388655082.2678366</v>
      </c>
      <c r="I8" s="102">
        <f aca="true" t="shared" si="0" ref="I8:I71">+G8+H8</f>
        <v>3018237650.1627903</v>
      </c>
      <c r="J8" s="167">
        <v>639375760.0752774</v>
      </c>
      <c r="K8" s="168">
        <v>2500757407.939753</v>
      </c>
      <c r="L8" s="102">
        <f aca="true" t="shared" si="1" ref="L8:L71">SUM(J8:K8)</f>
        <v>3140133168.0150304</v>
      </c>
    </row>
    <row r="9" spans="1:12" ht="12.75">
      <c r="A9" s="265" t="s">
        <v>198</v>
      </c>
      <c r="B9" s="266"/>
      <c r="C9" s="266"/>
      <c r="D9" s="266"/>
      <c r="E9" s="267"/>
      <c r="F9" s="99">
        <v>126</v>
      </c>
      <c r="G9" s="167">
        <v>0</v>
      </c>
      <c r="H9" s="168">
        <v>2480093.5275007994</v>
      </c>
      <c r="I9" s="102">
        <f t="shared" si="0"/>
        <v>2480093.5275007994</v>
      </c>
      <c r="J9" s="167">
        <v>0</v>
      </c>
      <c r="K9" s="168">
        <v>1026541.16266887</v>
      </c>
      <c r="L9" s="102">
        <f t="shared" si="1"/>
        <v>1026541.16266887</v>
      </c>
    </row>
    <row r="10" spans="1:12" ht="25.5" customHeight="1">
      <c r="A10" s="265" t="s">
        <v>199</v>
      </c>
      <c r="B10" s="266"/>
      <c r="C10" s="266"/>
      <c r="D10" s="266"/>
      <c r="E10" s="267"/>
      <c r="F10" s="99">
        <v>127</v>
      </c>
      <c r="G10" s="167">
        <v>0</v>
      </c>
      <c r="H10" s="168">
        <v>5100010.504661374</v>
      </c>
      <c r="I10" s="102">
        <f t="shared" si="0"/>
        <v>5100010.504661374</v>
      </c>
      <c r="J10" s="167">
        <v>0</v>
      </c>
      <c r="K10" s="168">
        <v>-6051870.636659003</v>
      </c>
      <c r="L10" s="102">
        <f t="shared" si="1"/>
        <v>-6051870.636659003</v>
      </c>
    </row>
    <row r="11" spans="1:12" ht="12.75">
      <c r="A11" s="265" t="s">
        <v>200</v>
      </c>
      <c r="B11" s="266"/>
      <c r="C11" s="266"/>
      <c r="D11" s="266"/>
      <c r="E11" s="267"/>
      <c r="F11" s="99">
        <v>128</v>
      </c>
      <c r="G11" s="167">
        <v>-379296.85944000003</v>
      </c>
      <c r="H11" s="168">
        <v>-277613939.7969505</v>
      </c>
      <c r="I11" s="102">
        <f t="shared" si="0"/>
        <v>-277993236.65639055</v>
      </c>
      <c r="J11" s="167">
        <v>-39144.994517</v>
      </c>
      <c r="K11" s="168">
        <v>-273914965.7027564</v>
      </c>
      <c r="L11" s="102">
        <f t="shared" si="1"/>
        <v>-273954110.69727343</v>
      </c>
    </row>
    <row r="12" spans="1:12" ht="12.75">
      <c r="A12" s="265" t="s">
        <v>201</v>
      </c>
      <c r="B12" s="266"/>
      <c r="C12" s="266"/>
      <c r="D12" s="266"/>
      <c r="E12" s="267"/>
      <c r="F12" s="99">
        <v>129</v>
      </c>
      <c r="G12" s="167">
        <v>0</v>
      </c>
      <c r="H12" s="168">
        <v>-6352118.7273024</v>
      </c>
      <c r="I12" s="102">
        <f t="shared" si="0"/>
        <v>-6352118.7273024</v>
      </c>
      <c r="J12" s="167">
        <v>0</v>
      </c>
      <c r="K12" s="168">
        <v>-3442309.6538714496</v>
      </c>
      <c r="L12" s="102">
        <f t="shared" si="1"/>
        <v>-3442309.6538714496</v>
      </c>
    </row>
    <row r="13" spans="1:12" ht="12.75">
      <c r="A13" s="265" t="s">
        <v>202</v>
      </c>
      <c r="B13" s="266"/>
      <c r="C13" s="266"/>
      <c r="D13" s="266"/>
      <c r="E13" s="267"/>
      <c r="F13" s="99">
        <v>130</v>
      </c>
      <c r="G13" s="167">
        <v>-721405.6344140001</v>
      </c>
      <c r="H13" s="168">
        <v>-92348185.91169679</v>
      </c>
      <c r="I13" s="102">
        <f t="shared" si="0"/>
        <v>-93069591.5461108</v>
      </c>
      <c r="J13" s="167">
        <v>10730.66108914</v>
      </c>
      <c r="K13" s="168">
        <v>-151252083.92747855</v>
      </c>
      <c r="L13" s="102">
        <f t="shared" si="1"/>
        <v>-151241353.2663894</v>
      </c>
    </row>
    <row r="14" spans="1:12" ht="12.75">
      <c r="A14" s="265" t="s">
        <v>203</v>
      </c>
      <c r="B14" s="266"/>
      <c r="C14" s="266"/>
      <c r="D14" s="266"/>
      <c r="E14" s="267"/>
      <c r="F14" s="99">
        <v>131</v>
      </c>
      <c r="G14" s="167">
        <v>-22946.922720000002</v>
      </c>
      <c r="H14" s="168">
        <v>2520052.932590002</v>
      </c>
      <c r="I14" s="102">
        <f t="shared" si="0"/>
        <v>2497106.009870002</v>
      </c>
      <c r="J14" s="167">
        <v>-24444.000404999995</v>
      </c>
      <c r="K14" s="168">
        <v>11832799.87470093</v>
      </c>
      <c r="L14" s="102">
        <f t="shared" si="1"/>
        <v>11808355.87429593</v>
      </c>
    </row>
    <row r="15" spans="1:12" ht="12.75">
      <c r="A15" s="265" t="s">
        <v>243</v>
      </c>
      <c r="B15" s="266"/>
      <c r="C15" s="266"/>
      <c r="D15" s="266"/>
      <c r="E15" s="267"/>
      <c r="F15" s="99">
        <v>132</v>
      </c>
      <c r="G15" s="167">
        <v>0</v>
      </c>
      <c r="H15" s="168">
        <v>815868.4881916009</v>
      </c>
      <c r="I15" s="102">
        <f t="shared" si="0"/>
        <v>815868.4881916009</v>
      </c>
      <c r="J15" s="167">
        <v>0</v>
      </c>
      <c r="K15" s="168">
        <v>146725.41412946954</v>
      </c>
      <c r="L15" s="102">
        <f t="shared" si="1"/>
        <v>146725.41412946954</v>
      </c>
    </row>
    <row r="16" spans="1:12" ht="24.75" customHeight="1">
      <c r="A16" s="268" t="s">
        <v>100</v>
      </c>
      <c r="B16" s="266"/>
      <c r="C16" s="266"/>
      <c r="D16" s="266"/>
      <c r="E16" s="267"/>
      <c r="F16" s="99">
        <v>133</v>
      </c>
      <c r="G16" s="143">
        <f>G17+G18+G22+G23+G24+G28+G29</f>
        <v>132509230.8453714</v>
      </c>
      <c r="H16" s="161">
        <f>H17+H18+H22+H23+H24+H28+H29</f>
        <v>285949637.60212165</v>
      </c>
      <c r="I16" s="102">
        <f t="shared" si="0"/>
        <v>418458868.4474931</v>
      </c>
      <c r="J16" s="143">
        <f>+J17+J18+J22+J23+J24+J28+J29</f>
        <v>156024901.80320102</v>
      </c>
      <c r="K16" s="161">
        <f>+K17+K18+K22+K23+K24+K28+K29</f>
        <v>347429052.0262091</v>
      </c>
      <c r="L16" s="102">
        <f t="shared" si="1"/>
        <v>503453953.82941014</v>
      </c>
    </row>
    <row r="17" spans="1:12" ht="19.5" customHeight="1">
      <c r="A17" s="265" t="s">
        <v>220</v>
      </c>
      <c r="B17" s="266"/>
      <c r="C17" s="266"/>
      <c r="D17" s="266"/>
      <c r="E17" s="267"/>
      <c r="F17" s="99">
        <v>134</v>
      </c>
      <c r="G17" s="167">
        <v>0</v>
      </c>
      <c r="H17" s="168">
        <v>30147801.5868</v>
      </c>
      <c r="I17" s="102">
        <f t="shared" si="0"/>
        <v>30147801.5868</v>
      </c>
      <c r="J17" s="167">
        <v>96748.59000000001</v>
      </c>
      <c r="K17" s="168">
        <v>30920838.46</v>
      </c>
      <c r="L17" s="102">
        <f t="shared" si="1"/>
        <v>31017587.05</v>
      </c>
    </row>
    <row r="18" spans="1:12" ht="26.25" customHeight="1">
      <c r="A18" s="265" t="s">
        <v>205</v>
      </c>
      <c r="B18" s="266"/>
      <c r="C18" s="266"/>
      <c r="D18" s="266"/>
      <c r="E18" s="267"/>
      <c r="F18" s="99">
        <v>135</v>
      </c>
      <c r="G18" s="143">
        <f>SUM(G19:G21)</f>
        <v>39272.244</v>
      </c>
      <c r="H18" s="161">
        <f>SUM(H19:H21)</f>
        <v>84898957.8792866</v>
      </c>
      <c r="I18" s="102">
        <f t="shared" si="0"/>
        <v>84938230.1232866</v>
      </c>
      <c r="J18" s="143">
        <f>SUM(J19:J21)</f>
        <v>38909.7462</v>
      </c>
      <c r="K18" s="161">
        <f>SUM(K19:K21)</f>
        <v>89149722.46717095</v>
      </c>
      <c r="L18" s="102">
        <f t="shared" si="1"/>
        <v>89188632.21337095</v>
      </c>
    </row>
    <row r="19" spans="1:12" ht="12.75">
      <c r="A19" s="265" t="s">
        <v>244</v>
      </c>
      <c r="B19" s="266"/>
      <c r="C19" s="266"/>
      <c r="D19" s="266"/>
      <c r="E19" s="267"/>
      <c r="F19" s="99">
        <v>136</v>
      </c>
      <c r="G19" s="167">
        <v>39272.244</v>
      </c>
      <c r="H19" s="168">
        <v>59398194.76128</v>
      </c>
      <c r="I19" s="102">
        <f t="shared" si="0"/>
        <v>59437467.00528</v>
      </c>
      <c r="J19" s="167">
        <v>38909.7462</v>
      </c>
      <c r="K19" s="168">
        <v>70524625.389662</v>
      </c>
      <c r="L19" s="102">
        <f t="shared" si="1"/>
        <v>70563535.135862</v>
      </c>
    </row>
    <row r="20" spans="1:12" ht="24" customHeight="1">
      <c r="A20" s="265" t="s">
        <v>54</v>
      </c>
      <c r="B20" s="266"/>
      <c r="C20" s="266"/>
      <c r="D20" s="266"/>
      <c r="E20" s="267"/>
      <c r="F20" s="99">
        <v>137</v>
      </c>
      <c r="G20" s="167">
        <v>0</v>
      </c>
      <c r="H20" s="168">
        <v>12805389.4780066</v>
      </c>
      <c r="I20" s="102">
        <f t="shared" si="0"/>
        <v>12805389.4780066</v>
      </c>
      <c r="J20" s="167">
        <v>0</v>
      </c>
      <c r="K20" s="168">
        <v>8082999.718020439</v>
      </c>
      <c r="L20" s="102">
        <f t="shared" si="1"/>
        <v>8082999.718020439</v>
      </c>
    </row>
    <row r="21" spans="1:12" ht="12.75">
      <c r="A21" s="265" t="s">
        <v>245</v>
      </c>
      <c r="B21" s="266"/>
      <c r="C21" s="266"/>
      <c r="D21" s="266"/>
      <c r="E21" s="267"/>
      <c r="F21" s="99">
        <v>138</v>
      </c>
      <c r="G21" s="167">
        <v>0</v>
      </c>
      <c r="H21" s="168">
        <v>12695373.640000006</v>
      </c>
      <c r="I21" s="102">
        <f t="shared" si="0"/>
        <v>12695373.640000006</v>
      </c>
      <c r="J21" s="167">
        <v>0</v>
      </c>
      <c r="K21" s="168">
        <v>10542097.359488517</v>
      </c>
      <c r="L21" s="102">
        <f t="shared" si="1"/>
        <v>10542097.359488517</v>
      </c>
    </row>
    <row r="22" spans="1:12" ht="12.75">
      <c r="A22" s="265" t="s">
        <v>246</v>
      </c>
      <c r="B22" s="266"/>
      <c r="C22" s="266"/>
      <c r="D22" s="266"/>
      <c r="E22" s="267"/>
      <c r="F22" s="99">
        <v>139</v>
      </c>
      <c r="G22" s="167">
        <v>126764555.27034959</v>
      </c>
      <c r="H22" s="168">
        <v>138123459.45679203</v>
      </c>
      <c r="I22" s="102">
        <f t="shared" si="0"/>
        <v>264888014.72714162</v>
      </c>
      <c r="J22" s="167">
        <v>124541655.55045378</v>
      </c>
      <c r="K22" s="168">
        <v>123638818.83082601</v>
      </c>
      <c r="L22" s="102">
        <f t="shared" si="1"/>
        <v>248180474.3812798</v>
      </c>
    </row>
    <row r="23" spans="1:12" ht="20.25" customHeight="1">
      <c r="A23" s="265" t="s">
        <v>274</v>
      </c>
      <c r="B23" s="266"/>
      <c r="C23" s="266"/>
      <c r="D23" s="266"/>
      <c r="E23" s="267"/>
      <c r="F23" s="99">
        <v>140</v>
      </c>
      <c r="G23" s="167">
        <v>76785.74656</v>
      </c>
      <c r="H23" s="168">
        <v>2141206.8856394</v>
      </c>
      <c r="I23" s="102">
        <f t="shared" si="0"/>
        <v>2217992.6321994</v>
      </c>
      <c r="J23" s="167">
        <v>59995.665807</v>
      </c>
      <c r="K23" s="168">
        <v>6845625.527426281</v>
      </c>
      <c r="L23" s="102">
        <f t="shared" si="1"/>
        <v>6905621.193233281</v>
      </c>
    </row>
    <row r="24" spans="1:12" ht="19.5" customHeight="1">
      <c r="A24" s="265" t="s">
        <v>101</v>
      </c>
      <c r="B24" s="266"/>
      <c r="C24" s="266"/>
      <c r="D24" s="266"/>
      <c r="E24" s="267"/>
      <c r="F24" s="99">
        <v>141</v>
      </c>
      <c r="G24" s="143">
        <f>SUM(G25:G27)</f>
        <v>2706506.3472800003</v>
      </c>
      <c r="H24" s="161">
        <f>SUM(H25:H27)</f>
        <v>22994033.464378007</v>
      </c>
      <c r="I24" s="102">
        <f t="shared" si="0"/>
        <v>25700539.811658006</v>
      </c>
      <c r="J24" s="143">
        <f>SUM(J25:J27)</f>
        <v>30481000.630244</v>
      </c>
      <c r="K24" s="161">
        <f>SUM(K25:K27)</f>
        <v>38534493.19350015</v>
      </c>
      <c r="L24" s="102">
        <f t="shared" si="1"/>
        <v>69015493.82374415</v>
      </c>
    </row>
    <row r="25" spans="1:12" ht="12.75">
      <c r="A25" s="265" t="s">
        <v>247</v>
      </c>
      <c r="B25" s="266"/>
      <c r="C25" s="266"/>
      <c r="D25" s="266"/>
      <c r="E25" s="267"/>
      <c r="F25" s="99">
        <v>142</v>
      </c>
      <c r="G25" s="167">
        <v>717012.7891200001</v>
      </c>
      <c r="H25" s="168">
        <v>319933.8584836001</v>
      </c>
      <c r="I25" s="102">
        <f t="shared" si="0"/>
        <v>1036946.6476036002</v>
      </c>
      <c r="J25" s="167">
        <v>292834.28024399997</v>
      </c>
      <c r="K25" s="168">
        <v>463661.54450016</v>
      </c>
      <c r="L25" s="102">
        <f t="shared" si="1"/>
        <v>756495.8247441599</v>
      </c>
    </row>
    <row r="26" spans="1:12" ht="12.75">
      <c r="A26" s="265" t="s">
        <v>248</v>
      </c>
      <c r="B26" s="266"/>
      <c r="C26" s="266"/>
      <c r="D26" s="266"/>
      <c r="E26" s="267"/>
      <c r="F26" s="99">
        <v>143</v>
      </c>
      <c r="G26" s="167">
        <v>1989493.55816</v>
      </c>
      <c r="H26" s="168">
        <v>22674099.605894405</v>
      </c>
      <c r="I26" s="102">
        <f t="shared" si="0"/>
        <v>24663593.164054405</v>
      </c>
      <c r="J26" s="167">
        <v>30188166.35</v>
      </c>
      <c r="K26" s="168">
        <v>38070831.649</v>
      </c>
      <c r="L26" s="102">
        <f t="shared" si="1"/>
        <v>68258997.999</v>
      </c>
    </row>
    <row r="27" spans="1:12" ht="12.75">
      <c r="A27" s="265" t="s">
        <v>7</v>
      </c>
      <c r="B27" s="266"/>
      <c r="C27" s="266"/>
      <c r="D27" s="266"/>
      <c r="E27" s="267"/>
      <c r="F27" s="99">
        <v>144</v>
      </c>
      <c r="G27" s="167">
        <v>0</v>
      </c>
      <c r="H27" s="168">
        <v>0</v>
      </c>
      <c r="I27" s="102">
        <f t="shared" si="0"/>
        <v>0</v>
      </c>
      <c r="J27" s="167">
        <v>0</v>
      </c>
      <c r="K27" s="168">
        <v>0</v>
      </c>
      <c r="L27" s="102">
        <f t="shared" si="1"/>
        <v>0</v>
      </c>
    </row>
    <row r="28" spans="1:12" ht="12.75">
      <c r="A28" s="265" t="s">
        <v>8</v>
      </c>
      <c r="B28" s="266"/>
      <c r="C28" s="266"/>
      <c r="D28" s="266"/>
      <c r="E28" s="267"/>
      <c r="F28" s="99">
        <v>145</v>
      </c>
      <c r="G28" s="167">
        <v>0</v>
      </c>
      <c r="H28" s="168">
        <v>0</v>
      </c>
      <c r="I28" s="102">
        <f t="shared" si="0"/>
        <v>0</v>
      </c>
      <c r="J28" s="167">
        <v>0</v>
      </c>
      <c r="K28" s="168">
        <v>0</v>
      </c>
      <c r="L28" s="102">
        <f t="shared" si="1"/>
        <v>0</v>
      </c>
    </row>
    <row r="29" spans="1:12" ht="12.75">
      <c r="A29" s="265" t="s">
        <v>9</v>
      </c>
      <c r="B29" s="266"/>
      <c r="C29" s="266"/>
      <c r="D29" s="266"/>
      <c r="E29" s="267"/>
      <c r="F29" s="99">
        <v>146</v>
      </c>
      <c r="G29" s="167">
        <v>2922111.2371818004</v>
      </c>
      <c r="H29" s="168">
        <v>7644178.329225601</v>
      </c>
      <c r="I29" s="102">
        <f t="shared" si="0"/>
        <v>10566289.566407401</v>
      </c>
      <c r="J29" s="167">
        <v>806591.6204962501</v>
      </c>
      <c r="K29" s="168">
        <v>58339553.54728571</v>
      </c>
      <c r="L29" s="102">
        <f t="shared" si="1"/>
        <v>59146145.167781964</v>
      </c>
    </row>
    <row r="30" spans="1:12" ht="12.75">
      <c r="A30" s="268" t="s">
        <v>10</v>
      </c>
      <c r="B30" s="266"/>
      <c r="C30" s="266"/>
      <c r="D30" s="266"/>
      <c r="E30" s="267"/>
      <c r="F30" s="99">
        <v>147</v>
      </c>
      <c r="G30" s="167">
        <v>485821.47000000003</v>
      </c>
      <c r="H30" s="168">
        <v>42159113.671397395</v>
      </c>
      <c r="I30" s="102">
        <f t="shared" si="0"/>
        <v>42644935.141397394</v>
      </c>
      <c r="J30" s="167">
        <v>1276222.1099999999</v>
      </c>
      <c r="K30" s="168">
        <v>35862122.398641646</v>
      </c>
      <c r="L30" s="102">
        <f t="shared" si="1"/>
        <v>37138344.508641645</v>
      </c>
    </row>
    <row r="31" spans="1:12" ht="21.75" customHeight="1">
      <c r="A31" s="268" t="s">
        <v>11</v>
      </c>
      <c r="B31" s="266"/>
      <c r="C31" s="266"/>
      <c r="D31" s="266"/>
      <c r="E31" s="267"/>
      <c r="F31" s="99">
        <v>148</v>
      </c>
      <c r="G31" s="167">
        <v>39262.164241</v>
      </c>
      <c r="H31" s="168">
        <v>44677907.4850536</v>
      </c>
      <c r="I31" s="102">
        <f t="shared" si="0"/>
        <v>44717169.6492946</v>
      </c>
      <c r="J31" s="167">
        <v>191416.23558769003</v>
      </c>
      <c r="K31" s="168">
        <v>43442834.704229005</v>
      </c>
      <c r="L31" s="102">
        <f t="shared" si="1"/>
        <v>43634250.9398167</v>
      </c>
    </row>
    <row r="32" spans="1:12" ht="12.75">
      <c r="A32" s="268" t="s">
        <v>12</v>
      </c>
      <c r="B32" s="266"/>
      <c r="C32" s="266"/>
      <c r="D32" s="266"/>
      <c r="E32" s="267"/>
      <c r="F32" s="99">
        <v>149</v>
      </c>
      <c r="G32" s="167">
        <v>197956.62404640001</v>
      </c>
      <c r="H32" s="168">
        <v>145251865.9548016</v>
      </c>
      <c r="I32" s="102">
        <f t="shared" si="0"/>
        <v>145449822.57884797</v>
      </c>
      <c r="J32" s="167">
        <v>1184188.2209292501</v>
      </c>
      <c r="K32" s="168">
        <v>121079124.23969416</v>
      </c>
      <c r="L32" s="102">
        <f t="shared" si="1"/>
        <v>122263312.46062341</v>
      </c>
    </row>
    <row r="33" spans="1:12" ht="12.75">
      <c r="A33" s="268" t="s">
        <v>102</v>
      </c>
      <c r="B33" s="266"/>
      <c r="C33" s="266"/>
      <c r="D33" s="266"/>
      <c r="E33" s="267"/>
      <c r="F33" s="99">
        <v>150</v>
      </c>
      <c r="G33" s="143">
        <f>G34+G38</f>
        <v>-336853807.03228176</v>
      </c>
      <c r="H33" s="161">
        <f>H34+H38</f>
        <v>-1126265285.503199</v>
      </c>
      <c r="I33" s="102">
        <f t="shared" si="0"/>
        <v>-1463119092.535481</v>
      </c>
      <c r="J33" s="143">
        <f>+J34+J38</f>
        <v>-381753769.2974094</v>
      </c>
      <c r="K33" s="161">
        <f>+K34+K38</f>
        <v>-1179654271.7909296</v>
      </c>
      <c r="L33" s="102">
        <f t="shared" si="1"/>
        <v>-1561408041.0883389</v>
      </c>
    </row>
    <row r="34" spans="1:12" ht="12.75">
      <c r="A34" s="265" t="s">
        <v>103</v>
      </c>
      <c r="B34" s="266"/>
      <c r="C34" s="266"/>
      <c r="D34" s="266"/>
      <c r="E34" s="267"/>
      <c r="F34" s="99">
        <v>151</v>
      </c>
      <c r="G34" s="143">
        <f>SUM(G35:G37)</f>
        <v>-331237049.471567</v>
      </c>
      <c r="H34" s="161">
        <f>SUM(H35:H37)</f>
        <v>-1305810169.164685</v>
      </c>
      <c r="I34" s="102">
        <f t="shared" si="0"/>
        <v>-1637047218.636252</v>
      </c>
      <c r="J34" s="143">
        <f>SUM(J35:J37)</f>
        <v>-377069085.7199602</v>
      </c>
      <c r="K34" s="161">
        <f>SUM(K35:K37)</f>
        <v>-1229013965.1243424</v>
      </c>
      <c r="L34" s="102">
        <f t="shared" si="1"/>
        <v>-1606083050.8443027</v>
      </c>
    </row>
    <row r="35" spans="1:12" ht="12.75">
      <c r="A35" s="265" t="s">
        <v>13</v>
      </c>
      <c r="B35" s="266"/>
      <c r="C35" s="266"/>
      <c r="D35" s="266"/>
      <c r="E35" s="267"/>
      <c r="F35" s="99">
        <v>152</v>
      </c>
      <c r="G35" s="167">
        <v>-331237049.471567</v>
      </c>
      <c r="H35" s="168">
        <v>-1414767907.7668126</v>
      </c>
      <c r="I35" s="102">
        <f t="shared" si="0"/>
        <v>-1746004957.2383795</v>
      </c>
      <c r="J35" s="167">
        <v>-377069085.7199602</v>
      </c>
      <c r="K35" s="168">
        <v>-1316732376.3238199</v>
      </c>
      <c r="L35" s="102">
        <f t="shared" si="1"/>
        <v>-1693801462.04378</v>
      </c>
    </row>
    <row r="36" spans="1:12" ht="12.75">
      <c r="A36" s="265" t="s">
        <v>14</v>
      </c>
      <c r="B36" s="266"/>
      <c r="C36" s="266"/>
      <c r="D36" s="266"/>
      <c r="E36" s="267"/>
      <c r="F36" s="99">
        <v>153</v>
      </c>
      <c r="G36" s="167"/>
      <c r="H36" s="168">
        <v>3144673.641822</v>
      </c>
      <c r="I36" s="102">
        <f t="shared" si="0"/>
        <v>3144673.641822</v>
      </c>
      <c r="J36" s="167">
        <v>0</v>
      </c>
      <c r="K36" s="168">
        <v>848682.9871252407</v>
      </c>
      <c r="L36" s="102">
        <f t="shared" si="1"/>
        <v>848682.9871252407</v>
      </c>
    </row>
    <row r="37" spans="1:12" ht="12.75">
      <c r="A37" s="265" t="s">
        <v>15</v>
      </c>
      <c r="B37" s="266"/>
      <c r="C37" s="266"/>
      <c r="D37" s="266"/>
      <c r="E37" s="267"/>
      <c r="F37" s="99">
        <v>154</v>
      </c>
      <c r="G37" s="167">
        <v>0</v>
      </c>
      <c r="H37" s="168">
        <v>105813064.96030556</v>
      </c>
      <c r="I37" s="102">
        <f t="shared" si="0"/>
        <v>105813064.96030556</v>
      </c>
      <c r="J37" s="167">
        <v>0</v>
      </c>
      <c r="K37" s="168">
        <v>86869728.21235235</v>
      </c>
      <c r="L37" s="102">
        <f t="shared" si="1"/>
        <v>86869728.21235235</v>
      </c>
    </row>
    <row r="38" spans="1:12" ht="12.75">
      <c r="A38" s="265" t="s">
        <v>104</v>
      </c>
      <c r="B38" s="266"/>
      <c r="C38" s="266"/>
      <c r="D38" s="266"/>
      <c r="E38" s="267"/>
      <c r="F38" s="99">
        <v>155</v>
      </c>
      <c r="G38" s="143">
        <f>SUM(G39:G41)</f>
        <v>-5616757.560714799</v>
      </c>
      <c r="H38" s="161">
        <f>SUM(H39:H41)</f>
        <v>179544883.6614858</v>
      </c>
      <c r="I38" s="102">
        <f t="shared" si="0"/>
        <v>173928126.10077098</v>
      </c>
      <c r="J38" s="143">
        <f>SUM(J39:J41)</f>
        <v>-4684683.57744918</v>
      </c>
      <c r="K38" s="161">
        <f>SUM(K39:K41)</f>
        <v>49359693.33341281</v>
      </c>
      <c r="L38" s="102">
        <f t="shared" si="1"/>
        <v>44675009.75596363</v>
      </c>
    </row>
    <row r="39" spans="1:12" ht="12.75">
      <c r="A39" s="265" t="s">
        <v>16</v>
      </c>
      <c r="B39" s="266"/>
      <c r="C39" s="266"/>
      <c r="D39" s="266"/>
      <c r="E39" s="267"/>
      <c r="F39" s="99">
        <v>156</v>
      </c>
      <c r="G39" s="167">
        <v>-5616757.560714799</v>
      </c>
      <c r="H39" s="168">
        <v>147014734.98456755</v>
      </c>
      <c r="I39" s="102">
        <f t="shared" si="0"/>
        <v>141397977.42385274</v>
      </c>
      <c r="J39" s="167">
        <v>-4684683.57744918</v>
      </c>
      <c r="K39" s="168">
        <v>29935616.038746204</v>
      </c>
      <c r="L39" s="102">
        <f t="shared" si="1"/>
        <v>25250932.461297024</v>
      </c>
    </row>
    <row r="40" spans="1:12" ht="12.75">
      <c r="A40" s="265" t="s">
        <v>17</v>
      </c>
      <c r="B40" s="266"/>
      <c r="C40" s="266"/>
      <c r="D40" s="266"/>
      <c r="E40" s="267"/>
      <c r="F40" s="99">
        <v>157</v>
      </c>
      <c r="G40" s="167">
        <v>0</v>
      </c>
      <c r="H40" s="168">
        <v>14968963.978131197</v>
      </c>
      <c r="I40" s="102">
        <f t="shared" si="0"/>
        <v>14968963.978131197</v>
      </c>
      <c r="J40" s="167">
        <v>0</v>
      </c>
      <c r="K40" s="168">
        <v>-42252</v>
      </c>
      <c r="L40" s="102">
        <f t="shared" si="1"/>
        <v>-42252</v>
      </c>
    </row>
    <row r="41" spans="1:12" ht="12.75">
      <c r="A41" s="265" t="s">
        <v>18</v>
      </c>
      <c r="B41" s="266"/>
      <c r="C41" s="266"/>
      <c r="D41" s="266"/>
      <c r="E41" s="267"/>
      <c r="F41" s="99">
        <v>158</v>
      </c>
      <c r="G41" s="167">
        <v>0</v>
      </c>
      <c r="H41" s="168">
        <v>17561184.698787034</v>
      </c>
      <c r="I41" s="102">
        <f t="shared" si="0"/>
        <v>17561184.698787034</v>
      </c>
      <c r="J41" s="167">
        <v>0</v>
      </c>
      <c r="K41" s="168">
        <v>19466329.294666607</v>
      </c>
      <c r="L41" s="102">
        <f t="shared" si="1"/>
        <v>19466329.294666607</v>
      </c>
    </row>
    <row r="42" spans="1:12" ht="22.5" customHeight="1">
      <c r="A42" s="268" t="s">
        <v>105</v>
      </c>
      <c r="B42" s="266"/>
      <c r="C42" s="266"/>
      <c r="D42" s="266"/>
      <c r="E42" s="267"/>
      <c r="F42" s="99">
        <v>159</v>
      </c>
      <c r="G42" s="143">
        <f>G43+G46</f>
        <v>-129119420.171755</v>
      </c>
      <c r="H42" s="161">
        <f>H43+H46</f>
        <v>25231836.9829696</v>
      </c>
      <c r="I42" s="102">
        <f t="shared" si="0"/>
        <v>-103887583.1887854</v>
      </c>
      <c r="J42" s="143">
        <f>+J43+J46</f>
        <v>-5607517.705860179</v>
      </c>
      <c r="K42" s="161">
        <f>+K43+K46</f>
        <v>16506282.48081901</v>
      </c>
      <c r="L42" s="102">
        <f t="shared" si="1"/>
        <v>10898764.77495883</v>
      </c>
    </row>
    <row r="43" spans="1:12" ht="21" customHeight="1">
      <c r="A43" s="265" t="s">
        <v>106</v>
      </c>
      <c r="B43" s="266"/>
      <c r="C43" s="266"/>
      <c r="D43" s="266"/>
      <c r="E43" s="267"/>
      <c r="F43" s="99">
        <v>160</v>
      </c>
      <c r="G43" s="143">
        <f>SUM(G44:G45)</f>
        <v>-129119420.171755</v>
      </c>
      <c r="H43" s="161">
        <f>SUM(H44:H45)</f>
        <v>0</v>
      </c>
      <c r="I43" s="102">
        <f t="shared" si="0"/>
        <v>-129119420.171755</v>
      </c>
      <c r="J43" s="143">
        <f>SUM(J44:J45)</f>
        <v>-4915347.955860179</v>
      </c>
      <c r="K43" s="161">
        <f>SUM(K44:K45)</f>
        <v>9540166.280000001</v>
      </c>
      <c r="L43" s="102">
        <f t="shared" si="1"/>
        <v>4624818.324139822</v>
      </c>
    </row>
    <row r="44" spans="1:12" ht="12.75">
      <c r="A44" s="265" t="s">
        <v>19</v>
      </c>
      <c r="B44" s="266"/>
      <c r="C44" s="266"/>
      <c r="D44" s="266"/>
      <c r="E44" s="267"/>
      <c r="F44" s="99">
        <v>161</v>
      </c>
      <c r="G44" s="167">
        <v>-129126521.061755</v>
      </c>
      <c r="H44" s="168">
        <v>0</v>
      </c>
      <c r="I44" s="102">
        <f t="shared" si="0"/>
        <v>-129126521.061755</v>
      </c>
      <c r="J44" s="167">
        <v>-4638813.365860179</v>
      </c>
      <c r="K44" s="168">
        <v>9622532.55</v>
      </c>
      <c r="L44" s="102">
        <f t="shared" si="1"/>
        <v>4983719.184139822</v>
      </c>
    </row>
    <row r="45" spans="1:12" ht="12.75">
      <c r="A45" s="265" t="s">
        <v>20</v>
      </c>
      <c r="B45" s="266"/>
      <c r="C45" s="266"/>
      <c r="D45" s="266"/>
      <c r="E45" s="267"/>
      <c r="F45" s="99">
        <v>162</v>
      </c>
      <c r="G45" s="167">
        <v>7100.889999999999</v>
      </c>
      <c r="H45" s="168">
        <v>0</v>
      </c>
      <c r="I45" s="102">
        <f t="shared" si="0"/>
        <v>7100.889999999999</v>
      </c>
      <c r="J45" s="167">
        <v>-276534.59</v>
      </c>
      <c r="K45" s="168">
        <v>-82366.27</v>
      </c>
      <c r="L45" s="102">
        <f t="shared" si="1"/>
        <v>-358900.86000000004</v>
      </c>
    </row>
    <row r="46" spans="1:12" ht="21.75" customHeight="1">
      <c r="A46" s="265" t="s">
        <v>107</v>
      </c>
      <c r="B46" s="266"/>
      <c r="C46" s="266"/>
      <c r="D46" s="266"/>
      <c r="E46" s="267"/>
      <c r="F46" s="99">
        <v>163</v>
      </c>
      <c r="G46" s="143">
        <f>SUM(G47:G49)</f>
        <v>0</v>
      </c>
      <c r="H46" s="161">
        <f>SUM(H47:H49)</f>
        <v>25231836.9829696</v>
      </c>
      <c r="I46" s="102">
        <f t="shared" si="0"/>
        <v>25231836.9829696</v>
      </c>
      <c r="J46" s="143">
        <f>SUM(J47:J49)</f>
        <v>-692169.75</v>
      </c>
      <c r="K46" s="161">
        <f>SUM(K47:K49)</f>
        <v>6966116.200819009</v>
      </c>
      <c r="L46" s="102">
        <f t="shared" si="1"/>
        <v>6273946.450819009</v>
      </c>
    </row>
    <row r="47" spans="1:12" ht="12.75">
      <c r="A47" s="265" t="s">
        <v>21</v>
      </c>
      <c r="B47" s="266"/>
      <c r="C47" s="266"/>
      <c r="D47" s="266"/>
      <c r="E47" s="267"/>
      <c r="F47" s="99">
        <v>164</v>
      </c>
      <c r="G47" s="167">
        <v>0</v>
      </c>
      <c r="H47" s="168">
        <v>25231836.9829696</v>
      </c>
      <c r="I47" s="102">
        <f t="shared" si="0"/>
        <v>25231836.9829696</v>
      </c>
      <c r="J47" s="167">
        <v>-692169.75</v>
      </c>
      <c r="K47" s="168">
        <v>6966116.200819009</v>
      </c>
      <c r="L47" s="102">
        <f t="shared" si="1"/>
        <v>6273946.450819009</v>
      </c>
    </row>
    <row r="48" spans="1:12" ht="12.75">
      <c r="A48" s="265" t="s">
        <v>22</v>
      </c>
      <c r="B48" s="266"/>
      <c r="C48" s="266"/>
      <c r="D48" s="266"/>
      <c r="E48" s="267"/>
      <c r="F48" s="99">
        <v>165</v>
      </c>
      <c r="G48" s="167">
        <v>0</v>
      </c>
      <c r="H48" s="168">
        <v>0</v>
      </c>
      <c r="I48" s="102">
        <f t="shared" si="0"/>
        <v>0</v>
      </c>
      <c r="J48" s="167">
        <v>0</v>
      </c>
      <c r="K48" s="168">
        <v>0</v>
      </c>
      <c r="L48" s="102">
        <f t="shared" si="1"/>
        <v>0</v>
      </c>
    </row>
    <row r="49" spans="1:12" ht="12.75">
      <c r="A49" s="265" t="s">
        <v>23</v>
      </c>
      <c r="B49" s="266"/>
      <c r="C49" s="266"/>
      <c r="D49" s="266"/>
      <c r="E49" s="267"/>
      <c r="F49" s="99">
        <v>166</v>
      </c>
      <c r="G49" s="167">
        <v>0</v>
      </c>
      <c r="H49" s="168">
        <v>0</v>
      </c>
      <c r="I49" s="102">
        <f t="shared" si="0"/>
        <v>0</v>
      </c>
      <c r="J49" s="167">
        <v>0</v>
      </c>
      <c r="K49" s="168">
        <v>0</v>
      </c>
      <c r="L49" s="102">
        <f t="shared" si="1"/>
        <v>0</v>
      </c>
    </row>
    <row r="50" spans="1:12" ht="21" customHeight="1">
      <c r="A50" s="268" t="s">
        <v>210</v>
      </c>
      <c r="B50" s="266"/>
      <c r="C50" s="266"/>
      <c r="D50" s="266"/>
      <c r="E50" s="267"/>
      <c r="F50" s="99">
        <v>167</v>
      </c>
      <c r="G50" s="143">
        <f>SUM(G51:G53)</f>
        <v>-100740462.44</v>
      </c>
      <c r="H50" s="161">
        <f>SUM(H51:H53)</f>
        <v>0</v>
      </c>
      <c r="I50" s="102">
        <f t="shared" si="0"/>
        <v>-100740462.44</v>
      </c>
      <c r="J50" s="143">
        <f>SUM(J51:J53)</f>
        <v>-187346623.57257</v>
      </c>
      <c r="K50" s="161">
        <f>SUM(K51:K53)</f>
        <v>0</v>
      </c>
      <c r="L50" s="102">
        <f t="shared" si="1"/>
        <v>-187346623.57257</v>
      </c>
    </row>
    <row r="51" spans="1:12" ht="12.75">
      <c r="A51" s="265" t="s">
        <v>24</v>
      </c>
      <c r="B51" s="266"/>
      <c r="C51" s="266"/>
      <c r="D51" s="266"/>
      <c r="E51" s="267"/>
      <c r="F51" s="99">
        <v>168</v>
      </c>
      <c r="G51" s="167">
        <v>-100740462.44</v>
      </c>
      <c r="H51" s="168">
        <v>0</v>
      </c>
      <c r="I51" s="102">
        <f t="shared" si="0"/>
        <v>-100740462.44</v>
      </c>
      <c r="J51" s="167">
        <v>-187346623.57257</v>
      </c>
      <c r="K51" s="168">
        <v>0</v>
      </c>
      <c r="L51" s="102">
        <f t="shared" si="1"/>
        <v>-187346623.57257</v>
      </c>
    </row>
    <row r="52" spans="1:12" ht="12.75">
      <c r="A52" s="265" t="s">
        <v>25</v>
      </c>
      <c r="B52" s="266"/>
      <c r="C52" s="266"/>
      <c r="D52" s="266"/>
      <c r="E52" s="267"/>
      <c r="F52" s="99">
        <v>169</v>
      </c>
      <c r="G52" s="167">
        <v>0</v>
      </c>
      <c r="H52" s="168">
        <v>0</v>
      </c>
      <c r="I52" s="102">
        <f t="shared" si="0"/>
        <v>0</v>
      </c>
      <c r="J52" s="167">
        <v>0</v>
      </c>
      <c r="K52" s="168">
        <v>0</v>
      </c>
      <c r="L52" s="102">
        <f t="shared" si="1"/>
        <v>0</v>
      </c>
    </row>
    <row r="53" spans="1:12" ht="12.75">
      <c r="A53" s="265" t="s">
        <v>26</v>
      </c>
      <c r="B53" s="266"/>
      <c r="C53" s="266"/>
      <c r="D53" s="266"/>
      <c r="E53" s="267"/>
      <c r="F53" s="99">
        <v>170</v>
      </c>
      <c r="G53" s="167">
        <v>0</v>
      </c>
      <c r="H53" s="168">
        <v>0</v>
      </c>
      <c r="I53" s="102">
        <f t="shared" si="0"/>
        <v>0</v>
      </c>
      <c r="J53" s="167">
        <v>0</v>
      </c>
      <c r="K53" s="168">
        <v>0</v>
      </c>
      <c r="L53" s="102">
        <f t="shared" si="1"/>
        <v>0</v>
      </c>
    </row>
    <row r="54" spans="1:12" ht="21" customHeight="1">
      <c r="A54" s="268" t="s">
        <v>108</v>
      </c>
      <c r="B54" s="266"/>
      <c r="C54" s="266"/>
      <c r="D54" s="266"/>
      <c r="E54" s="267"/>
      <c r="F54" s="99">
        <v>171</v>
      </c>
      <c r="G54" s="143">
        <f>SUM(G55:G56)</f>
        <v>0</v>
      </c>
      <c r="H54" s="161">
        <f>SUM(H55:H56)</f>
        <v>-1930684.3550399998</v>
      </c>
      <c r="I54" s="102">
        <f t="shared" si="0"/>
        <v>-1930684.3550399998</v>
      </c>
      <c r="J54" s="143">
        <f>SUM(J55:J56)</f>
        <v>0</v>
      </c>
      <c r="K54" s="161">
        <f>SUM(K55:K56)</f>
        <v>-3842016.0327359997</v>
      </c>
      <c r="L54" s="102">
        <f t="shared" si="1"/>
        <v>-3842016.0327359997</v>
      </c>
    </row>
    <row r="55" spans="1:12" ht="13.5" customHeight="1">
      <c r="A55" s="265" t="s">
        <v>27</v>
      </c>
      <c r="B55" s="266"/>
      <c r="C55" s="266"/>
      <c r="D55" s="266"/>
      <c r="E55" s="267"/>
      <c r="F55" s="99">
        <v>172</v>
      </c>
      <c r="G55" s="167">
        <v>0</v>
      </c>
      <c r="H55" s="168">
        <v>-1514834.3799999997</v>
      </c>
      <c r="I55" s="102">
        <f t="shared" si="0"/>
        <v>-1514834.3799999997</v>
      </c>
      <c r="J55" s="167">
        <v>0</v>
      </c>
      <c r="K55" s="168">
        <v>-3181048.988649</v>
      </c>
      <c r="L55" s="102">
        <f t="shared" si="1"/>
        <v>-3181048.988649</v>
      </c>
    </row>
    <row r="56" spans="1:12" ht="12.75">
      <c r="A56" s="265" t="s">
        <v>28</v>
      </c>
      <c r="B56" s="266"/>
      <c r="C56" s="266"/>
      <c r="D56" s="266"/>
      <c r="E56" s="267"/>
      <c r="F56" s="99">
        <v>173</v>
      </c>
      <c r="G56" s="167">
        <v>0</v>
      </c>
      <c r="H56" s="168">
        <v>-415849.97504000005</v>
      </c>
      <c r="I56" s="102">
        <f t="shared" si="0"/>
        <v>-415849.97504000005</v>
      </c>
      <c r="J56" s="167">
        <v>0</v>
      </c>
      <c r="K56" s="168">
        <v>-660967.044087</v>
      </c>
      <c r="L56" s="102">
        <f t="shared" si="1"/>
        <v>-660967.044087</v>
      </c>
    </row>
    <row r="57" spans="1:12" ht="21" customHeight="1">
      <c r="A57" s="268" t="s">
        <v>109</v>
      </c>
      <c r="B57" s="266"/>
      <c r="C57" s="266"/>
      <c r="D57" s="266"/>
      <c r="E57" s="267"/>
      <c r="F57" s="99">
        <v>174</v>
      </c>
      <c r="G57" s="143">
        <f>G58+G62</f>
        <v>-141536164.16089576</v>
      </c>
      <c r="H57" s="161">
        <f>H58+H62</f>
        <v>-966242888.9469005</v>
      </c>
      <c r="I57" s="102">
        <f t="shared" si="0"/>
        <v>-1107779053.1077962</v>
      </c>
      <c r="J57" s="143">
        <f>+J58+J62</f>
        <v>-140973271.6274723</v>
      </c>
      <c r="K57" s="161">
        <f>+K58+K62</f>
        <v>-1001551936.4428684</v>
      </c>
      <c r="L57" s="102">
        <f t="shared" si="1"/>
        <v>-1142525208.0703406</v>
      </c>
    </row>
    <row r="58" spans="1:12" ht="12.75">
      <c r="A58" s="265" t="s">
        <v>110</v>
      </c>
      <c r="B58" s="266"/>
      <c r="C58" s="266"/>
      <c r="D58" s="266"/>
      <c r="E58" s="267"/>
      <c r="F58" s="99">
        <v>175</v>
      </c>
      <c r="G58" s="143">
        <f>SUM(G59:G61)</f>
        <v>-84582406.89996457</v>
      </c>
      <c r="H58" s="161">
        <f>SUM(H59:H61)</f>
        <v>-461991922.60287845</v>
      </c>
      <c r="I58" s="102">
        <f t="shared" si="0"/>
        <v>-546574329.502843</v>
      </c>
      <c r="J58" s="143">
        <f>SUM(J59:J61)</f>
        <v>-76993213.45912647</v>
      </c>
      <c r="K58" s="161">
        <f>SUM(K59:K61)</f>
        <v>-483409900.2359624</v>
      </c>
      <c r="L58" s="102">
        <f t="shared" si="1"/>
        <v>-560403113.6950889</v>
      </c>
    </row>
    <row r="59" spans="1:12" ht="12.75">
      <c r="A59" s="265" t="s">
        <v>29</v>
      </c>
      <c r="B59" s="266"/>
      <c r="C59" s="266"/>
      <c r="D59" s="266"/>
      <c r="E59" s="267"/>
      <c r="F59" s="99">
        <v>176</v>
      </c>
      <c r="G59" s="167">
        <v>-49400240.51354419</v>
      </c>
      <c r="H59" s="168">
        <v>-298850119.610747</v>
      </c>
      <c r="I59" s="102">
        <f t="shared" si="0"/>
        <v>-348250360.1242912</v>
      </c>
      <c r="J59" s="167">
        <v>-49142893.02099623</v>
      </c>
      <c r="K59" s="168">
        <v>-324284228.77866095</v>
      </c>
      <c r="L59" s="102">
        <f t="shared" si="1"/>
        <v>-373427121.79965717</v>
      </c>
    </row>
    <row r="60" spans="1:12" ht="12.75">
      <c r="A60" s="265" t="s">
        <v>30</v>
      </c>
      <c r="B60" s="266"/>
      <c r="C60" s="266"/>
      <c r="D60" s="266"/>
      <c r="E60" s="267"/>
      <c r="F60" s="99">
        <v>177</v>
      </c>
      <c r="G60" s="167">
        <v>-35182166.386420384</v>
      </c>
      <c r="H60" s="168">
        <v>-223098244.68206894</v>
      </c>
      <c r="I60" s="102">
        <f t="shared" si="0"/>
        <v>-258280411.0684893</v>
      </c>
      <c r="J60" s="167">
        <v>-27850320.438130237</v>
      </c>
      <c r="K60" s="168">
        <v>-232834314.55735472</v>
      </c>
      <c r="L60" s="102">
        <f t="shared" si="1"/>
        <v>-260684634.99548495</v>
      </c>
    </row>
    <row r="61" spans="1:12" ht="12.75">
      <c r="A61" s="265" t="s">
        <v>31</v>
      </c>
      <c r="B61" s="266"/>
      <c r="C61" s="266"/>
      <c r="D61" s="266"/>
      <c r="E61" s="267"/>
      <c r="F61" s="99">
        <v>178</v>
      </c>
      <c r="G61" s="167">
        <v>0</v>
      </c>
      <c r="H61" s="168">
        <v>59956441.68993744</v>
      </c>
      <c r="I61" s="102">
        <f t="shared" si="0"/>
        <v>59956441.68993744</v>
      </c>
      <c r="J61" s="167"/>
      <c r="K61" s="168">
        <v>73708643.1000533</v>
      </c>
      <c r="L61" s="102">
        <f t="shared" si="1"/>
        <v>73708643.1000533</v>
      </c>
    </row>
    <row r="62" spans="1:12" ht="24" customHeight="1">
      <c r="A62" s="265" t="s">
        <v>111</v>
      </c>
      <c r="B62" s="266"/>
      <c r="C62" s="266"/>
      <c r="D62" s="266"/>
      <c r="E62" s="267"/>
      <c r="F62" s="99">
        <v>179</v>
      </c>
      <c r="G62" s="143">
        <f>SUM(G63:G65)</f>
        <v>-56953757.260931194</v>
      </c>
      <c r="H62" s="161">
        <f>SUM(H63:H65)</f>
        <v>-504250966.34402204</v>
      </c>
      <c r="I62" s="102">
        <f t="shared" si="0"/>
        <v>-561204723.6049533</v>
      </c>
      <c r="J62" s="143">
        <f>SUM(J63:J65)</f>
        <v>-63980058.16834584</v>
      </c>
      <c r="K62" s="161">
        <f>SUM(K63:K65)</f>
        <v>-518142036.20690596</v>
      </c>
      <c r="L62" s="102">
        <f t="shared" si="1"/>
        <v>-582122094.3752518</v>
      </c>
    </row>
    <row r="63" spans="1:12" ht="12.75">
      <c r="A63" s="265" t="s">
        <v>32</v>
      </c>
      <c r="B63" s="266"/>
      <c r="C63" s="266"/>
      <c r="D63" s="266"/>
      <c r="E63" s="267"/>
      <c r="F63" s="99">
        <v>180</v>
      </c>
      <c r="G63" s="167">
        <v>-1746000.0129123998</v>
      </c>
      <c r="H63" s="168">
        <v>-53310799.91304058</v>
      </c>
      <c r="I63" s="102">
        <f t="shared" si="0"/>
        <v>-55056799.92595298</v>
      </c>
      <c r="J63" s="167">
        <v>-2646218.1088019204</v>
      </c>
      <c r="K63" s="168">
        <v>-51512132.63807383</v>
      </c>
      <c r="L63" s="102">
        <f t="shared" si="1"/>
        <v>-54158350.746875755</v>
      </c>
    </row>
    <row r="64" spans="1:12" ht="12.75">
      <c r="A64" s="265" t="s">
        <v>47</v>
      </c>
      <c r="B64" s="266"/>
      <c r="C64" s="266"/>
      <c r="D64" s="266"/>
      <c r="E64" s="267"/>
      <c r="F64" s="99">
        <v>181</v>
      </c>
      <c r="G64" s="167">
        <v>-23835467.219743</v>
      </c>
      <c r="H64" s="168">
        <v>-176168258.76549742</v>
      </c>
      <c r="I64" s="102">
        <f t="shared" si="0"/>
        <v>-200003725.9852404</v>
      </c>
      <c r="J64" s="167">
        <v>-23853995.69775823</v>
      </c>
      <c r="K64" s="168">
        <v>-175888470.5391869</v>
      </c>
      <c r="L64" s="102">
        <f t="shared" si="1"/>
        <v>-199742466.23694512</v>
      </c>
    </row>
    <row r="65" spans="1:12" ht="12.75">
      <c r="A65" s="265" t="s">
        <v>48</v>
      </c>
      <c r="B65" s="266"/>
      <c r="C65" s="266"/>
      <c r="D65" s="266"/>
      <c r="E65" s="267"/>
      <c r="F65" s="99">
        <v>182</v>
      </c>
      <c r="G65" s="167">
        <v>-31372290.0282758</v>
      </c>
      <c r="H65" s="168">
        <v>-274771907.665484</v>
      </c>
      <c r="I65" s="102">
        <f t="shared" si="0"/>
        <v>-306144197.6937598</v>
      </c>
      <c r="J65" s="167">
        <v>-37479844.36178569</v>
      </c>
      <c r="K65" s="168">
        <v>-290741433.0296452</v>
      </c>
      <c r="L65" s="102">
        <f t="shared" si="1"/>
        <v>-328221277.3914309</v>
      </c>
    </row>
    <row r="66" spans="1:12" ht="12.75">
      <c r="A66" s="268" t="s">
        <v>112</v>
      </c>
      <c r="B66" s="266"/>
      <c r="C66" s="266"/>
      <c r="D66" s="266"/>
      <c r="E66" s="267"/>
      <c r="F66" s="99">
        <v>183</v>
      </c>
      <c r="G66" s="143">
        <f>SUM(G67:G73)</f>
        <v>-25240992.5100814</v>
      </c>
      <c r="H66" s="161">
        <f>SUM(H67:H73)</f>
        <v>-86248416.99310943</v>
      </c>
      <c r="I66" s="102">
        <f t="shared" si="0"/>
        <v>-111489409.50319083</v>
      </c>
      <c r="J66" s="143">
        <f>+SUM(J67:J73)</f>
        <v>-9529943.365636652</v>
      </c>
      <c r="K66" s="161">
        <f>+SUM(K67:K73)</f>
        <v>-155449076.4919099</v>
      </c>
      <c r="L66" s="102">
        <f t="shared" si="1"/>
        <v>-164979019.85754654</v>
      </c>
    </row>
    <row r="67" spans="1:12" ht="21" customHeight="1">
      <c r="A67" s="265" t="s">
        <v>221</v>
      </c>
      <c r="B67" s="266"/>
      <c r="C67" s="266"/>
      <c r="D67" s="266"/>
      <c r="E67" s="267"/>
      <c r="F67" s="99">
        <v>184</v>
      </c>
      <c r="G67" s="167">
        <v>0</v>
      </c>
      <c r="H67" s="168">
        <v>0</v>
      </c>
      <c r="I67" s="102">
        <f t="shared" si="0"/>
        <v>0</v>
      </c>
      <c r="J67" s="167">
        <v>0</v>
      </c>
      <c r="K67" s="168">
        <v>0</v>
      </c>
      <c r="L67" s="102">
        <f t="shared" si="1"/>
        <v>0</v>
      </c>
    </row>
    <row r="68" spans="1:12" ht="12.75">
      <c r="A68" s="265" t="s">
        <v>49</v>
      </c>
      <c r="B68" s="266"/>
      <c r="C68" s="266"/>
      <c r="D68" s="266"/>
      <c r="E68" s="267"/>
      <c r="F68" s="99">
        <v>185</v>
      </c>
      <c r="G68" s="167">
        <v>-14161.38256</v>
      </c>
      <c r="H68" s="168">
        <v>-557110.6734816004</v>
      </c>
      <c r="I68" s="102">
        <f t="shared" si="0"/>
        <v>-571272.0560416004</v>
      </c>
      <c r="J68" s="167">
        <v>-16185.696596999998</v>
      </c>
      <c r="K68" s="168">
        <v>-592740.94582179</v>
      </c>
      <c r="L68" s="102">
        <f t="shared" si="1"/>
        <v>-608926.64241879</v>
      </c>
    </row>
    <row r="69" spans="1:12" ht="12.75">
      <c r="A69" s="265" t="s">
        <v>206</v>
      </c>
      <c r="B69" s="266"/>
      <c r="C69" s="266"/>
      <c r="D69" s="266"/>
      <c r="E69" s="267"/>
      <c r="F69" s="99">
        <v>186</v>
      </c>
      <c r="G69" s="167">
        <v>-2111252.9644842</v>
      </c>
      <c r="H69" s="168">
        <v>-2650986.950511601</v>
      </c>
      <c r="I69" s="102">
        <f t="shared" si="0"/>
        <v>-4762239.914995801</v>
      </c>
      <c r="J69" s="167">
        <v>4917704.961152</v>
      </c>
      <c r="K69" s="168">
        <v>-6627509.807200002</v>
      </c>
      <c r="L69" s="102">
        <f t="shared" si="1"/>
        <v>-1709804.8460480012</v>
      </c>
    </row>
    <row r="70" spans="1:12" ht="23.25" customHeight="1">
      <c r="A70" s="265" t="s">
        <v>254</v>
      </c>
      <c r="B70" s="266"/>
      <c r="C70" s="266"/>
      <c r="D70" s="266"/>
      <c r="E70" s="267"/>
      <c r="F70" s="99">
        <v>187</v>
      </c>
      <c r="G70" s="167">
        <v>-42814.22</v>
      </c>
      <c r="H70" s="168">
        <v>-23056414.1524756</v>
      </c>
      <c r="I70" s="102">
        <f t="shared" si="0"/>
        <v>-23099228.372475598</v>
      </c>
      <c r="J70" s="167">
        <v>-4814317.949999999</v>
      </c>
      <c r="K70" s="168">
        <v>-11432650.12</v>
      </c>
      <c r="L70" s="102">
        <f t="shared" si="1"/>
        <v>-16246968.069999998</v>
      </c>
    </row>
    <row r="71" spans="1:12" ht="19.5" customHeight="1">
      <c r="A71" s="265" t="s">
        <v>255</v>
      </c>
      <c r="B71" s="266"/>
      <c r="C71" s="266"/>
      <c r="D71" s="266"/>
      <c r="E71" s="267"/>
      <c r="F71" s="99">
        <v>188</v>
      </c>
      <c r="G71" s="167">
        <v>0</v>
      </c>
      <c r="H71" s="168">
        <v>-925729.034416</v>
      </c>
      <c r="I71" s="102">
        <f t="shared" si="0"/>
        <v>-925729.034416</v>
      </c>
      <c r="J71" s="167">
        <v>-298762.00000000006</v>
      </c>
      <c r="K71" s="168">
        <v>-3238037.5402711798</v>
      </c>
      <c r="L71" s="102">
        <f t="shared" si="1"/>
        <v>-3536799.5402711798</v>
      </c>
    </row>
    <row r="72" spans="1:12" ht="12.75">
      <c r="A72" s="265" t="s">
        <v>257</v>
      </c>
      <c r="B72" s="266"/>
      <c r="C72" s="266"/>
      <c r="D72" s="266"/>
      <c r="E72" s="267"/>
      <c r="F72" s="99">
        <v>189</v>
      </c>
      <c r="G72" s="167">
        <v>-22297436.21672</v>
      </c>
      <c r="H72" s="168">
        <v>-4266473.770949198</v>
      </c>
      <c r="I72" s="102">
        <f aca="true" t="shared" si="2" ref="I72:I99">+G72+H72</f>
        <v>-26563909.9876692</v>
      </c>
      <c r="J72" s="167">
        <v>-8272767.7415820025</v>
      </c>
      <c r="K72" s="168">
        <v>-19834810.16260071</v>
      </c>
      <c r="L72" s="102">
        <f aca="true" t="shared" si="3" ref="L72:L99">SUM(J72:K72)</f>
        <v>-28107577.904182713</v>
      </c>
    </row>
    <row r="73" spans="1:12" ht="12.75">
      <c r="A73" s="265" t="s">
        <v>256</v>
      </c>
      <c r="B73" s="266"/>
      <c r="C73" s="266"/>
      <c r="D73" s="266"/>
      <c r="E73" s="267"/>
      <c r="F73" s="99">
        <v>190</v>
      </c>
      <c r="G73" s="167">
        <v>-775327.7263171999</v>
      </c>
      <c r="H73" s="168">
        <v>-54791702.41127545</v>
      </c>
      <c r="I73" s="102">
        <f t="shared" si="2"/>
        <v>-55567030.13759264</v>
      </c>
      <c r="J73" s="167">
        <v>-1045614.93860965</v>
      </c>
      <c r="K73" s="168">
        <v>-113723327.91601622</v>
      </c>
      <c r="L73" s="102">
        <f t="shared" si="3"/>
        <v>-114768942.85462587</v>
      </c>
    </row>
    <row r="74" spans="1:12" ht="24.75" customHeight="1">
      <c r="A74" s="268" t="s">
        <v>113</v>
      </c>
      <c r="B74" s="266"/>
      <c r="C74" s="266"/>
      <c r="D74" s="266"/>
      <c r="E74" s="267"/>
      <c r="F74" s="99">
        <v>191</v>
      </c>
      <c r="G74" s="143">
        <f>SUM(G75:G76)</f>
        <v>-749652.3508663999</v>
      </c>
      <c r="H74" s="161">
        <f>SUM(H75:H76)</f>
        <v>-48936894.607812196</v>
      </c>
      <c r="I74" s="102">
        <f t="shared" si="2"/>
        <v>-49686546.958678596</v>
      </c>
      <c r="J74" s="143">
        <f>+SUM(J75:J76)</f>
        <v>-967195.8013549999</v>
      </c>
      <c r="K74" s="161">
        <f>+SUM(K75:K76)</f>
        <v>-49942343.39308188</v>
      </c>
      <c r="L74" s="102">
        <f t="shared" si="3"/>
        <v>-50909539.19443688</v>
      </c>
    </row>
    <row r="75" spans="1:12" ht="12.75">
      <c r="A75" s="265" t="s">
        <v>50</v>
      </c>
      <c r="B75" s="266"/>
      <c r="C75" s="266"/>
      <c r="D75" s="266"/>
      <c r="E75" s="267"/>
      <c r="F75" s="99">
        <v>192</v>
      </c>
      <c r="G75" s="167">
        <v>0</v>
      </c>
      <c r="H75" s="168">
        <v>-1114542.3959978</v>
      </c>
      <c r="I75" s="102">
        <f t="shared" si="2"/>
        <v>-1114542.3959978</v>
      </c>
      <c r="J75" s="167">
        <v>0</v>
      </c>
      <c r="K75" s="168">
        <v>-1233302.6559878702</v>
      </c>
      <c r="L75" s="102">
        <f t="shared" si="3"/>
        <v>-1233302.6559878702</v>
      </c>
    </row>
    <row r="76" spans="1:12" ht="12.75">
      <c r="A76" s="265" t="s">
        <v>51</v>
      </c>
      <c r="B76" s="266"/>
      <c r="C76" s="266"/>
      <c r="D76" s="266"/>
      <c r="E76" s="267"/>
      <c r="F76" s="99">
        <v>193</v>
      </c>
      <c r="G76" s="167">
        <v>-749652.3508663999</v>
      </c>
      <c r="H76" s="168">
        <v>-47822352.211814396</v>
      </c>
      <c r="I76" s="102">
        <f t="shared" si="2"/>
        <v>-48572004.562680796</v>
      </c>
      <c r="J76" s="167">
        <v>-967195.8013549999</v>
      </c>
      <c r="K76" s="168">
        <v>-48709040.73709401</v>
      </c>
      <c r="L76" s="102">
        <f t="shared" si="3"/>
        <v>-49676236.538449004</v>
      </c>
    </row>
    <row r="77" spans="1:12" ht="12.75">
      <c r="A77" s="268" t="s">
        <v>59</v>
      </c>
      <c r="B77" s="266"/>
      <c r="C77" s="266"/>
      <c r="D77" s="266"/>
      <c r="E77" s="267"/>
      <c r="F77" s="99">
        <v>194</v>
      </c>
      <c r="G77" s="167">
        <v>-12509.91736</v>
      </c>
      <c r="H77" s="168">
        <v>-107177787.62597102</v>
      </c>
      <c r="I77" s="102">
        <f t="shared" si="2"/>
        <v>-107190297.54333101</v>
      </c>
      <c r="J77" s="167">
        <v>-11143.805402589998</v>
      </c>
      <c r="K77" s="168">
        <v>-21290410.246504974</v>
      </c>
      <c r="L77" s="102">
        <f t="shared" si="3"/>
        <v>-21301554.051907565</v>
      </c>
    </row>
    <row r="78" spans="1:12" ht="48" customHeight="1">
      <c r="A78" s="268" t="s">
        <v>364</v>
      </c>
      <c r="B78" s="266"/>
      <c r="C78" s="266"/>
      <c r="D78" s="266"/>
      <c r="E78" s="267"/>
      <c r="F78" s="99">
        <v>195</v>
      </c>
      <c r="G78" s="143">
        <f>G7+G16+G30+G31+G32+G33+G42+G50+G54+G57+G66+G74+G77</f>
        <v>27438180.998798426</v>
      </c>
      <c r="H78" s="161">
        <f>H7+H16+H30+H31+H32+H33+H42+H50+H54+H57+H66+H74+H77</f>
        <v>229725266.94914192</v>
      </c>
      <c r="I78" s="102">
        <f t="shared" si="2"/>
        <v>257163447.94794035</v>
      </c>
      <c r="J78" s="143">
        <f>+J7+J16+J30+J31+J32+J33+J42+J50+J54+J57+J66+J74+J77</f>
        <v>71810164.93545662</v>
      </c>
      <c r="K78" s="161">
        <f>+K7+K16+K30+K31+K32+K33+K42+K50+K54+K57+K66+K74+K77</f>
        <v>231691605.92204842</v>
      </c>
      <c r="L78" s="102">
        <f t="shared" si="3"/>
        <v>303501770.857505</v>
      </c>
    </row>
    <row r="79" spans="1:12" ht="12.75">
      <c r="A79" s="268" t="s">
        <v>114</v>
      </c>
      <c r="B79" s="266"/>
      <c r="C79" s="266"/>
      <c r="D79" s="266"/>
      <c r="E79" s="267"/>
      <c r="F79" s="99">
        <v>196</v>
      </c>
      <c r="G79" s="143">
        <f>SUM(G80:G81)</f>
        <v>-5787507.34112001</v>
      </c>
      <c r="H79" s="161">
        <f>SUM(H80:H81)</f>
        <v>-76165712.91322204</v>
      </c>
      <c r="I79" s="102">
        <f t="shared" si="2"/>
        <v>-81953220.25434205</v>
      </c>
      <c r="J79" s="143">
        <f>+J80+J81</f>
        <v>-8214235.773303981</v>
      </c>
      <c r="K79" s="161">
        <f>+K80+K81</f>
        <v>-42940228.48044728</v>
      </c>
      <c r="L79" s="102">
        <f t="shared" si="3"/>
        <v>-51154464.253751256</v>
      </c>
    </row>
    <row r="80" spans="1:12" ht="12.75">
      <c r="A80" s="265" t="s">
        <v>52</v>
      </c>
      <c r="B80" s="266"/>
      <c r="C80" s="266"/>
      <c r="D80" s="266"/>
      <c r="E80" s="267"/>
      <c r="F80" s="99">
        <v>197</v>
      </c>
      <c r="G80" s="167">
        <v>-7815101.991120011</v>
      </c>
      <c r="H80" s="168">
        <v>-47524450.38304594</v>
      </c>
      <c r="I80" s="102">
        <f t="shared" si="2"/>
        <v>-55339552.37416595</v>
      </c>
      <c r="J80" s="167">
        <v>-8214235.773303981</v>
      </c>
      <c r="K80" s="168">
        <v>-32544323.858652692</v>
      </c>
      <c r="L80" s="102">
        <f t="shared" si="3"/>
        <v>-40758559.631956674</v>
      </c>
    </row>
    <row r="81" spans="1:12" ht="12.75">
      <c r="A81" s="265" t="s">
        <v>53</v>
      </c>
      <c r="B81" s="266"/>
      <c r="C81" s="266"/>
      <c r="D81" s="266"/>
      <c r="E81" s="267"/>
      <c r="F81" s="99">
        <v>198</v>
      </c>
      <c r="G81" s="167">
        <v>2027594.65</v>
      </c>
      <c r="H81" s="168">
        <v>-28641262.5301761</v>
      </c>
      <c r="I81" s="102">
        <f t="shared" si="2"/>
        <v>-26613667.8801761</v>
      </c>
      <c r="J81" s="167"/>
      <c r="K81" s="168">
        <v>-10395904.621794589</v>
      </c>
      <c r="L81" s="102">
        <f t="shared" si="3"/>
        <v>-10395904.621794589</v>
      </c>
    </row>
    <row r="82" spans="1:12" ht="21" customHeight="1">
      <c r="A82" s="268" t="s">
        <v>208</v>
      </c>
      <c r="B82" s="266"/>
      <c r="C82" s="266"/>
      <c r="D82" s="266"/>
      <c r="E82" s="267"/>
      <c r="F82" s="99">
        <v>199</v>
      </c>
      <c r="G82" s="143">
        <f>G78+G79</f>
        <v>21650673.657678418</v>
      </c>
      <c r="H82" s="161">
        <f>H78+H79</f>
        <v>153559554.03591987</v>
      </c>
      <c r="I82" s="102">
        <f t="shared" si="2"/>
        <v>175210227.6935983</v>
      </c>
      <c r="J82" s="143">
        <f>+J78+J79</f>
        <v>63595929.16215264</v>
      </c>
      <c r="K82" s="161">
        <f>+K78+K79</f>
        <v>188751377.44160116</v>
      </c>
      <c r="L82" s="102">
        <f t="shared" si="3"/>
        <v>252347306.6037538</v>
      </c>
    </row>
    <row r="83" spans="1:12" ht="12.75">
      <c r="A83" s="268" t="s">
        <v>258</v>
      </c>
      <c r="B83" s="269"/>
      <c r="C83" s="269"/>
      <c r="D83" s="269"/>
      <c r="E83" s="286"/>
      <c r="F83" s="99">
        <v>200</v>
      </c>
      <c r="G83" s="143">
        <v>21636011.807515062</v>
      </c>
      <c r="H83" s="161">
        <v>154198704.230176</v>
      </c>
      <c r="I83" s="102">
        <f t="shared" si="2"/>
        <v>175834716.03769106</v>
      </c>
      <c r="J83" s="143">
        <v>63519628.398826614</v>
      </c>
      <c r="K83" s="161">
        <v>188339509.23677945</v>
      </c>
      <c r="L83" s="102">
        <f t="shared" si="3"/>
        <v>251859137.63560605</v>
      </c>
    </row>
    <row r="84" spans="1:12" ht="12.75">
      <c r="A84" s="268" t="s">
        <v>259</v>
      </c>
      <c r="B84" s="269"/>
      <c r="C84" s="269"/>
      <c r="D84" s="269"/>
      <c r="E84" s="286"/>
      <c r="F84" s="99">
        <v>201</v>
      </c>
      <c r="G84" s="167">
        <v>14661.850163544384</v>
      </c>
      <c r="H84" s="168">
        <v>-639149.6942530612</v>
      </c>
      <c r="I84" s="102">
        <f t="shared" si="2"/>
        <v>-624487.8440895168</v>
      </c>
      <c r="J84" s="167">
        <v>76300.76332596407</v>
      </c>
      <c r="K84" s="168">
        <v>411868.20482199744</v>
      </c>
      <c r="L84" s="102">
        <f t="shared" si="3"/>
        <v>488168.96814796154</v>
      </c>
    </row>
    <row r="85" spans="1:12" ht="12.75">
      <c r="A85" s="268" t="s">
        <v>264</v>
      </c>
      <c r="B85" s="269"/>
      <c r="C85" s="269"/>
      <c r="D85" s="269"/>
      <c r="E85" s="269"/>
      <c r="F85" s="99">
        <v>202</v>
      </c>
      <c r="G85" s="143">
        <f>+G7+G16+G30+G31+G32+G81</f>
        <v>763718784.2320387</v>
      </c>
      <c r="H85" s="161">
        <f>+H7+H16+H30+H31+H32+H81</f>
        <v>2512654125.4680285</v>
      </c>
      <c r="I85" s="102">
        <f t="shared" si="2"/>
        <v>3276372909.7000675</v>
      </c>
      <c r="J85" s="143">
        <f>+J7+J16+J30+J31+J32+J81</f>
        <v>797999630.1111628</v>
      </c>
      <c r="K85" s="161">
        <f>+K7+K16+K30+K31+K32+K81</f>
        <v>2616519473.2174654</v>
      </c>
      <c r="L85" s="165">
        <f t="shared" si="3"/>
        <v>3414519103.328628</v>
      </c>
    </row>
    <row r="86" spans="1:12" ht="12.75">
      <c r="A86" s="268" t="s">
        <v>265</v>
      </c>
      <c r="B86" s="269"/>
      <c r="C86" s="269"/>
      <c r="D86" s="269"/>
      <c r="E86" s="269"/>
      <c r="F86" s="99">
        <v>203</v>
      </c>
      <c r="G86" s="143">
        <f>+G33+G42+G50+G54+G57+G66+G74+G77+G80</f>
        <v>-742068110.5743604</v>
      </c>
      <c r="H86" s="161">
        <f>+H33+H42+H50+H54+H57+H66+H74+H77+H80</f>
        <v>-2359094571.432109</v>
      </c>
      <c r="I86" s="102">
        <f t="shared" si="2"/>
        <v>-3101162682.0064692</v>
      </c>
      <c r="J86" s="143">
        <f>+J33+J42+J50+J54+J57+J66+J74+J77+J80</f>
        <v>-734403700.9490103</v>
      </c>
      <c r="K86" s="161">
        <f>+K33+K42+K50+K54+K57+K66+K74+K77+K80</f>
        <v>-2427768095.775864</v>
      </c>
      <c r="L86" s="165">
        <f t="shared" si="3"/>
        <v>-3162171796.7248745</v>
      </c>
    </row>
    <row r="87" spans="1:12" ht="12.75">
      <c r="A87" s="268" t="s">
        <v>209</v>
      </c>
      <c r="B87" s="266"/>
      <c r="C87" s="266"/>
      <c r="D87" s="266"/>
      <c r="E87" s="266"/>
      <c r="F87" s="99">
        <v>204</v>
      </c>
      <c r="G87" s="167">
        <f>SUM(G88:G94)-G95</f>
        <v>52789282.50670538</v>
      </c>
      <c r="H87" s="168">
        <f>SUM(H88:H94)-H95</f>
        <v>39153943.911447905</v>
      </c>
      <c r="I87" s="102">
        <f t="shared" si="2"/>
        <v>91943226.41815329</v>
      </c>
      <c r="J87" s="167">
        <f>+J88+J89+J90+J91+J92+J93+J94-J95</f>
        <v>24445214.75911963</v>
      </c>
      <c r="K87" s="168">
        <f>+K88+K89+K90+K91+K92+K93+K94-K95</f>
        <v>67687569.17270258</v>
      </c>
      <c r="L87" s="102">
        <f t="shared" si="3"/>
        <v>92132783.93182221</v>
      </c>
    </row>
    <row r="88" spans="1:12" ht="19.5" customHeight="1">
      <c r="A88" s="265" t="s">
        <v>266</v>
      </c>
      <c r="B88" s="266"/>
      <c r="C88" s="266"/>
      <c r="D88" s="266"/>
      <c r="E88" s="266"/>
      <c r="F88" s="99">
        <v>205</v>
      </c>
      <c r="G88" s="143">
        <v>-461969.7864946176</v>
      </c>
      <c r="H88" s="161">
        <v>-965487.5761413897</v>
      </c>
      <c r="I88" s="102">
        <f t="shared" si="2"/>
        <v>-1427457.3626360074</v>
      </c>
      <c r="J88" s="143">
        <v>-294019.40088036004</v>
      </c>
      <c r="K88" s="161">
        <v>-93100.12455801501</v>
      </c>
      <c r="L88" s="102">
        <f t="shared" si="3"/>
        <v>-387119.5254383751</v>
      </c>
    </row>
    <row r="89" spans="1:12" ht="23.25" customHeight="1">
      <c r="A89" s="265" t="s">
        <v>267</v>
      </c>
      <c r="B89" s="266"/>
      <c r="C89" s="266"/>
      <c r="D89" s="266"/>
      <c r="E89" s="266"/>
      <c r="F89" s="99">
        <v>206</v>
      </c>
      <c r="G89" s="143">
        <v>64809562.81</v>
      </c>
      <c r="H89" s="161">
        <v>56542703.9276945</v>
      </c>
      <c r="I89" s="102">
        <f t="shared" si="2"/>
        <v>121352266.7376945</v>
      </c>
      <c r="J89" s="143">
        <v>30169797.75999999</v>
      </c>
      <c r="K89" s="161">
        <v>88512199.75131595</v>
      </c>
      <c r="L89" s="102">
        <f t="shared" si="3"/>
        <v>118681997.51131594</v>
      </c>
    </row>
    <row r="90" spans="1:12" ht="21.75" customHeight="1">
      <c r="A90" s="265" t="s">
        <v>268</v>
      </c>
      <c r="B90" s="266"/>
      <c r="C90" s="266"/>
      <c r="D90" s="266"/>
      <c r="E90" s="266"/>
      <c r="F90" s="99">
        <v>207</v>
      </c>
      <c r="G90" s="167">
        <v>0</v>
      </c>
      <c r="H90" s="168">
        <v>-15182600.033544056</v>
      </c>
      <c r="I90" s="102">
        <f t="shared" si="2"/>
        <v>-15182600.033544056</v>
      </c>
      <c r="J90" s="167">
        <v>0</v>
      </c>
      <c r="K90" s="168">
        <v>-4259278.16825536</v>
      </c>
      <c r="L90" s="102">
        <f t="shared" si="3"/>
        <v>-4259278.16825536</v>
      </c>
    </row>
    <row r="91" spans="1:12" ht="21" customHeight="1">
      <c r="A91" s="265" t="s">
        <v>269</v>
      </c>
      <c r="B91" s="266"/>
      <c r="C91" s="266"/>
      <c r="D91" s="266"/>
      <c r="E91" s="266"/>
      <c r="F91" s="99">
        <v>208</v>
      </c>
      <c r="G91" s="143"/>
      <c r="H91" s="161"/>
      <c r="I91" s="102">
        <f t="shared" si="2"/>
        <v>0</v>
      </c>
      <c r="J91" s="143">
        <v>0</v>
      </c>
      <c r="K91" s="161">
        <v>0</v>
      </c>
      <c r="L91" s="102">
        <f t="shared" si="3"/>
        <v>0</v>
      </c>
    </row>
    <row r="92" spans="1:12" ht="12.75">
      <c r="A92" s="265" t="s">
        <v>270</v>
      </c>
      <c r="B92" s="266"/>
      <c r="C92" s="266"/>
      <c r="D92" s="266"/>
      <c r="E92" s="266"/>
      <c r="F92" s="99">
        <v>209</v>
      </c>
      <c r="G92" s="143">
        <v>0</v>
      </c>
      <c r="H92" s="161">
        <v>0</v>
      </c>
      <c r="I92" s="102">
        <f t="shared" si="2"/>
        <v>0</v>
      </c>
      <c r="J92" s="143">
        <v>0</v>
      </c>
      <c r="K92" s="161">
        <v>0</v>
      </c>
      <c r="L92" s="102">
        <f t="shared" si="3"/>
        <v>0</v>
      </c>
    </row>
    <row r="93" spans="1:12" ht="22.5" customHeight="1">
      <c r="A93" s="265" t="s">
        <v>271</v>
      </c>
      <c r="B93" s="266"/>
      <c r="C93" s="266"/>
      <c r="D93" s="266"/>
      <c r="E93" s="266"/>
      <c r="F93" s="99">
        <v>210</v>
      </c>
      <c r="G93" s="167">
        <v>0</v>
      </c>
      <c r="H93" s="168">
        <v>0</v>
      </c>
      <c r="I93" s="102">
        <f t="shared" si="2"/>
        <v>0</v>
      </c>
      <c r="J93" s="167">
        <v>0</v>
      </c>
      <c r="K93" s="168">
        <v>0</v>
      </c>
      <c r="L93" s="102">
        <f t="shared" si="3"/>
        <v>0</v>
      </c>
    </row>
    <row r="94" spans="1:12" ht="12.75">
      <c r="A94" s="265" t="s">
        <v>272</v>
      </c>
      <c r="B94" s="266"/>
      <c r="C94" s="266"/>
      <c r="D94" s="266"/>
      <c r="E94" s="266"/>
      <c r="F94" s="99">
        <v>211</v>
      </c>
      <c r="G94" s="143">
        <v>0</v>
      </c>
      <c r="H94" s="161">
        <v>0</v>
      </c>
      <c r="I94" s="102">
        <f t="shared" si="2"/>
        <v>0</v>
      </c>
      <c r="J94" s="143">
        <v>0</v>
      </c>
      <c r="K94" s="161">
        <v>0</v>
      </c>
      <c r="L94" s="102">
        <f t="shared" si="3"/>
        <v>0</v>
      </c>
    </row>
    <row r="95" spans="1:12" ht="12.75">
      <c r="A95" s="265" t="s">
        <v>273</v>
      </c>
      <c r="B95" s="266"/>
      <c r="C95" s="266"/>
      <c r="D95" s="266"/>
      <c r="E95" s="266"/>
      <c r="F95" s="99">
        <v>212</v>
      </c>
      <c r="G95" s="143">
        <v>11558310.5168</v>
      </c>
      <c r="H95" s="161">
        <v>1240672.40656115</v>
      </c>
      <c r="I95" s="102">
        <f t="shared" si="2"/>
        <v>12798982.923361149</v>
      </c>
      <c r="J95" s="143">
        <v>5430563.6</v>
      </c>
      <c r="K95" s="161">
        <v>16472252.2858</v>
      </c>
      <c r="L95" s="102">
        <f t="shared" si="3"/>
        <v>21902815.8858</v>
      </c>
    </row>
    <row r="96" spans="1:12" ht="12.75">
      <c r="A96" s="268" t="s">
        <v>207</v>
      </c>
      <c r="B96" s="266"/>
      <c r="C96" s="266"/>
      <c r="D96" s="266"/>
      <c r="E96" s="266"/>
      <c r="F96" s="99">
        <v>213</v>
      </c>
      <c r="G96" s="167">
        <f>G82+G87</f>
        <v>74439956.1643838</v>
      </c>
      <c r="H96" s="168">
        <f>H82+H87</f>
        <v>192713497.9473678</v>
      </c>
      <c r="I96" s="102">
        <f t="shared" si="2"/>
        <v>267153454.1117516</v>
      </c>
      <c r="J96" s="167">
        <f>+J82+J87</f>
        <v>88041143.92127228</v>
      </c>
      <c r="K96" s="168">
        <f>+K82+K87</f>
        <v>256438946.61430374</v>
      </c>
      <c r="L96" s="102">
        <f t="shared" si="3"/>
        <v>344480090.535576</v>
      </c>
    </row>
    <row r="97" spans="1:12" ht="12.75">
      <c r="A97" s="268" t="s">
        <v>258</v>
      </c>
      <c r="B97" s="269"/>
      <c r="C97" s="269"/>
      <c r="D97" s="269"/>
      <c r="E97" s="286"/>
      <c r="F97" s="99">
        <v>214</v>
      </c>
      <c r="G97" s="143">
        <v>74425217.19684975</v>
      </c>
      <c r="H97" s="161">
        <v>193339291.95195273</v>
      </c>
      <c r="I97" s="102">
        <f t="shared" si="2"/>
        <v>267764509.14880246</v>
      </c>
      <c r="J97" s="143">
        <v>87969171.884324</v>
      </c>
      <c r="K97" s="161">
        <v>256012064.76196468</v>
      </c>
      <c r="L97" s="102">
        <f t="shared" si="3"/>
        <v>343981236.6462887</v>
      </c>
    </row>
    <row r="98" spans="1:12" ht="12.75">
      <c r="A98" s="268" t="s">
        <v>259</v>
      </c>
      <c r="B98" s="269"/>
      <c r="C98" s="269"/>
      <c r="D98" s="269"/>
      <c r="E98" s="286"/>
      <c r="F98" s="99">
        <v>215</v>
      </c>
      <c r="G98" s="143">
        <v>14738.967534237634</v>
      </c>
      <c r="H98" s="161">
        <v>-625793.6485822471</v>
      </c>
      <c r="I98" s="102">
        <f t="shared" si="2"/>
        <v>-611054.6810480094</v>
      </c>
      <c r="J98" s="143">
        <v>71972.03694823002</v>
      </c>
      <c r="K98" s="161">
        <v>426882.01130750333</v>
      </c>
      <c r="L98" s="102">
        <f t="shared" si="3"/>
        <v>498854.04825573333</v>
      </c>
    </row>
    <row r="99" spans="1:12" ht="12.75">
      <c r="A99" s="277" t="s">
        <v>298</v>
      </c>
      <c r="B99" s="279"/>
      <c r="C99" s="279"/>
      <c r="D99" s="279"/>
      <c r="E99" s="279"/>
      <c r="F99" s="107">
        <v>216</v>
      </c>
      <c r="G99" s="148"/>
      <c r="H99" s="173"/>
      <c r="I99" s="166">
        <f t="shared" si="2"/>
        <v>0</v>
      </c>
      <c r="J99" s="148"/>
      <c r="K99" s="173"/>
      <c r="L99" s="111">
        <f t="shared" si="3"/>
        <v>0</v>
      </c>
    </row>
    <row r="100" spans="1:12" ht="12.75">
      <c r="A100" s="287" t="s">
        <v>376</v>
      </c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</row>
  </sheetData>
  <sheetProtection/>
  <mergeCells count="102">
    <mergeCell ref="A1:L1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100:L100"/>
    <mergeCell ref="A94:E94"/>
    <mergeCell ref="A95:E95"/>
    <mergeCell ref="A96:E96"/>
    <mergeCell ref="A97:E97"/>
    <mergeCell ref="A98:E98"/>
    <mergeCell ref="A99:E99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8:E8"/>
    <mergeCell ref="A9:E9"/>
    <mergeCell ref="A4:E5"/>
    <mergeCell ref="F4:F5"/>
    <mergeCell ref="A10:E10"/>
    <mergeCell ref="A11:E11"/>
    <mergeCell ref="G4:I4"/>
    <mergeCell ref="J4:L4"/>
    <mergeCell ref="A2:L2"/>
    <mergeCell ref="K3:L3"/>
    <mergeCell ref="A6:E6"/>
    <mergeCell ref="A7:E7"/>
  </mergeCells>
  <dataValidations count="1">
    <dataValidation allowBlank="1" sqref="A1:A65536 J99:K65536 B2:F65536 G99:H65536 I100:I65536 G2:K6 L2:L65536 M1:IV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customProperties>
    <customPr name="EpmWorksheetKeyString_GUID" r:id="rId2"/>
  </customProperties>
  <ignoredErrors>
    <ignoredError sqref="I7:I17 I19:I23 I25:I73 I75:I83 I88:I95" formula="1"/>
    <ignoredError sqref="I18 I24 I74 I84:I87 I96:I99" formula="1" formulaRange="1"/>
    <ignoredError sqref="G18:H18 J18:K18 G24:H24 J24:K24 G74:H74 J74:K74" formulaRange="1"/>
    <ignoredError sqref="I84:I87 I96:I99" formula="1" unlockedFormula="1"/>
    <ignoredError sqref="G85:H87 J85:K87 G96:H96 J96:K9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0" zoomScaleSheetLayoutView="110" zoomScalePageLayoutView="0" workbookViewId="0" topLeftCell="A1">
      <pane xSplit="8" ySplit="5" topLeftCell="I6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N50" sqref="N50"/>
    </sheetView>
  </sheetViews>
  <sheetFormatPr defaultColWidth="9.140625" defaultRowHeight="12.75"/>
  <cols>
    <col min="1" max="9" width="9.140625" style="33" customWidth="1"/>
    <col min="10" max="11" width="12.140625" style="33" customWidth="1"/>
    <col min="12" max="12" width="14.7109375" style="186" bestFit="1" customWidth="1"/>
    <col min="13" max="13" width="16.28125" style="186" bestFit="1" customWidth="1"/>
    <col min="14" max="16384" width="9.140625" style="33" customWidth="1"/>
  </cols>
  <sheetData>
    <row r="1" spans="1:10" ht="17.25" customHeight="1">
      <c r="A1" s="296" t="s">
        <v>211</v>
      </c>
      <c r="B1" s="297"/>
      <c r="C1" s="297"/>
      <c r="D1" s="297"/>
      <c r="E1" s="297"/>
      <c r="F1" s="297"/>
      <c r="G1" s="297"/>
      <c r="H1" s="297"/>
      <c r="I1" s="297"/>
      <c r="J1" s="298"/>
    </row>
    <row r="2" spans="1:11" ht="12.75" customHeight="1">
      <c r="A2" s="299" t="s">
        <v>444</v>
      </c>
      <c r="B2" s="300"/>
      <c r="C2" s="300"/>
      <c r="D2" s="300"/>
      <c r="E2" s="300"/>
      <c r="F2" s="300"/>
      <c r="G2" s="300"/>
      <c r="H2" s="300"/>
      <c r="I2" s="300"/>
      <c r="J2" s="301"/>
      <c r="K2" s="81"/>
    </row>
    <row r="3" spans="1:11" ht="9" customHeight="1">
      <c r="A3" s="80"/>
      <c r="B3" s="82"/>
      <c r="C3" s="82"/>
      <c r="D3" s="316"/>
      <c r="E3" s="316"/>
      <c r="F3" s="82"/>
      <c r="G3" s="82"/>
      <c r="H3" s="82"/>
      <c r="I3" s="82"/>
      <c r="J3" s="83"/>
      <c r="K3" s="87" t="s">
        <v>58</v>
      </c>
    </row>
    <row r="4" spans="1:11" ht="48.75" customHeight="1">
      <c r="A4" s="302" t="s">
        <v>6</v>
      </c>
      <c r="B4" s="302"/>
      <c r="C4" s="302"/>
      <c r="D4" s="302"/>
      <c r="E4" s="302"/>
      <c r="F4" s="302"/>
      <c r="G4" s="302"/>
      <c r="H4" s="302"/>
      <c r="I4" s="40" t="s">
        <v>62</v>
      </c>
      <c r="J4" s="41" t="s">
        <v>372</v>
      </c>
      <c r="K4" s="41" t="s">
        <v>373</v>
      </c>
    </row>
    <row r="5" spans="1:11" ht="12.75" customHeight="1">
      <c r="A5" s="303">
        <v>1</v>
      </c>
      <c r="B5" s="303"/>
      <c r="C5" s="303"/>
      <c r="D5" s="303"/>
      <c r="E5" s="303"/>
      <c r="F5" s="303"/>
      <c r="G5" s="303"/>
      <c r="H5" s="303"/>
      <c r="I5" s="42">
        <v>2</v>
      </c>
      <c r="J5" s="43" t="s">
        <v>60</v>
      </c>
      <c r="K5" s="43" t="s">
        <v>61</v>
      </c>
    </row>
    <row r="6" spans="1:15" ht="12.75">
      <c r="A6" s="307" t="s">
        <v>213</v>
      </c>
      <c r="B6" s="308"/>
      <c r="C6" s="308"/>
      <c r="D6" s="308"/>
      <c r="E6" s="308"/>
      <c r="F6" s="308"/>
      <c r="G6" s="308"/>
      <c r="H6" s="309"/>
      <c r="I6" s="38">
        <v>1</v>
      </c>
      <c r="J6" s="39">
        <f>J7+J18+J36</f>
        <v>-164666959.48699135</v>
      </c>
      <c r="K6" s="39">
        <f>K7+K18+K36</f>
        <v>-153729251.144076</v>
      </c>
      <c r="N6" s="186"/>
      <c r="O6" s="186"/>
    </row>
    <row r="7" spans="1:15" ht="12.75">
      <c r="A7" s="310" t="s">
        <v>214</v>
      </c>
      <c r="B7" s="305"/>
      <c r="C7" s="305"/>
      <c r="D7" s="305"/>
      <c r="E7" s="305"/>
      <c r="F7" s="305"/>
      <c r="G7" s="305"/>
      <c r="H7" s="306"/>
      <c r="I7" s="1">
        <v>2</v>
      </c>
      <c r="J7" s="34">
        <f>J8+J9</f>
        <v>157467591.34845874</v>
      </c>
      <c r="K7" s="34">
        <f>K8+K9</f>
        <v>139853262.35831404</v>
      </c>
      <c r="N7" s="186"/>
      <c r="O7" s="186"/>
    </row>
    <row r="8" spans="1:15" ht="12.75">
      <c r="A8" s="304" t="s">
        <v>85</v>
      </c>
      <c r="B8" s="305"/>
      <c r="C8" s="305"/>
      <c r="D8" s="305"/>
      <c r="E8" s="305"/>
      <c r="F8" s="305"/>
      <c r="G8" s="305"/>
      <c r="H8" s="306"/>
      <c r="I8" s="1">
        <v>3</v>
      </c>
      <c r="J8" s="3">
        <v>257163447.9479432</v>
      </c>
      <c r="K8" s="3">
        <v>303501770.8575053</v>
      </c>
      <c r="N8" s="186"/>
      <c r="O8" s="186"/>
    </row>
    <row r="9" spans="1:15" ht="12.75">
      <c r="A9" s="304" t="s">
        <v>86</v>
      </c>
      <c r="B9" s="305"/>
      <c r="C9" s="305"/>
      <c r="D9" s="305"/>
      <c r="E9" s="305"/>
      <c r="F9" s="305"/>
      <c r="G9" s="305"/>
      <c r="H9" s="306"/>
      <c r="I9" s="1">
        <v>4</v>
      </c>
      <c r="J9" s="34">
        <f>SUM(J10:J17)</f>
        <v>-99695856.59948447</v>
      </c>
      <c r="K9" s="34">
        <f>SUM(K10:K17)</f>
        <v>-163648508.49919128</v>
      </c>
      <c r="N9" s="186"/>
      <c r="O9" s="186"/>
    </row>
    <row r="10" spans="1:15" ht="12.75">
      <c r="A10" s="304" t="s">
        <v>115</v>
      </c>
      <c r="B10" s="305"/>
      <c r="C10" s="305"/>
      <c r="D10" s="305"/>
      <c r="E10" s="305"/>
      <c r="F10" s="305"/>
      <c r="G10" s="305"/>
      <c r="H10" s="306"/>
      <c r="I10" s="1">
        <v>5</v>
      </c>
      <c r="J10" s="3">
        <v>41805879.13235977</v>
      </c>
      <c r="K10" s="3">
        <v>39591994.6961798</v>
      </c>
      <c r="N10" s="186"/>
      <c r="O10" s="186"/>
    </row>
    <row r="11" spans="1:15" ht="12.75">
      <c r="A11" s="304" t="s">
        <v>116</v>
      </c>
      <c r="B11" s="305"/>
      <c r="C11" s="305"/>
      <c r="D11" s="305"/>
      <c r="E11" s="305"/>
      <c r="F11" s="305"/>
      <c r="G11" s="305"/>
      <c r="H11" s="306"/>
      <c r="I11" s="1">
        <v>6</v>
      </c>
      <c r="J11" s="3">
        <v>13250920.793593198</v>
      </c>
      <c r="K11" s="3">
        <v>14566356.0506959</v>
      </c>
      <c r="N11" s="186"/>
      <c r="O11" s="186"/>
    </row>
    <row r="12" spans="1:15" ht="12.75">
      <c r="A12" s="304" t="s">
        <v>117</v>
      </c>
      <c r="B12" s="305"/>
      <c r="C12" s="305"/>
      <c r="D12" s="305"/>
      <c r="E12" s="305"/>
      <c r="F12" s="305"/>
      <c r="G12" s="305"/>
      <c r="H12" s="306"/>
      <c r="I12" s="1">
        <v>7</v>
      </c>
      <c r="J12" s="3">
        <v>122480318.75937602</v>
      </c>
      <c r="K12" s="3">
        <v>77159157.71667016</v>
      </c>
      <c r="N12" s="186"/>
      <c r="O12" s="186"/>
    </row>
    <row r="13" spans="1:15" ht="12.75">
      <c r="A13" s="304" t="s">
        <v>118</v>
      </c>
      <c r="B13" s="305"/>
      <c r="C13" s="305"/>
      <c r="D13" s="305"/>
      <c r="E13" s="305"/>
      <c r="F13" s="305"/>
      <c r="G13" s="305"/>
      <c r="H13" s="306"/>
      <c r="I13" s="1">
        <v>8</v>
      </c>
      <c r="J13" s="3">
        <v>571272.0560415993</v>
      </c>
      <c r="K13" s="3">
        <v>608926.6424187886</v>
      </c>
      <c r="N13" s="186"/>
      <c r="O13" s="186"/>
    </row>
    <row r="14" spans="1:15" ht="12.75">
      <c r="A14" s="304" t="s">
        <v>119</v>
      </c>
      <c r="B14" s="305"/>
      <c r="C14" s="305"/>
      <c r="D14" s="305"/>
      <c r="E14" s="305"/>
      <c r="F14" s="305"/>
      <c r="G14" s="305"/>
      <c r="H14" s="306"/>
      <c r="I14" s="1">
        <v>9</v>
      </c>
      <c r="J14" s="3">
        <v>-264888014.72714162</v>
      </c>
      <c r="K14" s="3">
        <v>-248180474.38127983</v>
      </c>
      <c r="N14" s="186"/>
      <c r="O14" s="186"/>
    </row>
    <row r="15" spans="1:15" ht="12.75">
      <c r="A15" s="304" t="s">
        <v>120</v>
      </c>
      <c r="B15" s="305"/>
      <c r="C15" s="305"/>
      <c r="D15" s="305"/>
      <c r="E15" s="305"/>
      <c r="F15" s="305"/>
      <c r="G15" s="305"/>
      <c r="H15" s="306"/>
      <c r="I15" s="1">
        <v>10</v>
      </c>
      <c r="J15" s="3">
        <v>-12908137.926800001</v>
      </c>
      <c r="K15" s="3">
        <v>-14622982.965599999</v>
      </c>
      <c r="N15" s="186"/>
      <c r="O15" s="186"/>
    </row>
    <row r="16" spans="1:15" ht="21" customHeight="1">
      <c r="A16" s="304" t="s">
        <v>121</v>
      </c>
      <c r="B16" s="305"/>
      <c r="C16" s="305"/>
      <c r="D16" s="305"/>
      <c r="E16" s="305"/>
      <c r="F16" s="305"/>
      <c r="G16" s="305"/>
      <c r="H16" s="306"/>
      <c r="I16" s="1">
        <v>11</v>
      </c>
      <c r="J16" s="3">
        <v>-283166.50482120435</v>
      </c>
      <c r="K16" s="3">
        <v>-5725079.0759783</v>
      </c>
      <c r="N16" s="186"/>
      <c r="O16" s="186"/>
    </row>
    <row r="17" spans="1:15" ht="12.75">
      <c r="A17" s="304" t="s">
        <v>122</v>
      </c>
      <c r="B17" s="305"/>
      <c r="C17" s="305"/>
      <c r="D17" s="305"/>
      <c r="E17" s="305"/>
      <c r="F17" s="305"/>
      <c r="G17" s="305"/>
      <c r="H17" s="306"/>
      <c r="I17" s="1">
        <v>12</v>
      </c>
      <c r="J17" s="3">
        <v>275071.81790776155</v>
      </c>
      <c r="K17" s="3">
        <v>-27046407.1822978</v>
      </c>
      <c r="N17" s="186"/>
      <c r="O17" s="186"/>
    </row>
    <row r="18" spans="1:15" ht="12.75">
      <c r="A18" s="310" t="s">
        <v>123</v>
      </c>
      <c r="B18" s="305"/>
      <c r="C18" s="305"/>
      <c r="D18" s="305"/>
      <c r="E18" s="305"/>
      <c r="F18" s="305"/>
      <c r="G18" s="305"/>
      <c r="H18" s="306"/>
      <c r="I18" s="1">
        <v>13</v>
      </c>
      <c r="J18" s="35">
        <f>SUM(J19:J35)</f>
        <v>-309031927.4436601</v>
      </c>
      <c r="K18" s="35">
        <f>SUM(K19:K35)</f>
        <v>-252672991.17808658</v>
      </c>
      <c r="N18" s="186"/>
      <c r="O18" s="186"/>
    </row>
    <row r="19" spans="1:15" ht="12.75">
      <c r="A19" s="304" t="s">
        <v>124</v>
      </c>
      <c r="B19" s="305"/>
      <c r="C19" s="305"/>
      <c r="D19" s="305"/>
      <c r="E19" s="305"/>
      <c r="F19" s="305"/>
      <c r="G19" s="305"/>
      <c r="H19" s="306"/>
      <c r="I19" s="1">
        <v>14</v>
      </c>
      <c r="J19" s="3">
        <v>-285202356.31213665</v>
      </c>
      <c r="K19" s="3">
        <v>-1043105381.2349488</v>
      </c>
      <c r="N19" s="186"/>
      <c r="O19" s="186"/>
    </row>
    <row r="20" spans="1:15" ht="19.5" customHeight="1">
      <c r="A20" s="304" t="s">
        <v>147</v>
      </c>
      <c r="B20" s="305"/>
      <c r="C20" s="305"/>
      <c r="D20" s="305"/>
      <c r="E20" s="305"/>
      <c r="F20" s="305"/>
      <c r="G20" s="305"/>
      <c r="H20" s="306"/>
      <c r="I20" s="1">
        <v>15</v>
      </c>
      <c r="J20" s="3">
        <v>-139492812.9336939</v>
      </c>
      <c r="K20" s="3">
        <v>199402350.43121132</v>
      </c>
      <c r="N20" s="186"/>
      <c r="O20" s="186"/>
    </row>
    <row r="21" spans="1:15" ht="12.75">
      <c r="A21" s="304" t="s">
        <v>125</v>
      </c>
      <c r="B21" s="305"/>
      <c r="C21" s="305"/>
      <c r="D21" s="305"/>
      <c r="E21" s="305"/>
      <c r="F21" s="305"/>
      <c r="G21" s="305"/>
      <c r="H21" s="306"/>
      <c r="I21" s="1">
        <v>16</v>
      </c>
      <c r="J21" s="3">
        <v>140678928.3474803</v>
      </c>
      <c r="K21" s="3">
        <v>494080281.0752306</v>
      </c>
      <c r="N21" s="186"/>
      <c r="O21" s="186"/>
    </row>
    <row r="22" spans="1:15" ht="22.5" customHeight="1">
      <c r="A22" s="304" t="s">
        <v>126</v>
      </c>
      <c r="B22" s="305"/>
      <c r="C22" s="305"/>
      <c r="D22" s="305"/>
      <c r="E22" s="305"/>
      <c r="F22" s="305"/>
      <c r="G22" s="305"/>
      <c r="H22" s="306"/>
      <c r="I22" s="1">
        <v>17</v>
      </c>
      <c r="J22" s="3">
        <v>0</v>
      </c>
      <c r="K22" s="3">
        <v>0</v>
      </c>
      <c r="N22" s="186"/>
      <c r="O22" s="186"/>
    </row>
    <row r="23" spans="1:15" ht="21" customHeight="1">
      <c r="A23" s="304" t="s">
        <v>127</v>
      </c>
      <c r="B23" s="305"/>
      <c r="C23" s="305"/>
      <c r="D23" s="305"/>
      <c r="E23" s="305"/>
      <c r="F23" s="305"/>
      <c r="G23" s="305"/>
      <c r="H23" s="306"/>
      <c r="I23" s="1">
        <v>18</v>
      </c>
      <c r="J23" s="3">
        <v>-104016797.68050998</v>
      </c>
      <c r="K23" s="3">
        <v>-198301847.204514</v>
      </c>
      <c r="N23" s="186"/>
      <c r="O23" s="186"/>
    </row>
    <row r="24" spans="1:15" ht="12.75">
      <c r="A24" s="304" t="s">
        <v>128</v>
      </c>
      <c r="B24" s="305"/>
      <c r="C24" s="305"/>
      <c r="D24" s="305"/>
      <c r="E24" s="305"/>
      <c r="F24" s="305"/>
      <c r="G24" s="305"/>
      <c r="H24" s="306"/>
      <c r="I24" s="1">
        <v>19</v>
      </c>
      <c r="J24" s="3">
        <v>-44624808.00514123</v>
      </c>
      <c r="K24" s="3">
        <v>-31209932.640390545</v>
      </c>
      <c r="N24" s="186"/>
      <c r="O24" s="186"/>
    </row>
    <row r="25" spans="1:15" ht="12.75">
      <c r="A25" s="304" t="s">
        <v>129</v>
      </c>
      <c r="B25" s="305"/>
      <c r="C25" s="305"/>
      <c r="D25" s="305"/>
      <c r="E25" s="305"/>
      <c r="F25" s="305"/>
      <c r="G25" s="305"/>
      <c r="H25" s="306"/>
      <c r="I25" s="1">
        <v>20</v>
      </c>
      <c r="J25" s="3">
        <v>14924536.629347045</v>
      </c>
      <c r="K25" s="3">
        <v>-12878379.957740754</v>
      </c>
      <c r="N25" s="186"/>
      <c r="O25" s="186"/>
    </row>
    <row r="26" spans="1:15" ht="12.75">
      <c r="A26" s="304" t="s">
        <v>130</v>
      </c>
      <c r="B26" s="305"/>
      <c r="C26" s="305"/>
      <c r="D26" s="305"/>
      <c r="E26" s="305"/>
      <c r="F26" s="305"/>
      <c r="G26" s="305"/>
      <c r="H26" s="306"/>
      <c r="I26" s="1">
        <v>21</v>
      </c>
      <c r="J26" s="3">
        <v>16635307.529964387</v>
      </c>
      <c r="K26" s="3">
        <v>23679716.752758056</v>
      </c>
      <c r="N26" s="186"/>
      <c r="O26" s="186"/>
    </row>
    <row r="27" spans="1:15" ht="12.75">
      <c r="A27" s="304" t="s">
        <v>131</v>
      </c>
      <c r="B27" s="305"/>
      <c r="C27" s="305"/>
      <c r="D27" s="305"/>
      <c r="E27" s="305"/>
      <c r="F27" s="305"/>
      <c r="G27" s="305"/>
      <c r="H27" s="306"/>
      <c r="I27" s="1">
        <v>22</v>
      </c>
      <c r="J27" s="3">
        <v>0</v>
      </c>
      <c r="K27" s="3">
        <v>0</v>
      </c>
      <c r="N27" s="186"/>
      <c r="O27" s="186"/>
    </row>
    <row r="28" spans="1:15" ht="21" customHeight="1">
      <c r="A28" s="304" t="s">
        <v>146</v>
      </c>
      <c r="B28" s="305"/>
      <c r="C28" s="305"/>
      <c r="D28" s="305"/>
      <c r="E28" s="305"/>
      <c r="F28" s="305"/>
      <c r="G28" s="305"/>
      <c r="H28" s="306"/>
      <c r="I28" s="1">
        <v>23</v>
      </c>
      <c r="J28" s="3">
        <v>-59295406.884383656</v>
      </c>
      <c r="K28" s="3">
        <v>-79728981.86730355</v>
      </c>
      <c r="N28" s="186"/>
      <c r="O28" s="186"/>
    </row>
    <row r="29" spans="1:15" ht="12.75">
      <c r="A29" s="304" t="s">
        <v>132</v>
      </c>
      <c r="B29" s="305"/>
      <c r="C29" s="305"/>
      <c r="D29" s="305"/>
      <c r="E29" s="305"/>
      <c r="F29" s="305"/>
      <c r="G29" s="305"/>
      <c r="H29" s="306"/>
      <c r="I29" s="1">
        <v>24</v>
      </c>
      <c r="J29" s="3">
        <v>56298382.66471158</v>
      </c>
      <c r="K29" s="3">
        <v>193402154.23978996</v>
      </c>
      <c r="N29" s="186"/>
      <c r="O29" s="186"/>
    </row>
    <row r="30" spans="1:15" ht="19.5" customHeight="1">
      <c r="A30" s="304" t="s">
        <v>133</v>
      </c>
      <c r="B30" s="305"/>
      <c r="C30" s="305"/>
      <c r="D30" s="305"/>
      <c r="E30" s="305"/>
      <c r="F30" s="305"/>
      <c r="G30" s="305"/>
      <c r="H30" s="306"/>
      <c r="I30" s="1">
        <v>25</v>
      </c>
      <c r="J30" s="3">
        <v>104016797.68050998</v>
      </c>
      <c r="K30" s="3">
        <v>198301847.204514</v>
      </c>
      <c r="N30" s="186"/>
      <c r="O30" s="186"/>
    </row>
    <row r="31" spans="1:15" ht="12.75">
      <c r="A31" s="304" t="s">
        <v>134</v>
      </c>
      <c r="B31" s="305"/>
      <c r="C31" s="305"/>
      <c r="D31" s="305"/>
      <c r="E31" s="305"/>
      <c r="F31" s="305"/>
      <c r="G31" s="305"/>
      <c r="H31" s="306"/>
      <c r="I31" s="1">
        <v>26</v>
      </c>
      <c r="J31" s="3">
        <v>-4549104.958890731</v>
      </c>
      <c r="K31" s="3">
        <v>-5741136.84549275</v>
      </c>
      <c r="N31" s="186"/>
      <c r="O31" s="186"/>
    </row>
    <row r="32" spans="1:15" ht="12.75">
      <c r="A32" s="304" t="s">
        <v>135</v>
      </c>
      <c r="B32" s="305"/>
      <c r="C32" s="305"/>
      <c r="D32" s="305"/>
      <c r="E32" s="305"/>
      <c r="F32" s="305"/>
      <c r="G32" s="305"/>
      <c r="H32" s="306"/>
      <c r="I32" s="1">
        <v>27</v>
      </c>
      <c r="J32" s="3">
        <v>0</v>
      </c>
      <c r="K32" s="3">
        <v>0</v>
      </c>
      <c r="N32" s="186"/>
      <c r="O32" s="186"/>
    </row>
    <row r="33" spans="1:15" ht="12.75">
      <c r="A33" s="304" t="s">
        <v>136</v>
      </c>
      <c r="B33" s="305"/>
      <c r="C33" s="305"/>
      <c r="D33" s="305"/>
      <c r="E33" s="305"/>
      <c r="F33" s="305"/>
      <c r="G33" s="305"/>
      <c r="H33" s="306"/>
      <c r="I33" s="1">
        <v>28</v>
      </c>
      <c r="J33" s="3">
        <v>1872500.629614885</v>
      </c>
      <c r="K33" s="3">
        <v>581199.9701148818</v>
      </c>
      <c r="N33" s="186"/>
      <c r="O33" s="186"/>
    </row>
    <row r="34" spans="1:15" ht="12.75">
      <c r="A34" s="304" t="s">
        <v>137</v>
      </c>
      <c r="B34" s="305"/>
      <c r="C34" s="305"/>
      <c r="D34" s="305"/>
      <c r="E34" s="305"/>
      <c r="F34" s="305"/>
      <c r="G34" s="305"/>
      <c r="H34" s="306"/>
      <c r="I34" s="1">
        <v>29</v>
      </c>
      <c r="J34" s="3">
        <v>4157208.0731069986</v>
      </c>
      <c r="K34" s="3">
        <v>-22860952.517042615</v>
      </c>
      <c r="N34" s="186"/>
      <c r="O34" s="186"/>
    </row>
    <row r="35" spans="1:15" ht="21" customHeight="1">
      <c r="A35" s="304" t="s">
        <v>138</v>
      </c>
      <c r="B35" s="305"/>
      <c r="C35" s="305"/>
      <c r="D35" s="305"/>
      <c r="E35" s="305"/>
      <c r="F35" s="305"/>
      <c r="G35" s="305"/>
      <c r="H35" s="306"/>
      <c r="I35" s="1">
        <v>30</v>
      </c>
      <c r="J35" s="3">
        <v>-10434302.22363913</v>
      </c>
      <c r="K35" s="3">
        <v>31706071.415727556</v>
      </c>
      <c r="N35" s="186"/>
      <c r="O35" s="186"/>
    </row>
    <row r="36" spans="1:15" ht="12.75">
      <c r="A36" s="310" t="s">
        <v>139</v>
      </c>
      <c r="B36" s="305"/>
      <c r="C36" s="305"/>
      <c r="D36" s="305"/>
      <c r="E36" s="305"/>
      <c r="F36" s="305"/>
      <c r="G36" s="305"/>
      <c r="H36" s="306"/>
      <c r="I36" s="1">
        <v>31</v>
      </c>
      <c r="J36" s="3">
        <v>-13102623.39179</v>
      </c>
      <c r="K36" s="3">
        <v>-40909522.32430343</v>
      </c>
      <c r="N36" s="186"/>
      <c r="O36" s="186"/>
    </row>
    <row r="37" spans="1:15" ht="12.75">
      <c r="A37" s="310" t="s">
        <v>92</v>
      </c>
      <c r="B37" s="305"/>
      <c r="C37" s="305"/>
      <c r="D37" s="305"/>
      <c r="E37" s="305"/>
      <c r="F37" s="305"/>
      <c r="G37" s="305"/>
      <c r="H37" s="306"/>
      <c r="I37" s="1">
        <v>32</v>
      </c>
      <c r="J37" s="35">
        <f>SUM(J38:J51)</f>
        <v>148249680.68288338</v>
      </c>
      <c r="K37" s="35">
        <f>SUM(K38:K51)</f>
        <v>147244532.36882877</v>
      </c>
      <c r="N37" s="186"/>
      <c r="O37" s="186"/>
    </row>
    <row r="38" spans="1:15" ht="12.75">
      <c r="A38" s="304" t="s">
        <v>140</v>
      </c>
      <c r="B38" s="305"/>
      <c r="C38" s="305"/>
      <c r="D38" s="305"/>
      <c r="E38" s="305"/>
      <c r="F38" s="305"/>
      <c r="G38" s="305"/>
      <c r="H38" s="306"/>
      <c r="I38" s="1">
        <v>33</v>
      </c>
      <c r="J38" s="3">
        <v>550788.4529416</v>
      </c>
      <c r="K38" s="3">
        <v>11043110.1619529</v>
      </c>
      <c r="N38" s="186"/>
      <c r="O38" s="186"/>
    </row>
    <row r="39" spans="1:15" ht="12.75">
      <c r="A39" s="304" t="s">
        <v>141</v>
      </c>
      <c r="B39" s="305"/>
      <c r="C39" s="305"/>
      <c r="D39" s="305"/>
      <c r="E39" s="305"/>
      <c r="F39" s="305"/>
      <c r="G39" s="305"/>
      <c r="H39" s="306"/>
      <c r="I39" s="1">
        <v>34</v>
      </c>
      <c r="J39" s="3">
        <v>-46507533.914029494</v>
      </c>
      <c r="K39" s="3">
        <v>-40325177.06115069</v>
      </c>
      <c r="N39" s="186"/>
      <c r="O39" s="186"/>
    </row>
    <row r="40" spans="1:15" ht="12.75">
      <c r="A40" s="304" t="s">
        <v>142</v>
      </c>
      <c r="B40" s="305"/>
      <c r="C40" s="305"/>
      <c r="D40" s="305"/>
      <c r="E40" s="305"/>
      <c r="F40" s="305"/>
      <c r="G40" s="305"/>
      <c r="H40" s="306"/>
      <c r="I40" s="1">
        <v>35</v>
      </c>
      <c r="J40" s="3">
        <v>23734.162080000002</v>
      </c>
      <c r="K40" s="3">
        <v>0</v>
      </c>
      <c r="N40" s="186"/>
      <c r="O40" s="186"/>
    </row>
    <row r="41" spans="1:15" ht="12.75">
      <c r="A41" s="304" t="s">
        <v>143</v>
      </c>
      <c r="B41" s="305"/>
      <c r="C41" s="305"/>
      <c r="D41" s="305"/>
      <c r="E41" s="305"/>
      <c r="F41" s="305"/>
      <c r="G41" s="305"/>
      <c r="H41" s="306"/>
      <c r="I41" s="1">
        <v>36</v>
      </c>
      <c r="J41" s="3">
        <v>-21253363.1067308</v>
      </c>
      <c r="K41" s="3">
        <v>-20335196.220526177</v>
      </c>
      <c r="N41" s="186"/>
      <c r="O41" s="186"/>
    </row>
    <row r="42" spans="1:15" ht="21" customHeight="1">
      <c r="A42" s="304" t="s">
        <v>144</v>
      </c>
      <c r="B42" s="305"/>
      <c r="C42" s="305"/>
      <c r="D42" s="305"/>
      <c r="E42" s="305"/>
      <c r="F42" s="305"/>
      <c r="G42" s="305"/>
      <c r="H42" s="306"/>
      <c r="I42" s="1">
        <v>37</v>
      </c>
      <c r="J42" s="3">
        <v>12695373.640000006</v>
      </c>
      <c r="K42" s="3">
        <v>10542097.359488528</v>
      </c>
      <c r="N42" s="186"/>
      <c r="O42" s="186"/>
    </row>
    <row r="43" spans="1:15" ht="21.75" customHeight="1">
      <c r="A43" s="304" t="s">
        <v>145</v>
      </c>
      <c r="B43" s="305"/>
      <c r="C43" s="305"/>
      <c r="D43" s="305"/>
      <c r="E43" s="305"/>
      <c r="F43" s="305"/>
      <c r="G43" s="305"/>
      <c r="H43" s="306"/>
      <c r="I43" s="1">
        <v>38</v>
      </c>
      <c r="J43" s="3">
        <v>-100752610.7943832</v>
      </c>
      <c r="K43" s="3">
        <v>-15807013.386439122</v>
      </c>
      <c r="N43" s="186"/>
      <c r="O43" s="186"/>
    </row>
    <row r="44" spans="1:15" ht="23.25" customHeight="1">
      <c r="A44" s="304" t="s">
        <v>148</v>
      </c>
      <c r="B44" s="305"/>
      <c r="C44" s="305"/>
      <c r="D44" s="305"/>
      <c r="E44" s="305"/>
      <c r="F44" s="305"/>
      <c r="G44" s="305"/>
      <c r="H44" s="306"/>
      <c r="I44" s="1">
        <v>39</v>
      </c>
      <c r="J44" s="3">
        <v>14331682.57463848</v>
      </c>
      <c r="K44" s="3">
        <v>26989578.900000002</v>
      </c>
      <c r="N44" s="186"/>
      <c r="O44" s="186"/>
    </row>
    <row r="45" spans="1:15" ht="12.75">
      <c r="A45" s="304" t="s">
        <v>249</v>
      </c>
      <c r="B45" s="305"/>
      <c r="C45" s="305"/>
      <c r="D45" s="305"/>
      <c r="E45" s="305"/>
      <c r="F45" s="305"/>
      <c r="G45" s="305"/>
      <c r="H45" s="306"/>
      <c r="I45" s="1">
        <v>40</v>
      </c>
      <c r="J45" s="3">
        <v>371057962.11148</v>
      </c>
      <c r="K45" s="3">
        <v>411385355.9034705</v>
      </c>
      <c r="N45" s="186"/>
      <c r="O45" s="186"/>
    </row>
    <row r="46" spans="1:15" ht="12.75">
      <c r="A46" s="304" t="s">
        <v>250</v>
      </c>
      <c r="B46" s="305"/>
      <c r="C46" s="305"/>
      <c r="D46" s="305"/>
      <c r="E46" s="305"/>
      <c r="F46" s="305"/>
      <c r="G46" s="305"/>
      <c r="H46" s="306"/>
      <c r="I46" s="1">
        <v>41</v>
      </c>
      <c r="J46" s="3">
        <v>-119008161.64</v>
      </c>
      <c r="K46" s="3">
        <v>-291384848.83800286</v>
      </c>
      <c r="N46" s="186"/>
      <c r="O46" s="186"/>
    </row>
    <row r="47" spans="1:15" ht="12.75">
      <c r="A47" s="304" t="s">
        <v>251</v>
      </c>
      <c r="B47" s="305"/>
      <c r="C47" s="305"/>
      <c r="D47" s="305"/>
      <c r="E47" s="305"/>
      <c r="F47" s="305"/>
      <c r="G47" s="305"/>
      <c r="H47" s="306"/>
      <c r="I47" s="1">
        <v>42</v>
      </c>
      <c r="J47" s="3">
        <v>0</v>
      </c>
      <c r="K47" s="3">
        <v>0</v>
      </c>
      <c r="N47" s="186"/>
      <c r="O47" s="186"/>
    </row>
    <row r="48" spans="1:15" ht="12.75">
      <c r="A48" s="304" t="s">
        <v>252</v>
      </c>
      <c r="B48" s="305"/>
      <c r="C48" s="305"/>
      <c r="D48" s="305"/>
      <c r="E48" s="305"/>
      <c r="F48" s="305"/>
      <c r="G48" s="305"/>
      <c r="H48" s="306"/>
      <c r="I48" s="1">
        <v>43</v>
      </c>
      <c r="J48" s="3">
        <v>0</v>
      </c>
      <c r="K48" s="3">
        <v>0</v>
      </c>
      <c r="N48" s="186"/>
      <c r="O48" s="186"/>
    </row>
    <row r="49" spans="1:15" ht="12.75">
      <c r="A49" s="304" t="s">
        <v>253</v>
      </c>
      <c r="B49" s="311"/>
      <c r="C49" s="311"/>
      <c r="D49" s="311"/>
      <c r="E49" s="311"/>
      <c r="F49" s="311"/>
      <c r="G49" s="311"/>
      <c r="H49" s="312"/>
      <c r="I49" s="1">
        <v>44</v>
      </c>
      <c r="J49" s="3">
        <v>17239663.660000004</v>
      </c>
      <c r="K49" s="3">
        <v>16252104.52</v>
      </c>
      <c r="N49" s="186"/>
      <c r="O49" s="186"/>
    </row>
    <row r="50" spans="1:15" ht="12.75">
      <c r="A50" s="304" t="s">
        <v>277</v>
      </c>
      <c r="B50" s="311"/>
      <c r="C50" s="311"/>
      <c r="D50" s="311"/>
      <c r="E50" s="311"/>
      <c r="F50" s="311"/>
      <c r="G50" s="311"/>
      <c r="H50" s="312"/>
      <c r="I50" s="1">
        <v>45</v>
      </c>
      <c r="J50" s="3">
        <v>183228437.8160284</v>
      </c>
      <c r="K50" s="3">
        <v>106136595.67557928</v>
      </c>
      <c r="N50" s="186"/>
      <c r="O50" s="186"/>
    </row>
    <row r="51" spans="1:15" ht="12.75">
      <c r="A51" s="304" t="s">
        <v>278</v>
      </c>
      <c r="B51" s="311"/>
      <c r="C51" s="311"/>
      <c r="D51" s="311"/>
      <c r="E51" s="311"/>
      <c r="F51" s="311"/>
      <c r="G51" s="311"/>
      <c r="H51" s="312"/>
      <c r="I51" s="1">
        <v>46</v>
      </c>
      <c r="J51" s="3">
        <v>-163356292.2791416</v>
      </c>
      <c r="K51" s="3">
        <v>-67252074.64554363</v>
      </c>
      <c r="N51" s="186"/>
      <c r="O51" s="186"/>
    </row>
    <row r="52" spans="1:15" ht="12.75">
      <c r="A52" s="310" t="s">
        <v>93</v>
      </c>
      <c r="B52" s="311"/>
      <c r="C52" s="311"/>
      <c r="D52" s="311"/>
      <c r="E52" s="311"/>
      <c r="F52" s="311"/>
      <c r="G52" s="311"/>
      <c r="H52" s="312"/>
      <c r="I52" s="1">
        <v>47</v>
      </c>
      <c r="J52" s="35">
        <f>SUM(J53:J57)</f>
        <v>-2573612.1709303</v>
      </c>
      <c r="K52" s="35">
        <f>SUM(K53:K57)</f>
        <v>-1304268.25352</v>
      </c>
      <c r="N52" s="186"/>
      <c r="O52" s="186"/>
    </row>
    <row r="53" spans="1:15" ht="12.75">
      <c r="A53" s="304" t="s">
        <v>279</v>
      </c>
      <c r="B53" s="311"/>
      <c r="C53" s="311"/>
      <c r="D53" s="311"/>
      <c r="E53" s="311"/>
      <c r="F53" s="311"/>
      <c r="G53" s="311"/>
      <c r="H53" s="312"/>
      <c r="I53" s="1">
        <v>48</v>
      </c>
      <c r="J53" s="3">
        <v>0</v>
      </c>
      <c r="K53" s="3">
        <v>0</v>
      </c>
      <c r="N53" s="186"/>
      <c r="O53" s="186"/>
    </row>
    <row r="54" spans="1:15" ht="12.75">
      <c r="A54" s="304" t="s">
        <v>280</v>
      </c>
      <c r="B54" s="311"/>
      <c r="C54" s="311"/>
      <c r="D54" s="311"/>
      <c r="E54" s="311"/>
      <c r="F54" s="311"/>
      <c r="G54" s="311"/>
      <c r="H54" s="312"/>
      <c r="I54" s="1">
        <v>49</v>
      </c>
      <c r="J54" s="3">
        <v>0</v>
      </c>
      <c r="K54" s="3">
        <v>0</v>
      </c>
      <c r="N54" s="186"/>
      <c r="O54" s="186"/>
    </row>
    <row r="55" spans="1:15" ht="12.75">
      <c r="A55" s="304" t="s">
        <v>281</v>
      </c>
      <c r="B55" s="311"/>
      <c r="C55" s="311"/>
      <c r="D55" s="311"/>
      <c r="E55" s="311"/>
      <c r="F55" s="311"/>
      <c r="G55" s="311"/>
      <c r="H55" s="312"/>
      <c r="I55" s="1">
        <v>50</v>
      </c>
      <c r="J55" s="3">
        <v>0</v>
      </c>
      <c r="K55" s="3">
        <v>0</v>
      </c>
      <c r="N55" s="186"/>
      <c r="O55" s="186"/>
    </row>
    <row r="56" spans="1:15" ht="12.75">
      <c r="A56" s="304" t="s">
        <v>282</v>
      </c>
      <c r="B56" s="311"/>
      <c r="C56" s="311"/>
      <c r="D56" s="311"/>
      <c r="E56" s="311"/>
      <c r="F56" s="311"/>
      <c r="G56" s="311"/>
      <c r="H56" s="312"/>
      <c r="I56" s="1">
        <v>51</v>
      </c>
      <c r="J56" s="3">
        <v>0</v>
      </c>
      <c r="K56" s="3">
        <v>0</v>
      </c>
      <c r="N56" s="186"/>
      <c r="O56" s="186"/>
    </row>
    <row r="57" spans="1:15" ht="12.75">
      <c r="A57" s="304" t="s">
        <v>283</v>
      </c>
      <c r="B57" s="311"/>
      <c r="C57" s="311"/>
      <c r="D57" s="311"/>
      <c r="E57" s="311"/>
      <c r="F57" s="311"/>
      <c r="G57" s="311"/>
      <c r="H57" s="312"/>
      <c r="I57" s="1">
        <v>52</v>
      </c>
      <c r="J57" s="3">
        <v>-2573612.1709303</v>
      </c>
      <c r="K57" s="3">
        <v>-1304268.25352</v>
      </c>
      <c r="N57" s="186"/>
      <c r="O57" s="186"/>
    </row>
    <row r="58" spans="1:15" ht="12.75">
      <c r="A58" s="310" t="s">
        <v>94</v>
      </c>
      <c r="B58" s="311"/>
      <c r="C58" s="311"/>
      <c r="D58" s="311"/>
      <c r="E58" s="311"/>
      <c r="F58" s="311"/>
      <c r="G58" s="311"/>
      <c r="H58" s="312"/>
      <c r="I58" s="1">
        <v>53</v>
      </c>
      <c r="J58" s="35">
        <f>SUM(J6+J37+J52)</f>
        <v>-18990890.975038264</v>
      </c>
      <c r="K58" s="35">
        <f>SUM(K6+K37+K52)</f>
        <v>-7788987.028767216</v>
      </c>
      <c r="N58" s="186"/>
      <c r="O58" s="186"/>
    </row>
    <row r="59" spans="1:15" ht="21.75" customHeight="1">
      <c r="A59" s="310" t="s">
        <v>284</v>
      </c>
      <c r="B59" s="311"/>
      <c r="C59" s="311"/>
      <c r="D59" s="311"/>
      <c r="E59" s="311"/>
      <c r="F59" s="311"/>
      <c r="G59" s="311"/>
      <c r="H59" s="312"/>
      <c r="I59" s="1">
        <v>54</v>
      </c>
      <c r="J59" s="3">
        <v>26563909.9876692</v>
      </c>
      <c r="K59" s="3">
        <v>28107577.9041827</v>
      </c>
      <c r="N59" s="186"/>
      <c r="O59" s="186"/>
    </row>
    <row r="60" spans="1:15" ht="12.75">
      <c r="A60" s="310" t="s">
        <v>95</v>
      </c>
      <c r="B60" s="311"/>
      <c r="C60" s="311"/>
      <c r="D60" s="311"/>
      <c r="E60" s="311"/>
      <c r="F60" s="311"/>
      <c r="G60" s="311"/>
      <c r="H60" s="312"/>
      <c r="I60" s="1">
        <v>55</v>
      </c>
      <c r="J60" s="35">
        <f>SUM(J58:J59)</f>
        <v>7573019.012630936</v>
      </c>
      <c r="K60" s="35">
        <f>SUM(K58:K59)</f>
        <v>20318590.87541548</v>
      </c>
      <c r="N60" s="186"/>
      <c r="O60" s="186"/>
    </row>
    <row r="61" spans="1:15" ht="12.75">
      <c r="A61" s="304" t="s">
        <v>285</v>
      </c>
      <c r="B61" s="311"/>
      <c r="C61" s="311"/>
      <c r="D61" s="311"/>
      <c r="E61" s="311"/>
      <c r="F61" s="311"/>
      <c r="G61" s="311"/>
      <c r="H61" s="312"/>
      <c r="I61" s="1">
        <v>56</v>
      </c>
      <c r="J61" s="3">
        <v>129386748.10599738</v>
      </c>
      <c r="K61" s="3">
        <v>136959766.643084</v>
      </c>
      <c r="N61" s="186"/>
      <c r="O61" s="186"/>
    </row>
    <row r="62" spans="1:15" ht="12.75">
      <c r="A62" s="313" t="s">
        <v>96</v>
      </c>
      <c r="B62" s="314"/>
      <c r="C62" s="314"/>
      <c r="D62" s="314"/>
      <c r="E62" s="314"/>
      <c r="F62" s="314"/>
      <c r="G62" s="314"/>
      <c r="H62" s="315"/>
      <c r="I62" s="2">
        <v>57</v>
      </c>
      <c r="J62" s="36">
        <f>+SUM(J60:J61)</f>
        <v>136959767.11862832</v>
      </c>
      <c r="K62" s="36">
        <f>+SUM(K60:K61)</f>
        <v>157278357.51849946</v>
      </c>
      <c r="N62" s="186"/>
      <c r="O62" s="186"/>
    </row>
    <row r="63" spans="1:15" ht="12.75">
      <c r="A63" s="37" t="s">
        <v>5</v>
      </c>
      <c r="N63" s="186"/>
      <c r="O63" s="186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customProperties>
    <customPr name="EpmWorksheetKeyString_GUID" r:id="rId2"/>
  </customProperties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zoomScaleSheetLayoutView="100" zoomScalePageLayoutView="0" workbookViewId="0" topLeftCell="A1">
      <pane xSplit="4" ySplit="6" topLeftCell="E28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K36" sqref="K36"/>
    </sheetView>
  </sheetViews>
  <sheetFormatPr defaultColWidth="9.140625" defaultRowHeight="12.75"/>
  <cols>
    <col min="1" max="2" width="9.140625" style="89" customWidth="1"/>
    <col min="3" max="3" width="16.140625" style="89" customWidth="1"/>
    <col min="4" max="4" width="9.140625" style="89" customWidth="1"/>
    <col min="5" max="13" width="12.8515625" style="89" customWidth="1"/>
    <col min="14" max="18" width="13.8515625" style="89" bestFit="1" customWidth="1"/>
    <col min="19" max="19" width="14.421875" style="89" bestFit="1" customWidth="1"/>
    <col min="20" max="20" width="15.421875" style="89" bestFit="1" customWidth="1"/>
    <col min="21" max="21" width="12.7109375" style="89" bestFit="1" customWidth="1"/>
    <col min="22" max="22" width="15.421875" style="89" bestFit="1" customWidth="1"/>
    <col min="23" max="16384" width="9.140625" style="89" customWidth="1"/>
  </cols>
  <sheetData>
    <row r="1" spans="1:12" ht="19.5" customHeight="1">
      <c r="A1" s="323" t="s">
        <v>149</v>
      </c>
      <c r="B1" s="324"/>
      <c r="C1" s="324"/>
      <c r="D1" s="324"/>
      <c r="E1" s="324"/>
      <c r="F1" s="325"/>
      <c r="G1" s="325"/>
      <c r="H1" s="325"/>
      <c r="I1" s="325"/>
      <c r="J1" s="325"/>
      <c r="K1" s="326"/>
      <c r="L1" s="88"/>
    </row>
    <row r="2" spans="1:12" ht="11.25" customHeight="1">
      <c r="A2" s="327" t="s">
        <v>445</v>
      </c>
      <c r="B2" s="328"/>
      <c r="C2" s="328"/>
      <c r="D2" s="328"/>
      <c r="E2" s="324"/>
      <c r="F2" s="329"/>
      <c r="G2" s="329"/>
      <c r="H2" s="329"/>
      <c r="I2" s="329"/>
      <c r="J2" s="329"/>
      <c r="K2" s="330"/>
      <c r="L2" s="88"/>
    </row>
    <row r="3" spans="1:13" ht="12.75">
      <c r="A3" s="131"/>
      <c r="B3" s="132"/>
      <c r="C3" s="132"/>
      <c r="D3" s="132"/>
      <c r="E3" s="133"/>
      <c r="F3" s="134"/>
      <c r="G3" s="134"/>
      <c r="H3" s="134"/>
      <c r="I3" s="134"/>
      <c r="J3" s="134"/>
      <c r="K3" s="134"/>
      <c r="L3" s="331" t="s">
        <v>58</v>
      </c>
      <c r="M3" s="331"/>
    </row>
    <row r="4" spans="1:13" ht="13.5" customHeight="1">
      <c r="A4" s="332" t="s">
        <v>46</v>
      </c>
      <c r="B4" s="332"/>
      <c r="C4" s="332"/>
      <c r="D4" s="332" t="s">
        <v>62</v>
      </c>
      <c r="E4" s="317" t="s">
        <v>212</v>
      </c>
      <c r="F4" s="317"/>
      <c r="G4" s="317"/>
      <c r="H4" s="317"/>
      <c r="I4" s="317"/>
      <c r="J4" s="317"/>
      <c r="K4" s="317"/>
      <c r="L4" s="317" t="s">
        <v>219</v>
      </c>
      <c r="M4" s="317" t="s">
        <v>84</v>
      </c>
    </row>
    <row r="5" spans="1:13" ht="56.25">
      <c r="A5" s="333"/>
      <c r="B5" s="333"/>
      <c r="C5" s="333"/>
      <c r="D5" s="333"/>
      <c r="E5" s="135" t="s">
        <v>215</v>
      </c>
      <c r="F5" s="135" t="s">
        <v>44</v>
      </c>
      <c r="G5" s="135" t="s">
        <v>216</v>
      </c>
      <c r="H5" s="135" t="s">
        <v>217</v>
      </c>
      <c r="I5" s="135" t="s">
        <v>45</v>
      </c>
      <c r="J5" s="135" t="s">
        <v>218</v>
      </c>
      <c r="K5" s="135" t="s">
        <v>83</v>
      </c>
      <c r="L5" s="317"/>
      <c r="M5" s="317"/>
    </row>
    <row r="6" spans="1:13" ht="12.75">
      <c r="A6" s="318">
        <v>1</v>
      </c>
      <c r="B6" s="318"/>
      <c r="C6" s="318"/>
      <c r="D6" s="136">
        <v>2</v>
      </c>
      <c r="E6" s="136" t="s">
        <v>60</v>
      </c>
      <c r="F6" s="137" t="s">
        <v>61</v>
      </c>
      <c r="G6" s="136" t="s">
        <v>63</v>
      </c>
      <c r="H6" s="137" t="s">
        <v>64</v>
      </c>
      <c r="I6" s="136" t="s">
        <v>65</v>
      </c>
      <c r="J6" s="137" t="s">
        <v>66</v>
      </c>
      <c r="K6" s="136" t="s">
        <v>67</v>
      </c>
      <c r="L6" s="137" t="s">
        <v>68</v>
      </c>
      <c r="M6" s="136" t="s">
        <v>69</v>
      </c>
    </row>
    <row r="7" spans="1:31" ht="21" customHeight="1">
      <c r="A7" s="319" t="s">
        <v>300</v>
      </c>
      <c r="B7" s="320"/>
      <c r="C7" s="320"/>
      <c r="D7" s="138">
        <v>1</v>
      </c>
      <c r="E7" s="152">
        <v>601575800</v>
      </c>
      <c r="F7" s="152">
        <v>681482525.25</v>
      </c>
      <c r="G7" s="152">
        <v>199457081.77217478</v>
      </c>
      <c r="H7" s="152">
        <v>395535293.84</v>
      </c>
      <c r="I7" s="152">
        <v>319559610.46102524</v>
      </c>
      <c r="J7" s="152">
        <v>114589688.7572527</v>
      </c>
      <c r="K7" s="153">
        <f>+SUM(E7:J7)</f>
        <v>2312200000.080453</v>
      </c>
      <c r="L7" s="152">
        <v>14793733.576310854</v>
      </c>
      <c r="M7" s="153">
        <f>+SUM(K7:L7)</f>
        <v>2326993733.6567636</v>
      </c>
      <c r="N7" s="183"/>
      <c r="O7" s="183"/>
      <c r="P7" s="183"/>
      <c r="Q7" s="183"/>
      <c r="R7" s="183"/>
      <c r="S7" s="183"/>
      <c r="T7" s="183"/>
      <c r="U7" s="183"/>
      <c r="V7" s="183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ht="22.5" customHeight="1">
      <c r="A8" s="321" t="s">
        <v>260</v>
      </c>
      <c r="B8" s="322"/>
      <c r="C8" s="322"/>
      <c r="D8" s="139">
        <v>2</v>
      </c>
      <c r="E8" s="154"/>
      <c r="F8" s="154"/>
      <c r="G8" s="154"/>
      <c r="H8" s="154"/>
      <c r="I8" s="154"/>
      <c r="J8" s="154"/>
      <c r="K8" s="155">
        <f aca="true" t="shared" si="0" ref="K8:K23">+SUM(E8:J8)</f>
        <v>0</v>
      </c>
      <c r="L8" s="154"/>
      <c r="M8" s="155">
        <f aca="true" t="shared" si="1" ref="M8:M23">+SUM(K8:L8)</f>
        <v>0</v>
      </c>
      <c r="N8" s="183"/>
      <c r="O8" s="183"/>
      <c r="P8" s="183"/>
      <c r="Q8" s="183"/>
      <c r="R8" s="183"/>
      <c r="S8" s="183"/>
      <c r="T8" s="183"/>
      <c r="U8" s="183"/>
      <c r="V8" s="183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ht="21.75" customHeight="1">
      <c r="A9" s="321" t="s">
        <v>261</v>
      </c>
      <c r="B9" s="322"/>
      <c r="C9" s="322"/>
      <c r="D9" s="139">
        <v>3</v>
      </c>
      <c r="E9" s="154"/>
      <c r="F9" s="154"/>
      <c r="G9" s="154"/>
      <c r="H9" s="154"/>
      <c r="I9" s="154"/>
      <c r="J9" s="154"/>
      <c r="K9" s="155">
        <f t="shared" si="0"/>
        <v>0</v>
      </c>
      <c r="L9" s="154"/>
      <c r="M9" s="155">
        <f t="shared" si="1"/>
        <v>0</v>
      </c>
      <c r="N9" s="183"/>
      <c r="O9" s="183"/>
      <c r="P9" s="183"/>
      <c r="Q9" s="183"/>
      <c r="R9" s="183"/>
      <c r="S9" s="183"/>
      <c r="T9" s="183"/>
      <c r="U9" s="183"/>
      <c r="V9" s="183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ht="20.25" customHeight="1">
      <c r="A10" s="334" t="s">
        <v>352</v>
      </c>
      <c r="B10" s="322"/>
      <c r="C10" s="322"/>
      <c r="D10" s="139">
        <v>4</v>
      </c>
      <c r="E10" s="155">
        <f aca="true" t="shared" si="2" ref="E10:J10">E7+E8+E9</f>
        <v>601575800</v>
      </c>
      <c r="F10" s="155">
        <f t="shared" si="2"/>
        <v>681482525.25</v>
      </c>
      <c r="G10" s="155">
        <f t="shared" si="2"/>
        <v>199457081.77217478</v>
      </c>
      <c r="H10" s="155">
        <f t="shared" si="2"/>
        <v>395535293.84</v>
      </c>
      <c r="I10" s="155">
        <f t="shared" si="2"/>
        <v>319559610.46102524</v>
      </c>
      <c r="J10" s="155">
        <f t="shared" si="2"/>
        <v>114589688.7572527</v>
      </c>
      <c r="K10" s="155">
        <f t="shared" si="0"/>
        <v>2312200000.080453</v>
      </c>
      <c r="L10" s="155">
        <f>L7+L8+L9</f>
        <v>14793733.576310854</v>
      </c>
      <c r="M10" s="155">
        <f t="shared" si="1"/>
        <v>2326993733.6567636</v>
      </c>
      <c r="N10" s="183"/>
      <c r="O10" s="183"/>
      <c r="P10" s="183"/>
      <c r="Q10" s="183"/>
      <c r="R10" s="183"/>
      <c r="S10" s="183"/>
      <c r="T10" s="183"/>
      <c r="U10" s="183"/>
      <c r="V10" s="183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ht="20.25" customHeight="1">
      <c r="A11" s="334" t="s">
        <v>353</v>
      </c>
      <c r="B11" s="335"/>
      <c r="C11" s="335"/>
      <c r="D11" s="139">
        <v>5</v>
      </c>
      <c r="E11" s="155">
        <f>E12+E13</f>
        <v>0</v>
      </c>
      <c r="F11" s="155">
        <f aca="true" t="shared" si="3" ref="F11:L11">F12+F13</f>
        <v>0</v>
      </c>
      <c r="G11" s="155">
        <f t="shared" si="3"/>
        <v>91929793.6660083</v>
      </c>
      <c r="H11" s="155">
        <f t="shared" si="3"/>
        <v>0</v>
      </c>
      <c r="I11" s="155">
        <f t="shared" si="3"/>
        <v>0</v>
      </c>
      <c r="J11" s="155">
        <f t="shared" si="3"/>
        <v>175834716.03769067</v>
      </c>
      <c r="K11" s="155">
        <f t="shared" si="0"/>
        <v>267764509.70369896</v>
      </c>
      <c r="L11" s="155">
        <f t="shared" si="3"/>
        <v>-611055.1810480095</v>
      </c>
      <c r="M11" s="155">
        <f t="shared" si="1"/>
        <v>267153454.52265096</v>
      </c>
      <c r="N11" s="183"/>
      <c r="O11" s="183"/>
      <c r="P11" s="183"/>
      <c r="Q11" s="183"/>
      <c r="R11" s="183"/>
      <c r="S11" s="183"/>
      <c r="T11" s="183"/>
      <c r="U11" s="183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ht="12.75">
      <c r="A12" s="321" t="s">
        <v>262</v>
      </c>
      <c r="B12" s="322"/>
      <c r="C12" s="322"/>
      <c r="D12" s="139">
        <v>6</v>
      </c>
      <c r="E12" s="154">
        <v>0</v>
      </c>
      <c r="F12" s="154">
        <v>0</v>
      </c>
      <c r="G12" s="154">
        <v>0.06</v>
      </c>
      <c r="H12" s="154">
        <v>0</v>
      </c>
      <c r="I12" s="154"/>
      <c r="J12" s="154">
        <v>175834716.03769067</v>
      </c>
      <c r="K12" s="155">
        <f t="shared" si="0"/>
        <v>175834716.09769067</v>
      </c>
      <c r="L12" s="154">
        <v>-624487.8440895169</v>
      </c>
      <c r="M12" s="155">
        <f t="shared" si="1"/>
        <v>175210228.25360116</v>
      </c>
      <c r="N12" s="183"/>
      <c r="O12" s="183"/>
      <c r="P12" s="183"/>
      <c r="Q12" s="183"/>
      <c r="R12" s="183"/>
      <c r="S12" s="183"/>
      <c r="T12" s="183"/>
      <c r="U12" s="183"/>
      <c r="V12" s="183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ht="21.75" customHeight="1">
      <c r="A13" s="321" t="s">
        <v>88</v>
      </c>
      <c r="B13" s="322"/>
      <c r="C13" s="322"/>
      <c r="D13" s="139">
        <v>7</v>
      </c>
      <c r="E13" s="155">
        <f>+E14+E15+E16+E17</f>
        <v>0</v>
      </c>
      <c r="F13" s="155">
        <f aca="true" t="shared" si="4" ref="F13:L13">+F14+F15+F16+F17</f>
        <v>0</v>
      </c>
      <c r="G13" s="155">
        <f t="shared" si="4"/>
        <v>91929793.60600829</v>
      </c>
      <c r="H13" s="155">
        <f t="shared" si="4"/>
        <v>0</v>
      </c>
      <c r="I13" s="155">
        <f t="shared" si="4"/>
        <v>0</v>
      </c>
      <c r="J13" s="155">
        <f t="shared" si="4"/>
        <v>0</v>
      </c>
      <c r="K13" s="155">
        <f t="shared" si="0"/>
        <v>91929793.60600829</v>
      </c>
      <c r="L13" s="155">
        <f t="shared" si="4"/>
        <v>13432.663041507338</v>
      </c>
      <c r="M13" s="155">
        <f t="shared" si="1"/>
        <v>91943226.2690498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ht="19.5" customHeight="1">
      <c r="A14" s="321" t="s">
        <v>301</v>
      </c>
      <c r="B14" s="322"/>
      <c r="C14" s="322"/>
      <c r="D14" s="139">
        <v>8</v>
      </c>
      <c r="E14" s="154">
        <v>0</v>
      </c>
      <c r="F14" s="154">
        <v>0</v>
      </c>
      <c r="G14" s="154">
        <v>-9586039.963277277</v>
      </c>
      <c r="H14" s="154">
        <v>0</v>
      </c>
      <c r="I14" s="154">
        <v>0</v>
      </c>
      <c r="J14" s="154">
        <v>0</v>
      </c>
      <c r="K14" s="155">
        <f t="shared" si="0"/>
        <v>-9586039.963277277</v>
      </c>
      <c r="L14" s="154">
        <v>18172.071044895518</v>
      </c>
      <c r="M14" s="155">
        <f t="shared" si="1"/>
        <v>-9567867.89223238</v>
      </c>
      <c r="N14" s="183"/>
      <c r="O14" s="183"/>
      <c r="P14" s="183"/>
      <c r="Q14" s="183"/>
      <c r="R14" s="183"/>
      <c r="S14" s="183"/>
      <c r="T14" s="183"/>
      <c r="U14" s="183"/>
      <c r="V14" s="183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ht="19.5" customHeight="1">
      <c r="A15" s="321" t="s">
        <v>302</v>
      </c>
      <c r="B15" s="322"/>
      <c r="C15" s="322"/>
      <c r="D15" s="139">
        <v>9</v>
      </c>
      <c r="E15" s="154">
        <v>0</v>
      </c>
      <c r="F15" s="154">
        <v>0</v>
      </c>
      <c r="G15" s="154">
        <v>105099906.55621773</v>
      </c>
      <c r="H15" s="154">
        <v>0</v>
      </c>
      <c r="I15" s="154">
        <v>0</v>
      </c>
      <c r="J15" s="154">
        <v>0</v>
      </c>
      <c r="K15" s="155">
        <f t="shared" si="0"/>
        <v>105099906.55621773</v>
      </c>
      <c r="L15" s="154">
        <v>20547.559076742724</v>
      </c>
      <c r="M15" s="155">
        <f t="shared" si="1"/>
        <v>105120454.11529447</v>
      </c>
      <c r="N15" s="183"/>
      <c r="O15" s="183"/>
      <c r="P15" s="183"/>
      <c r="Q15" s="183"/>
      <c r="R15" s="183"/>
      <c r="S15" s="183"/>
      <c r="T15" s="183"/>
      <c r="U15" s="183"/>
      <c r="V15" s="183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ht="21" customHeight="1">
      <c r="A16" s="321" t="s">
        <v>303</v>
      </c>
      <c r="B16" s="322"/>
      <c r="C16" s="322"/>
      <c r="D16" s="139">
        <v>10</v>
      </c>
      <c r="E16" s="154">
        <v>0</v>
      </c>
      <c r="F16" s="154">
        <v>0</v>
      </c>
      <c r="G16" s="154">
        <v>-2181902.5913762944</v>
      </c>
      <c r="H16" s="154">
        <v>0</v>
      </c>
      <c r="I16" s="154">
        <v>0</v>
      </c>
      <c r="J16" s="154">
        <v>0</v>
      </c>
      <c r="K16" s="155">
        <f t="shared" si="0"/>
        <v>-2181902.5913762944</v>
      </c>
      <c r="L16" s="154">
        <v>0</v>
      </c>
      <c r="M16" s="155">
        <f t="shared" si="1"/>
        <v>-2181902.5913762944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ht="21.75" customHeight="1">
      <c r="A17" s="321" t="s">
        <v>263</v>
      </c>
      <c r="B17" s="322"/>
      <c r="C17" s="322"/>
      <c r="D17" s="139">
        <v>11</v>
      </c>
      <c r="E17" s="154">
        <v>0</v>
      </c>
      <c r="F17" s="154">
        <v>0</v>
      </c>
      <c r="G17" s="154">
        <v>-1402170.395555866</v>
      </c>
      <c r="H17" s="154"/>
      <c r="I17" s="154">
        <v>0</v>
      </c>
      <c r="J17" s="154">
        <v>0</v>
      </c>
      <c r="K17" s="155">
        <f t="shared" si="0"/>
        <v>-1402170.395555866</v>
      </c>
      <c r="L17" s="154">
        <v>-25286.967080130904</v>
      </c>
      <c r="M17" s="155">
        <f t="shared" si="1"/>
        <v>-1427457.362635997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21.75" customHeight="1">
      <c r="A18" s="334" t="s">
        <v>354</v>
      </c>
      <c r="B18" s="322"/>
      <c r="C18" s="322"/>
      <c r="D18" s="139">
        <v>12</v>
      </c>
      <c r="E18" s="155">
        <f>+E19+E20+E21+E22</f>
        <v>0</v>
      </c>
      <c r="F18" s="155">
        <f aca="true" t="shared" si="5" ref="F18:L18">+F19+F20+F21+F22</f>
        <v>0</v>
      </c>
      <c r="G18" s="155">
        <f t="shared" si="5"/>
        <v>-2938148.5156501434</v>
      </c>
      <c r="H18" s="155">
        <f t="shared" si="5"/>
        <v>2338542.2200000007</v>
      </c>
      <c r="I18" s="155">
        <f t="shared" si="5"/>
        <v>114107384.7442403</v>
      </c>
      <c r="J18" s="155">
        <f t="shared" si="5"/>
        <v>-114589688.70671642</v>
      </c>
      <c r="K18" s="155">
        <f t="shared" si="0"/>
        <v>-1081910.2581262589</v>
      </c>
      <c r="L18" s="155">
        <f t="shared" si="5"/>
        <v>-504416.37324771687</v>
      </c>
      <c r="M18" s="155">
        <f t="shared" si="1"/>
        <v>-1586326.6313739757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ht="21.75" customHeight="1">
      <c r="A19" s="321" t="s">
        <v>89</v>
      </c>
      <c r="B19" s="322"/>
      <c r="C19" s="322"/>
      <c r="D19" s="139">
        <v>13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5">
        <f t="shared" si="0"/>
        <v>0</v>
      </c>
      <c r="L19" s="154">
        <v>0</v>
      </c>
      <c r="M19" s="155">
        <f t="shared" si="1"/>
        <v>0</v>
      </c>
      <c r="N19" s="183"/>
      <c r="O19" s="183"/>
      <c r="P19" s="183"/>
      <c r="Q19" s="183"/>
      <c r="R19" s="183"/>
      <c r="S19" s="183"/>
      <c r="T19" s="183"/>
      <c r="U19" s="183"/>
      <c r="V19" s="183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ht="12.75">
      <c r="A20" s="321" t="s">
        <v>305</v>
      </c>
      <c r="B20" s="322"/>
      <c r="C20" s="322"/>
      <c r="D20" s="139">
        <v>14</v>
      </c>
      <c r="E20" s="154">
        <v>0</v>
      </c>
      <c r="F20" s="154">
        <v>0</v>
      </c>
      <c r="G20" s="154">
        <v>0</v>
      </c>
      <c r="H20" s="154">
        <v>0</v>
      </c>
      <c r="I20" s="154">
        <v>-55174.70463848108</v>
      </c>
      <c r="J20" s="154">
        <v>0</v>
      </c>
      <c r="K20" s="155">
        <f t="shared" si="0"/>
        <v>-55174.70463848108</v>
      </c>
      <c r="L20" s="154">
        <v>-304090.22536151897</v>
      </c>
      <c r="M20" s="155">
        <f t="shared" si="1"/>
        <v>-359264.93000000005</v>
      </c>
      <c r="N20" s="183"/>
      <c r="O20" s="183"/>
      <c r="P20" s="183"/>
      <c r="Q20" s="183"/>
      <c r="R20" s="183"/>
      <c r="S20" s="183"/>
      <c r="T20" s="183"/>
      <c r="U20" s="183"/>
      <c r="V20" s="183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ht="12.75">
      <c r="A21" s="321" t="s">
        <v>306</v>
      </c>
      <c r="B21" s="322"/>
      <c r="C21" s="322"/>
      <c r="D21" s="139">
        <v>15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-2468006.22</v>
      </c>
      <c r="K21" s="155">
        <f t="shared" si="0"/>
        <v>-2468006.22</v>
      </c>
      <c r="L21" s="154">
        <v>-105605.94568853872</v>
      </c>
      <c r="M21" s="155">
        <f t="shared" si="1"/>
        <v>-2573612.165688539</v>
      </c>
      <c r="N21" s="183"/>
      <c r="O21" s="183"/>
      <c r="P21" s="183"/>
      <c r="Q21" s="183"/>
      <c r="R21" s="183"/>
      <c r="S21" s="183"/>
      <c r="T21" s="183"/>
      <c r="U21" s="183"/>
      <c r="V21" s="183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ht="12.75">
      <c r="A22" s="321" t="s">
        <v>307</v>
      </c>
      <c r="B22" s="322"/>
      <c r="C22" s="322"/>
      <c r="D22" s="139">
        <v>16</v>
      </c>
      <c r="E22" s="154">
        <v>0</v>
      </c>
      <c r="F22" s="154">
        <v>0</v>
      </c>
      <c r="G22" s="154">
        <v>-2938148.5156501434</v>
      </c>
      <c r="H22" s="154">
        <v>2338542.2200000007</v>
      </c>
      <c r="I22" s="154">
        <v>114162559.44887878</v>
      </c>
      <c r="J22" s="154">
        <v>-112121682.48671642</v>
      </c>
      <c r="K22" s="155">
        <f t="shared" si="0"/>
        <v>1441270.666512221</v>
      </c>
      <c r="L22" s="154">
        <v>-94720.20219765918</v>
      </c>
      <c r="M22" s="155">
        <f t="shared" si="1"/>
        <v>1346550.4643145618</v>
      </c>
      <c r="N22" s="183"/>
      <c r="O22" s="183"/>
      <c r="P22" s="183"/>
      <c r="Q22" s="183"/>
      <c r="R22" s="183"/>
      <c r="S22" s="183"/>
      <c r="T22" s="183"/>
      <c r="U22" s="183"/>
      <c r="V22" s="183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ht="21.75" customHeight="1" thickBot="1">
      <c r="A23" s="336" t="s">
        <v>355</v>
      </c>
      <c r="B23" s="337"/>
      <c r="C23" s="337"/>
      <c r="D23" s="140">
        <v>17</v>
      </c>
      <c r="E23" s="156">
        <f>+E10+E11+E18</f>
        <v>601575800</v>
      </c>
      <c r="F23" s="156">
        <f aca="true" t="shared" si="6" ref="F23:L23">+F10+F11+F18</f>
        <v>681482525.25</v>
      </c>
      <c r="G23" s="156">
        <f t="shared" si="6"/>
        <v>288448726.9225329</v>
      </c>
      <c r="H23" s="156">
        <f t="shared" si="6"/>
        <v>397873836.06</v>
      </c>
      <c r="I23" s="156">
        <f t="shared" si="6"/>
        <v>433666995.2052655</v>
      </c>
      <c r="J23" s="156">
        <f t="shared" si="6"/>
        <v>175834716.0882269</v>
      </c>
      <c r="K23" s="156">
        <f t="shared" si="0"/>
        <v>2578882599.5260253</v>
      </c>
      <c r="L23" s="156">
        <f t="shared" si="6"/>
        <v>13678262.022015128</v>
      </c>
      <c r="M23" s="156">
        <f t="shared" si="1"/>
        <v>2592560861.5480404</v>
      </c>
      <c r="N23" s="183"/>
      <c r="O23" s="183"/>
      <c r="P23" s="183"/>
      <c r="Q23" s="183"/>
      <c r="R23" s="183"/>
      <c r="S23" s="183"/>
      <c r="T23" s="183"/>
      <c r="U23" s="183"/>
      <c r="V23" s="183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ht="24" customHeight="1" thickTop="1">
      <c r="A24" s="338" t="s">
        <v>308</v>
      </c>
      <c r="B24" s="339"/>
      <c r="C24" s="339"/>
      <c r="D24" s="141">
        <v>18</v>
      </c>
      <c r="E24" s="157">
        <f aca="true" t="shared" si="7" ref="E24:L24">+E23</f>
        <v>601575800</v>
      </c>
      <c r="F24" s="157">
        <f t="shared" si="7"/>
        <v>681482525.25</v>
      </c>
      <c r="G24" s="157">
        <f t="shared" si="7"/>
        <v>288448726.9225329</v>
      </c>
      <c r="H24" s="157">
        <f t="shared" si="7"/>
        <v>397873836.06</v>
      </c>
      <c r="I24" s="157">
        <f t="shared" si="7"/>
        <v>433666995.2052655</v>
      </c>
      <c r="J24" s="157">
        <f t="shared" si="7"/>
        <v>175834716.0882269</v>
      </c>
      <c r="K24" s="158">
        <f aca="true" t="shared" si="8" ref="K24:K40">SUM(E24:J24)</f>
        <v>2578882599.5260253</v>
      </c>
      <c r="L24" s="157">
        <f t="shared" si="7"/>
        <v>13678262.022015128</v>
      </c>
      <c r="M24" s="158">
        <f aca="true" t="shared" si="9" ref="M24:M40">K24+L24</f>
        <v>2592560861.5480404</v>
      </c>
      <c r="N24" s="183"/>
      <c r="O24" s="183"/>
      <c r="P24" s="183"/>
      <c r="Q24" s="183"/>
      <c r="R24" s="183"/>
      <c r="S24" s="183"/>
      <c r="T24" s="183"/>
      <c r="U24" s="183"/>
      <c r="V24" s="183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ht="12.75">
      <c r="A25" s="321" t="s">
        <v>310</v>
      </c>
      <c r="B25" s="322"/>
      <c r="C25" s="322"/>
      <c r="D25" s="139">
        <v>19</v>
      </c>
      <c r="E25" s="154"/>
      <c r="F25" s="154"/>
      <c r="G25" s="154"/>
      <c r="H25" s="154"/>
      <c r="I25" s="154"/>
      <c r="J25" s="154"/>
      <c r="K25" s="155">
        <f t="shared" si="8"/>
        <v>0</v>
      </c>
      <c r="L25" s="154"/>
      <c r="M25" s="155">
        <f t="shared" si="9"/>
        <v>0</v>
      </c>
      <c r="N25" s="183"/>
      <c r="O25" s="183"/>
      <c r="P25" s="183"/>
      <c r="Q25" s="183"/>
      <c r="R25" s="183"/>
      <c r="S25" s="183"/>
      <c r="T25" s="183"/>
      <c r="U25" s="183"/>
      <c r="V25" s="183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ht="20.25" customHeight="1">
      <c r="A26" s="321" t="s">
        <v>309</v>
      </c>
      <c r="B26" s="322"/>
      <c r="C26" s="322"/>
      <c r="D26" s="139">
        <v>20</v>
      </c>
      <c r="E26" s="154"/>
      <c r="F26" s="154"/>
      <c r="G26" s="154"/>
      <c r="H26" s="154"/>
      <c r="I26" s="154"/>
      <c r="J26" s="154"/>
      <c r="K26" s="155">
        <f t="shared" si="8"/>
        <v>0</v>
      </c>
      <c r="L26" s="154"/>
      <c r="M26" s="155">
        <f t="shared" si="9"/>
        <v>0</v>
      </c>
      <c r="N26" s="183"/>
      <c r="O26" s="183"/>
      <c r="P26" s="183"/>
      <c r="Q26" s="183"/>
      <c r="R26" s="183"/>
      <c r="S26" s="183"/>
      <c r="T26" s="183"/>
      <c r="U26" s="183"/>
      <c r="V26" s="183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ht="21.75" customHeight="1">
      <c r="A27" s="334" t="s">
        <v>356</v>
      </c>
      <c r="B27" s="322"/>
      <c r="C27" s="322"/>
      <c r="D27" s="139">
        <v>21</v>
      </c>
      <c r="E27" s="155">
        <f>SUM(E24:E26)</f>
        <v>601575800</v>
      </c>
      <c r="F27" s="155">
        <f aca="true" t="shared" si="10" ref="F27:L27">SUM(F24:F26)</f>
        <v>681482525.25</v>
      </c>
      <c r="G27" s="155">
        <f t="shared" si="10"/>
        <v>288448726.9225329</v>
      </c>
      <c r="H27" s="155">
        <f t="shared" si="10"/>
        <v>397873836.06</v>
      </c>
      <c r="I27" s="155">
        <f t="shared" si="10"/>
        <v>433666995.2052655</v>
      </c>
      <c r="J27" s="155">
        <f t="shared" si="10"/>
        <v>175834716.0882269</v>
      </c>
      <c r="K27" s="155">
        <f t="shared" si="8"/>
        <v>2578882599.5260253</v>
      </c>
      <c r="L27" s="155">
        <f t="shared" si="10"/>
        <v>13678262.022015128</v>
      </c>
      <c r="M27" s="155">
        <f t="shared" si="9"/>
        <v>2592560861.5480404</v>
      </c>
      <c r="N27" s="183"/>
      <c r="O27" s="183"/>
      <c r="P27" s="183"/>
      <c r="Q27" s="183"/>
      <c r="R27" s="183"/>
      <c r="S27" s="183"/>
      <c r="T27" s="183"/>
      <c r="U27" s="183"/>
      <c r="V27" s="183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ht="23.25" customHeight="1">
      <c r="A28" s="334" t="s">
        <v>357</v>
      </c>
      <c r="B28" s="322"/>
      <c r="C28" s="322"/>
      <c r="D28" s="139">
        <v>22</v>
      </c>
      <c r="E28" s="155">
        <f aca="true" t="shared" si="11" ref="E28:J28">E29+E30</f>
        <v>0</v>
      </c>
      <c r="F28" s="155">
        <f t="shared" si="11"/>
        <v>0</v>
      </c>
      <c r="G28" s="155">
        <f t="shared" si="11"/>
        <v>92122098.91259249</v>
      </c>
      <c r="H28" s="155">
        <f t="shared" si="11"/>
        <v>0</v>
      </c>
      <c r="I28" s="155">
        <f t="shared" si="11"/>
        <v>0</v>
      </c>
      <c r="J28" s="155">
        <f t="shared" si="11"/>
        <v>251859137.63560605</v>
      </c>
      <c r="K28" s="155">
        <f t="shared" si="8"/>
        <v>343981236.5481985</v>
      </c>
      <c r="L28" s="155">
        <f>L29+L30</f>
        <v>498854.04825573333</v>
      </c>
      <c r="M28" s="155">
        <f t="shared" si="9"/>
        <v>344480090.59645426</v>
      </c>
      <c r="N28" s="183"/>
      <c r="O28" s="183"/>
      <c r="P28" s="183"/>
      <c r="Q28" s="183"/>
      <c r="R28" s="183"/>
      <c r="S28" s="183"/>
      <c r="T28" s="183"/>
      <c r="U28" s="183"/>
      <c r="V28" s="183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ht="13.5" customHeight="1">
      <c r="A29" s="321" t="s">
        <v>90</v>
      </c>
      <c r="B29" s="322"/>
      <c r="C29" s="322"/>
      <c r="D29" s="139">
        <v>23</v>
      </c>
      <c r="E29" s="154">
        <v>0</v>
      </c>
      <c r="F29" s="154">
        <v>0</v>
      </c>
      <c r="G29" s="154">
        <v>0.06</v>
      </c>
      <c r="H29" s="154">
        <v>0</v>
      </c>
      <c r="I29" s="154"/>
      <c r="J29" s="154">
        <v>251859137.63560605</v>
      </c>
      <c r="K29" s="155">
        <f t="shared" si="8"/>
        <v>251859137.69560605</v>
      </c>
      <c r="L29" s="154">
        <v>488168.9681479615</v>
      </c>
      <c r="M29" s="155">
        <f t="shared" si="9"/>
        <v>252347306.66375402</v>
      </c>
      <c r="N29" s="183"/>
      <c r="O29" s="183"/>
      <c r="P29" s="183"/>
      <c r="Q29" s="183"/>
      <c r="R29" s="183"/>
      <c r="S29" s="183"/>
      <c r="T29" s="183"/>
      <c r="U29" s="183"/>
      <c r="V29" s="183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ht="21.75" customHeight="1">
      <c r="A30" s="321" t="s">
        <v>87</v>
      </c>
      <c r="B30" s="322"/>
      <c r="C30" s="322"/>
      <c r="D30" s="139">
        <v>24</v>
      </c>
      <c r="E30" s="155">
        <f aca="true" t="shared" si="12" ref="E30:J30">SUM(E31:E34)</f>
        <v>0</v>
      </c>
      <c r="F30" s="155">
        <f t="shared" si="12"/>
        <v>0</v>
      </c>
      <c r="G30" s="155">
        <f t="shared" si="12"/>
        <v>92122098.85259248</v>
      </c>
      <c r="H30" s="155">
        <f t="shared" si="12"/>
        <v>0</v>
      </c>
      <c r="I30" s="155">
        <f t="shared" si="12"/>
        <v>0</v>
      </c>
      <c r="J30" s="155">
        <f t="shared" si="12"/>
        <v>0</v>
      </c>
      <c r="K30" s="155">
        <f t="shared" si="8"/>
        <v>92122098.85259248</v>
      </c>
      <c r="L30" s="155">
        <f>SUM(L31:L34)</f>
        <v>10685.080107771842</v>
      </c>
      <c r="M30" s="155">
        <f t="shared" si="9"/>
        <v>92132783.93270026</v>
      </c>
      <c r="N30" s="183"/>
      <c r="O30" s="183"/>
      <c r="P30" s="183"/>
      <c r="Q30" s="183"/>
      <c r="R30" s="183"/>
      <c r="S30" s="183"/>
      <c r="T30" s="183"/>
      <c r="U30" s="183"/>
      <c r="V30" s="183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ht="21.75" customHeight="1">
      <c r="A31" s="321" t="s">
        <v>301</v>
      </c>
      <c r="B31" s="322"/>
      <c r="C31" s="322"/>
      <c r="D31" s="139">
        <v>25</v>
      </c>
      <c r="E31" s="154">
        <v>0</v>
      </c>
      <c r="F31" s="154">
        <v>0</v>
      </c>
      <c r="G31" s="154">
        <v>-3502255.1001374316</v>
      </c>
      <c r="H31" s="154">
        <v>0</v>
      </c>
      <c r="I31" s="154">
        <v>0</v>
      </c>
      <c r="J31" s="154">
        <v>0</v>
      </c>
      <c r="K31" s="155">
        <f t="shared" si="8"/>
        <v>-3502255.1001374316</v>
      </c>
      <c r="L31" s="154">
        <v>9540.536960120991</v>
      </c>
      <c r="M31" s="155">
        <f t="shared" si="9"/>
        <v>-3492714.563177311</v>
      </c>
      <c r="N31" s="183"/>
      <c r="O31" s="183"/>
      <c r="P31" s="183"/>
      <c r="Q31" s="183"/>
      <c r="R31" s="183"/>
      <c r="S31" s="183"/>
      <c r="T31" s="183"/>
      <c r="U31" s="183"/>
      <c r="V31" s="183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ht="21.75" customHeight="1">
      <c r="A32" s="321" t="s">
        <v>302</v>
      </c>
      <c r="B32" s="322"/>
      <c r="C32" s="322"/>
      <c r="D32" s="139">
        <v>26</v>
      </c>
      <c r="E32" s="154">
        <v>0</v>
      </c>
      <c r="F32" s="154">
        <v>0</v>
      </c>
      <c r="G32" s="154">
        <v>133067297.80388525</v>
      </c>
      <c r="H32" s="154">
        <v>0</v>
      </c>
      <c r="I32" s="154">
        <v>0</v>
      </c>
      <c r="J32" s="154">
        <v>0</v>
      </c>
      <c r="K32" s="155">
        <f t="shared" si="8"/>
        <v>133067297.80388525</v>
      </c>
      <c r="L32" s="154">
        <v>26659.20763068147</v>
      </c>
      <c r="M32" s="155">
        <f t="shared" si="9"/>
        <v>133093957.01151593</v>
      </c>
      <c r="N32" s="183"/>
      <c r="O32" s="183"/>
      <c r="P32" s="183"/>
      <c r="Q32" s="183"/>
      <c r="R32" s="183"/>
      <c r="S32" s="183"/>
      <c r="T32" s="183"/>
      <c r="U32" s="183"/>
      <c r="V32" s="183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ht="22.5" customHeight="1">
      <c r="A33" s="321" t="s">
        <v>303</v>
      </c>
      <c r="B33" s="322"/>
      <c r="C33" s="322"/>
      <c r="D33" s="139">
        <v>27</v>
      </c>
      <c r="E33" s="154">
        <v>0</v>
      </c>
      <c r="F33" s="154">
        <v>0</v>
      </c>
      <c r="G33" s="154">
        <v>-37081338.9902</v>
      </c>
      <c r="H33" s="154">
        <v>0</v>
      </c>
      <c r="I33" s="154">
        <v>0</v>
      </c>
      <c r="J33" s="154">
        <v>0</v>
      </c>
      <c r="K33" s="155">
        <f t="shared" si="8"/>
        <v>-37081338.9902</v>
      </c>
      <c r="L33" s="154">
        <v>0</v>
      </c>
      <c r="M33" s="155">
        <f t="shared" si="9"/>
        <v>-37081338.9902</v>
      </c>
      <c r="N33" s="183"/>
      <c r="O33" s="183"/>
      <c r="P33" s="183"/>
      <c r="Q33" s="183"/>
      <c r="R33" s="183"/>
      <c r="S33" s="183"/>
      <c r="T33" s="183"/>
      <c r="U33" s="183"/>
      <c r="V33" s="183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ht="21" customHeight="1">
      <c r="A34" s="321" t="s">
        <v>263</v>
      </c>
      <c r="B34" s="322"/>
      <c r="C34" s="322"/>
      <c r="D34" s="139">
        <v>28</v>
      </c>
      <c r="E34" s="154">
        <v>0</v>
      </c>
      <c r="F34" s="154">
        <v>0</v>
      </c>
      <c r="G34" s="154">
        <v>-361604.8609553445</v>
      </c>
      <c r="H34" s="154"/>
      <c r="I34" s="154">
        <v>0</v>
      </c>
      <c r="J34" s="154">
        <v>0</v>
      </c>
      <c r="K34" s="155">
        <f t="shared" si="8"/>
        <v>-361604.8609553445</v>
      </c>
      <c r="L34" s="154">
        <v>-25514.664483030618</v>
      </c>
      <c r="M34" s="155">
        <f t="shared" si="9"/>
        <v>-387119.52543837513</v>
      </c>
      <c r="N34" s="183"/>
      <c r="O34" s="183"/>
      <c r="P34" s="183"/>
      <c r="Q34" s="183"/>
      <c r="R34" s="183"/>
      <c r="S34" s="183"/>
      <c r="T34" s="183"/>
      <c r="U34" s="183"/>
      <c r="V34" s="183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ht="33.75" customHeight="1">
      <c r="A35" s="334" t="s">
        <v>358</v>
      </c>
      <c r="B35" s="322"/>
      <c r="C35" s="322"/>
      <c r="D35" s="139">
        <v>29</v>
      </c>
      <c r="E35" s="155">
        <f aca="true" t="shared" si="13" ref="E35:J35">SUM(E36:E39)</f>
        <v>0</v>
      </c>
      <c r="F35" s="155">
        <f t="shared" si="13"/>
        <v>0</v>
      </c>
      <c r="G35" s="155">
        <f t="shared" si="13"/>
        <v>-534876.8474903558</v>
      </c>
      <c r="H35" s="155">
        <f t="shared" si="13"/>
        <v>2576401.2800000003</v>
      </c>
      <c r="I35" s="155">
        <f t="shared" si="13"/>
        <v>172673560.44758475</v>
      </c>
      <c r="J35" s="155">
        <f t="shared" si="13"/>
        <v>-175834716.0829852</v>
      </c>
      <c r="K35" s="155">
        <f t="shared" si="8"/>
        <v>-1119631.2028908134</v>
      </c>
      <c r="L35" s="155">
        <f>SUM(L36:L39)</f>
        <v>-1684329.4175795913</v>
      </c>
      <c r="M35" s="155">
        <f t="shared" si="9"/>
        <v>-2803960.6204704046</v>
      </c>
      <c r="N35" s="183"/>
      <c r="O35" s="183"/>
      <c r="P35" s="183"/>
      <c r="Q35" s="183"/>
      <c r="R35" s="183"/>
      <c r="S35" s="183"/>
      <c r="T35" s="183"/>
      <c r="U35" s="183"/>
      <c r="V35" s="183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ht="26.25" customHeight="1">
      <c r="A36" s="321" t="s">
        <v>304</v>
      </c>
      <c r="B36" s="322"/>
      <c r="C36" s="322"/>
      <c r="D36" s="139">
        <v>30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5">
        <f t="shared" si="8"/>
        <v>0</v>
      </c>
      <c r="L36" s="154">
        <v>0</v>
      </c>
      <c r="M36" s="155">
        <f t="shared" si="9"/>
        <v>0</v>
      </c>
      <c r="N36" s="183"/>
      <c r="O36" s="183"/>
      <c r="P36" s="183"/>
      <c r="Q36" s="183"/>
      <c r="R36" s="183"/>
      <c r="S36" s="183"/>
      <c r="T36" s="183"/>
      <c r="U36" s="183"/>
      <c r="V36" s="183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ht="12.75">
      <c r="A37" s="321" t="s">
        <v>305</v>
      </c>
      <c r="B37" s="322"/>
      <c r="C37" s="322"/>
      <c r="D37" s="139">
        <v>31</v>
      </c>
      <c r="E37" s="154">
        <v>0</v>
      </c>
      <c r="F37" s="154">
        <v>0</v>
      </c>
      <c r="G37" s="154">
        <v>0</v>
      </c>
      <c r="H37" s="154">
        <v>0</v>
      </c>
      <c r="I37" s="154">
        <v>-596406.3895303325</v>
      </c>
      <c r="J37" s="154">
        <v>0</v>
      </c>
      <c r="K37" s="155">
        <f t="shared" si="8"/>
        <v>-596406.3895303325</v>
      </c>
      <c r="L37" s="154">
        <v>-1539741.4604696676</v>
      </c>
      <c r="M37" s="155">
        <f t="shared" si="9"/>
        <v>-2136147.85</v>
      </c>
      <c r="N37" s="183"/>
      <c r="O37" s="183"/>
      <c r="P37" s="183"/>
      <c r="Q37" s="183"/>
      <c r="R37" s="183"/>
      <c r="S37" s="183"/>
      <c r="T37" s="183"/>
      <c r="U37" s="183"/>
      <c r="V37" s="183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ht="12.75">
      <c r="A38" s="321" t="s">
        <v>306</v>
      </c>
      <c r="B38" s="322"/>
      <c r="C38" s="322"/>
      <c r="D38" s="139">
        <v>32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-1098374.5508223511</v>
      </c>
      <c r="K38" s="155">
        <f t="shared" si="8"/>
        <v>-1098374.5508223511</v>
      </c>
      <c r="L38" s="154">
        <v>-205893.7026976488</v>
      </c>
      <c r="M38" s="155">
        <f t="shared" si="9"/>
        <v>-1304268.25352</v>
      </c>
      <c r="N38" s="183"/>
      <c r="O38" s="183"/>
      <c r="P38" s="183"/>
      <c r="Q38" s="183"/>
      <c r="R38" s="183"/>
      <c r="S38" s="183"/>
      <c r="T38" s="183"/>
      <c r="U38" s="183"/>
      <c r="V38" s="183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ht="12.75">
      <c r="A39" s="321" t="s">
        <v>91</v>
      </c>
      <c r="B39" s="322"/>
      <c r="C39" s="322"/>
      <c r="D39" s="139">
        <v>33</v>
      </c>
      <c r="E39" s="154">
        <v>0</v>
      </c>
      <c r="F39" s="154">
        <v>0</v>
      </c>
      <c r="G39" s="154">
        <v>-534876.8474903558</v>
      </c>
      <c r="H39" s="154">
        <v>2576401.2800000003</v>
      </c>
      <c r="I39" s="154">
        <v>173269966.83711508</v>
      </c>
      <c r="J39" s="154">
        <v>-174736341.53216285</v>
      </c>
      <c r="K39" s="155">
        <f t="shared" si="8"/>
        <v>575149.737461865</v>
      </c>
      <c r="L39" s="154">
        <v>61305.745587725105</v>
      </c>
      <c r="M39" s="155">
        <f t="shared" si="9"/>
        <v>636455.48304959</v>
      </c>
      <c r="N39" s="183"/>
      <c r="O39" s="183"/>
      <c r="P39" s="183"/>
      <c r="Q39" s="183"/>
      <c r="R39" s="183"/>
      <c r="S39" s="183"/>
      <c r="T39" s="183"/>
      <c r="U39" s="183"/>
      <c r="V39" s="183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ht="48.75" customHeight="1">
      <c r="A40" s="340" t="s">
        <v>359</v>
      </c>
      <c r="B40" s="341"/>
      <c r="C40" s="341"/>
      <c r="D40" s="142">
        <v>34</v>
      </c>
      <c r="E40" s="159">
        <f aca="true" t="shared" si="14" ref="E40:J40">E27+E28+E35</f>
        <v>601575800</v>
      </c>
      <c r="F40" s="159">
        <f t="shared" si="14"/>
        <v>681482525.25</v>
      </c>
      <c r="G40" s="159">
        <f t="shared" si="14"/>
        <v>380035948.987635</v>
      </c>
      <c r="H40" s="159">
        <f t="shared" si="14"/>
        <v>400450237.34</v>
      </c>
      <c r="I40" s="159">
        <f t="shared" si="14"/>
        <v>606340555.6528503</v>
      </c>
      <c r="J40" s="159">
        <f t="shared" si="14"/>
        <v>251859137.64084777</v>
      </c>
      <c r="K40" s="159">
        <f t="shared" si="8"/>
        <v>2921744204.871333</v>
      </c>
      <c r="L40" s="159">
        <f>L27+L28+L35</f>
        <v>12492786.652691271</v>
      </c>
      <c r="M40" s="159">
        <f t="shared" si="9"/>
        <v>2934236991.5240245</v>
      </c>
      <c r="N40" s="183"/>
      <c r="O40" s="183"/>
      <c r="P40" s="183"/>
      <c r="Q40" s="183"/>
      <c r="R40" s="183"/>
      <c r="S40" s="183"/>
      <c r="T40" s="183"/>
      <c r="U40" s="183"/>
      <c r="V40" s="183"/>
      <c r="W40" s="185"/>
      <c r="X40" s="185"/>
      <c r="Y40" s="185"/>
      <c r="Z40" s="185"/>
      <c r="AA40" s="185"/>
      <c r="AB40" s="185"/>
      <c r="AC40" s="185"/>
      <c r="AD40" s="185"/>
      <c r="AE40" s="185"/>
    </row>
  </sheetData>
  <sheetProtection/>
  <mergeCells count="43"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L4:L5"/>
    <mergeCell ref="A9:C9"/>
    <mergeCell ref="A10:C10"/>
    <mergeCell ref="A11:C11"/>
    <mergeCell ref="A12:C12"/>
    <mergeCell ref="A13:C13"/>
    <mergeCell ref="M4:M5"/>
    <mergeCell ref="A6:C6"/>
    <mergeCell ref="A7:C7"/>
    <mergeCell ref="A8:C8"/>
    <mergeCell ref="A1:K1"/>
    <mergeCell ref="A2:K2"/>
    <mergeCell ref="L3:M3"/>
    <mergeCell ref="A4:C5"/>
    <mergeCell ref="D4:D5"/>
    <mergeCell ref="E4:K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customProperties>
    <customPr name="EpmWorksheetKeyString_GUID" r:id="rId2"/>
  </customProperties>
  <ignoredErrors>
    <ignoredError sqref="E6:M6" numberStoredAsText="1"/>
    <ignoredError sqref="K7:K9 L25:M26" formulaRange="1"/>
    <ignoredError sqref="K10:K23 K25:K26 K29:K38 K40 M24 K39" formula="1" formulaRange="1"/>
    <ignoredError sqref="M10 K24 K27:M28 L30:M30 L40:M40 M39 M36:M38 L35:M35 M31:M34 M29" formula="1"/>
    <ignoredError sqref="E24:J24 L24" unlockedFormula="1"/>
    <ignoredError sqref="M24" formula="1" unlockedFormula="1"/>
    <ignoredError sqref="K39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81" sqref="F81"/>
    </sheetView>
  </sheetViews>
  <sheetFormatPr defaultColWidth="9.140625" defaultRowHeight="12.75"/>
  <cols>
    <col min="1" max="16384" width="9.140625" style="26" customWidth="1"/>
  </cols>
  <sheetData>
    <row r="1" spans="1:10" ht="1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342" t="s">
        <v>351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2.75" customHeight="1">
      <c r="A4" s="343" t="s">
        <v>82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2.75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2.7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10" ht="12.75" customHeight="1">
      <c r="A7" s="343"/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2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2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2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2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">
      <c r="A25" s="27"/>
      <c r="B25" s="27"/>
      <c r="C25" s="27"/>
      <c r="D25" s="27"/>
      <c r="E25" s="27"/>
      <c r="F25" s="27"/>
      <c r="G25" s="27"/>
      <c r="H25" s="27"/>
      <c r="J25" s="27"/>
    </row>
    <row r="26" spans="1:10" ht="1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2018-02-15T10:11:18Z</cp:lastPrinted>
  <dcterms:created xsi:type="dcterms:W3CDTF">2008-10-17T11:51:54Z</dcterms:created>
  <dcterms:modified xsi:type="dcterms:W3CDTF">2018-02-28T09:51:35Z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