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2195" windowHeight="8475" activeTab="4"/>
  </bookViews>
  <sheets>
    <sheet name="OPCI PODACI" sheetId="1" r:id="rId1"/>
    <sheet name="Bilanca" sheetId="2" r:id="rId2"/>
    <sheet name="RDG-tekuće" sheetId="3" r:id="rId3"/>
    <sheet name="RDG-kumulativno" sheetId="4" r:id="rId4"/>
    <sheet name="NT" sheetId="5" r:id="rId5"/>
    <sheet name="PK" sheetId="6" r:id="rId6"/>
    <sheet name="BILJEŠKE " sheetId="7" r:id="rId7"/>
  </sheets>
  <externalReferences>
    <externalReference r:id="rId10"/>
  </externalReferences>
  <definedNames>
    <definedName name="_xlfn.SUMIFS" hidden="1">#NAME?</definedName>
    <definedName name="datum_izrade" localSheetId="0">'[1]Naslovni'!$E$5</definedName>
    <definedName name="datum_izrade">'[1]Naslovni'!$E$5</definedName>
    <definedName name="drustvo" localSheetId="0">'[1]Naslovni'!$B$5</definedName>
    <definedName name="drustvo">'[1]Naslovni'!$B$5</definedName>
    <definedName name="p" localSheetId="6">#REF!</definedName>
    <definedName name="p" localSheetId="0">#REF!</definedName>
    <definedName name="p">#REF!</definedName>
    <definedName name="_xlnm.Print_Area" localSheetId="6">'BILJEŠKE '!$A$1:$J$38</definedName>
    <definedName name="_xlnm.Print_Area" localSheetId="0">'OPCI PODACI'!$A$1:$K$67</definedName>
    <definedName name="_xlnm.Print_Area" localSheetId="5">'PK'!$A$1:$M$41</definedName>
    <definedName name="razdoblje" localSheetId="0">'[1]Naslovni'!$E$7</definedName>
    <definedName name="razdoblje">'[1]Naslovni'!$E$7</definedName>
  </definedNames>
  <calcPr fullCalcOnLoad="1"/>
</workbook>
</file>

<file path=xl/sharedStrings.xml><?xml version="1.0" encoding="utf-8"?>
<sst xmlns="http://schemas.openxmlformats.org/spreadsheetml/2006/main" count="547" uniqueCount="406">
  <si>
    <t>(osoba ovlaštene za zastupanje)</t>
  </si>
  <si>
    <t>Osobni identifikacijski broj (OIB):</t>
  </si>
  <si>
    <t>Naziv pozicije</t>
  </si>
  <si>
    <t>AKTIVA</t>
  </si>
  <si>
    <t xml:space="preserve">        5.1. Zadržana dobit </t>
  </si>
  <si>
    <t>Napomene: Pozicije koje umanjuju novčani tok upisuju se s negativnim predznakom</t>
  </si>
  <si>
    <t>Opis pozicije</t>
  </si>
  <si>
    <t xml:space="preserve">       5.3. Ostali dobici od prodaje financijskih ulaganja 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</si>
  <si>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</si>
  <si>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</si>
  <si>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</si>
  <si>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</si>
  <si>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</si>
  <si>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 1.1. Bruto iznos </t>
  </si>
  <si>
    <t xml:space="preserve">         1.2. Udio suosiguratelja </t>
  </si>
  <si>
    <t xml:space="preserve">         1.3. Udio reosiguratelja </t>
  </si>
  <si>
    <t xml:space="preserve">        2.1. Bruto iznos </t>
  </si>
  <si>
    <t xml:space="preserve">        2.2. Udio suosiguratelja </t>
  </si>
  <si>
    <t xml:space="preserve">        2.3. Udio reosiguratelja </t>
  </si>
  <si>
    <t xml:space="preserve">          1.1. Bruto iznos </t>
  </si>
  <si>
    <t xml:space="preserve">          1.2. Udio reosiguratelja </t>
  </si>
  <si>
    <t xml:space="preserve">          2.1. Bruto iznos </t>
  </si>
  <si>
    <t xml:space="preserve">          2.2. Udio suosiguratelja </t>
  </si>
  <si>
    <t xml:space="preserve">          2.3. Udio reosiguratelja </t>
  </si>
  <si>
    <t xml:space="preserve">       1. Bruto iznos </t>
  </si>
  <si>
    <t xml:space="preserve">       2. Udio suosiguratelja </t>
  </si>
  <si>
    <t xml:space="preserve">       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</si>
  <si>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</si>
  <si>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</si>
  <si>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</si>
  <si>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</si>
  <si>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</si>
  <si>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2.1. Amortizacija materijalne imovine </t>
  </si>
  <si>
    <t xml:space="preserve">L. IZVANBILANČNI ZAPISI </t>
  </si>
  <si>
    <t xml:space="preserve">        1.1. Uplaćeni kapital - redovne dionice </t>
  </si>
  <si>
    <t xml:space="preserve">        1.2. Uplaćeni kapital -povlaštene dionice </t>
  </si>
  <si>
    <t xml:space="preserve">        1.3. Kapital pozvan da se plati </t>
  </si>
  <si>
    <t xml:space="preserve">    2. Premije na emitirane dionice (rezerve kapitala) </t>
  </si>
  <si>
    <t xml:space="preserve">        3.1. Zemljišta i građevinskih objekata </t>
  </si>
  <si>
    <t xml:space="preserve">        3.2. Financijskih ulaganja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</si>
  <si>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</si>
  <si>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</si>
  <si>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</si>
  <si>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</si>
  <si>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</si>
  <si>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</si>
  <si>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</si>
  <si>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</si>
  <si>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</si>
  <si>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</si>
  <si>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</si>
  <si>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</si>
  <si>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 xml:space="preserve">       1. Tekući porezni trošak </t>
  </si>
  <si>
    <t xml:space="preserve">       2. Odgođeni porezni trošak (prihod) </t>
  </si>
  <si>
    <t xml:space="preserve">       2.2. Prihodi od povećanja vrijednosti zemljišta i građevinskih objekata </t>
  </si>
  <si>
    <r>
      <t xml:space="preserve">M. KAPITAL I REZERVE </t>
    </r>
    <r>
      <rPr>
        <sz val="8"/>
        <rFont val="Arial"/>
        <family val="2"/>
      </rPr>
      <t>(122+123)</t>
    </r>
  </si>
  <si>
    <t>5(3+4)</t>
  </si>
  <si>
    <t>8(6+7)</t>
  </si>
  <si>
    <t>u kunama</t>
  </si>
  <si>
    <t xml:space="preserve">XIII. Ostali troškovi, uključujući vrijednosna usklađenja </t>
  </si>
  <si>
    <t>3</t>
  </si>
  <si>
    <t>4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</si>
  <si>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</si>
  <si>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</si>
  <si>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</si>
  <si>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</si>
  <si>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</si>
  <si>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</si>
  <si>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</si>
  <si>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11</t>
  </si>
  <si>
    <t>Prilog 2.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</si>
  <si>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</si>
  <si>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</si>
  <si>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</si>
  <si>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</si>
  <si>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</si>
  <si>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</si>
  <si>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</si>
  <si>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</si>
  <si>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</si>
  <si>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</si>
  <si>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</si>
  <si>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</si>
  <si>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</si>
  <si>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</si>
  <si>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</si>
  <si>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</si>
  <si>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2. Ostala sveobuhvatna dobit ili gubitak
     tekuće godine (AOP 025 do 028)</t>
  </si>
  <si>
    <t>2. Ostala sveobuhvatna dobit ili gubitak
    prethodne godine (AOP 008 do 011)</t>
  </si>
  <si>
    <t xml:space="preserve">1. Povećanje/smanjenje upisanog kapitala </t>
  </si>
  <si>
    <t>1. Dobit ili gubitak prethodnog razdoblja</t>
  </si>
  <si>
    <t>4. Ostale transakcije s vlasnicima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</si>
  <si>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</si>
  <si>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</si>
  <si>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</si>
  <si>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</si>
  <si>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</si>
  <si>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  1. Pripisano imateljima kapitala matice</t>
  </si>
  <si>
    <t xml:space="preserve">     2. Pripisano nekontrolirajućim interesima</t>
  </si>
  <si>
    <t>I. Zarađene premije (prihodovane) (AOP 125 do 132)</t>
  </si>
  <si>
    <t>II. Prihodi od ulaganja (AOP 134 + 135 + 139 + 140 + 141 + 145 + 146)</t>
  </si>
  <si>
    <t xml:space="preserve">   5. Dobici od prodaje (realizacije) financijskih ulaganja (AOP 142 do 144)</t>
  </si>
  <si>
    <t>VI. Izdaci za osigurane slučajeve, neto (AOP 151 + 155)</t>
  </si>
  <si>
    <t xml:space="preserve">     1. Likvidirane štete (AOP 152 do 154)</t>
  </si>
  <si>
    <t xml:space="preserve">    2. Promjena pričuva za štete (AOP 156 do 158)</t>
  </si>
  <si>
    <r>
      <t>VII. Promjena matematičke pričuve i ostalih tehni</t>
    </r>
    <r>
      <rPr>
        <sz val="8"/>
        <rFont val="Arial"/>
        <family val="2"/>
      </rPr>
      <t>č</t>
    </r>
    <r>
      <rPr>
        <b/>
        <sz val="8"/>
        <rFont val="Arial"/>
        <family val="2"/>
      </rPr>
      <t>kih pričuva, 
       neto od reosiguranja (AOP 160 + 163)</t>
    </r>
  </si>
  <si>
    <t xml:space="preserve">      1. Promjena matematičke pričuve osiguranja (AOP 161 + 162)</t>
  </si>
  <si>
    <t xml:space="preserve">      2. Promjena ostalih tehn. pričuva, neto od reosiguranja (AOP 164 do 166)</t>
  </si>
  <si>
    <r>
      <t xml:space="preserve">IX. Izdaci za povrate premija (bonusi i popusti), neto od reosiguranja
</t>
    </r>
    <r>
      <rPr>
        <sz val="8"/>
        <rFont val="Arial"/>
        <family val="2"/>
      </rPr>
      <t xml:space="preserve">     (AOP 172 + 173)</t>
    </r>
  </si>
  <si>
    <t>X. Poslovni rashodi (izdaci za obavljanje djelatnosti), neto (AOP 175+179)</t>
  </si>
  <si>
    <t xml:space="preserve">    1. Troškovi pribave (AOP 176 do 178)</t>
  </si>
  <si>
    <t xml:space="preserve">    2. Troškovi uprave (administrativni troškovi) (AOP 180 do 182)</t>
  </si>
  <si>
    <r>
      <t xml:space="preserve">XI. Troškovi ulaganja </t>
    </r>
    <r>
      <rPr>
        <sz val="8"/>
        <rFont val="Arial"/>
        <family val="2"/>
      </rPr>
      <t>(AOP 184 do 189)</t>
    </r>
  </si>
  <si>
    <r>
      <t xml:space="preserve">XII. Ostali tehnički troškovi, neto od reosiguranja </t>
    </r>
    <r>
      <rPr>
        <sz val="8"/>
        <rFont val="Arial"/>
        <family val="2"/>
      </rPr>
      <t>(AOP 192 + 193)</t>
    </r>
  </si>
  <si>
    <r>
      <t xml:space="preserve">XV. Porez na dobit ili gubitak </t>
    </r>
    <r>
      <rPr>
        <sz val="8"/>
        <rFont val="Arial"/>
        <family val="2"/>
      </rPr>
      <t>(AOP 197+198)</t>
    </r>
  </si>
  <si>
    <t xml:space="preserve">               1.2.1.  Amortizacija nekretnina i opreme </t>
  </si>
  <si>
    <t xml:space="preserve">               1.2.2.  Amortizacija nematerijalne imovine </t>
  </si>
  <si>
    <t xml:space="preserve">               1.2.3.  Umanjenje vrijednosti i dobici/gubici od svođenja na fer vrijednost </t>
  </si>
  <si>
    <t xml:space="preserve">               1.2.4.  Troškovi kamata </t>
  </si>
  <si>
    <t xml:space="preserve">               1.2.5.  Prihodi od kamata </t>
  </si>
  <si>
    <t xml:space="preserve">                1.2.6. Udjeli u dobiti pridruženih društava </t>
  </si>
  <si>
    <t xml:space="preserve">               1.2.7.  Dobici/gubici od prodaje materijalne imovine (uključujući zemljišta
                          i građevinske objekte) </t>
  </si>
  <si>
    <t xml:space="preserve">               1.2.8.  Ostala usklađenja </t>
  </si>
  <si>
    <t xml:space="preserve">   2. Povećanje/smanjenje poslovne imovine i obveza (AOP 014 do 030)</t>
  </si>
  <si>
    <t xml:space="preserve">         2.1. Povećanje/smanjenje ulaganja raspoloživih za prodaju </t>
  </si>
  <si>
    <t xml:space="preserve">         2.3. Povećanje/smanjenje depozita, zajmova i potraživanja </t>
  </si>
  <si>
    <t xml:space="preserve">         2.4. Povećanje/smanjenje depozita kod preuzetog poslovanja osiguranja
                 u reosiguranje </t>
  </si>
  <si>
    <t xml:space="preserve">         2.5. Povećanje/smanjenje ulaganja za račun i rizik vlasnika polica
                 životnog osiguranja 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</si>
  <si>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</si>
  <si>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</si>
  <si>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</si>
  <si>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</si>
  <si>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</si>
  <si>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2.12. Povećanje/smanjenje tehničkih pričuva životnog osiguranja kada
                 ugovaratelj snosi rizik ulaganja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</si>
  <si>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</si>
  <si>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</si>
  <si>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</si>
  <si>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</si>
  <si>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    2.17. Povećanje/smanjenje odgođenog plaćanja troškova i prihoda
                 budućeg razdoblja </t>
  </si>
  <si>
    <t xml:space="preserve">   3. Plaćeni porez na dobit </t>
  </si>
  <si>
    <t xml:space="preserve">      1. Primici od prodaje materijalne imovine </t>
  </si>
  <si>
    <t xml:space="preserve">      2. Izdaci za nabavu materijalne imovine </t>
  </si>
  <si>
    <t xml:space="preserve">      3. Primici od prodaje nematerijalne imovine </t>
  </si>
  <si>
    <t xml:space="preserve">      4. Izdaci za nabavu nematerijalne imovine </t>
  </si>
  <si>
    <t xml:space="preserve">      5. Primici od prodaje zemljišta i građevinskih objekata koji ne služe društvu
          za provođenje djelatnosti </t>
  </si>
  <si>
    <t xml:space="preserve">      6. Izdaci za nabavu zemljišta i građevinskih objekata koji ne služe društvu
          za provođenje djelatnosti </t>
  </si>
  <si>
    <t xml:space="preserve">       2.10. Povećanje/smanjenje plaćenih troškova budućeg razdoblja i nedospjele
                naplate prihoda </t>
  </si>
  <si>
    <t xml:space="preserve">         2.2. Povećanje/smanjenje ulaganja koja se vrednuju po fer vrijednosti kroz račun
                dobiti i gubitka </t>
  </si>
  <si>
    <t xml:space="preserve">      7. Povećanje/smanjenje ulaganja u podružnice, pridružena društva i sudjelovanje
          u zajedničkim ulaganjima </t>
  </si>
  <si>
    <t>IZVJEŠTAJ O PROMJENAMA KAPITALA</t>
  </si>
  <si>
    <t>Matični broj (MB):</t>
  </si>
  <si>
    <t>(unosi se samo prezime i ime osobe za kontakt)</t>
  </si>
  <si>
    <t>Telefon:</t>
  </si>
  <si>
    <t>Telefaks:</t>
  </si>
  <si>
    <t>M.P.</t>
  </si>
  <si>
    <t>(potpis osobe ovlaštene za zastupanje)</t>
  </si>
  <si>
    <r>
      <t xml:space="preserve">A. POTRAŽIVANJA ZA UPISANI A NEUPLAĆENI KAPITAL </t>
    </r>
    <r>
      <rPr>
        <sz val="8"/>
        <rFont val="Arial"/>
        <family val="2"/>
      </rPr>
      <t xml:space="preserve">(002+003) </t>
    </r>
  </si>
  <si>
    <r>
      <t xml:space="preserve">B. NEMATERIJALNA IMOVINA </t>
    </r>
    <r>
      <rPr>
        <sz val="8"/>
        <rFont val="Arial"/>
        <family val="2"/>
      </rPr>
      <t>(005+006)</t>
    </r>
  </si>
  <si>
    <r>
      <t xml:space="preserve">C. MATERIJALNA IMOVINA </t>
    </r>
    <r>
      <rPr>
        <sz val="8"/>
        <rFont val="Arial"/>
        <family val="2"/>
      </rPr>
      <t>(008 do 010)</t>
    </r>
  </si>
  <si>
    <r>
      <t xml:space="preserve">D. ULAGANJA </t>
    </r>
    <r>
      <rPr>
        <sz val="8"/>
        <rFont val="Arial"/>
        <family val="2"/>
      </rPr>
      <t>(012+013+017+036)</t>
    </r>
  </si>
  <si>
    <r>
      <t xml:space="preserve">   II. Ulaganja u podružnice, pridružena društva i sudjelovanje u
       zajedničkim ulaganjima </t>
    </r>
    <r>
      <rPr>
        <sz val="8"/>
        <rFont val="Arial"/>
        <family val="2"/>
      </rPr>
      <t>(014 do 016)</t>
    </r>
  </si>
  <si>
    <r>
      <t xml:space="preserve">  III. Ostala financijska ulaganja</t>
    </r>
    <r>
      <rPr>
        <sz val="8"/>
        <rFont val="Arial"/>
        <family val="2"/>
      </rPr>
      <t xml:space="preserve"> (018+021+026+032)</t>
    </r>
  </si>
  <si>
    <t xml:space="preserve">       1. Ulaganja koja se drže do dospijeća (019+020)</t>
  </si>
  <si>
    <t xml:space="preserve">       2. Ulaganja raspoloživa za prodaju (022 do 025)</t>
  </si>
  <si>
    <t xml:space="preserve">       3. Ulaganja po fer vrijednosti kroz račun dobiti i gubitka (027 do 031) </t>
  </si>
  <si>
    <t xml:space="preserve">       4. Depoziti, zajmovi i potraživanja (033 do 035)</t>
  </si>
  <si>
    <r>
      <t>F. UDIO REOSIGURANJA U TEHNIČKIM PRIČUVAMA</t>
    </r>
    <r>
      <rPr>
        <sz val="8"/>
        <rFont val="Arial"/>
        <family val="2"/>
      </rPr>
      <t xml:space="preserve"> (039 do 045) </t>
    </r>
  </si>
  <si>
    <r>
      <t xml:space="preserve">G. ODGOĐENA I TEKUĆA POREZNA IMOVINA </t>
    </r>
    <r>
      <rPr>
        <sz val="8"/>
        <rFont val="Arial"/>
        <family val="2"/>
      </rPr>
      <t>(047+048)</t>
    </r>
  </si>
  <si>
    <r>
      <t xml:space="preserve">H. POTRAŽIVANJA </t>
    </r>
    <r>
      <rPr>
        <sz val="8"/>
        <rFont val="Arial"/>
        <family val="2"/>
      </rPr>
      <t>(050+053+054)</t>
    </r>
  </si>
  <si>
    <r>
      <t xml:space="preserve">    1. Potraživanja iz neposrednih poslova osiguranja </t>
    </r>
    <r>
      <rPr>
        <sz val="8"/>
        <rFont val="Arial"/>
        <family val="2"/>
      </rPr>
      <t>(051+052)</t>
    </r>
  </si>
  <si>
    <r>
      <t xml:space="preserve">    3. Ostala potraživanja </t>
    </r>
    <r>
      <rPr>
        <sz val="8"/>
        <rFont val="Arial"/>
        <family val="2"/>
      </rPr>
      <t>(055 do 057)</t>
    </r>
  </si>
  <si>
    <r>
      <t xml:space="preserve">I.  OSTALA IMOVINA </t>
    </r>
    <r>
      <rPr>
        <sz val="8"/>
        <rFont val="Arial"/>
        <family val="2"/>
      </rPr>
      <t>(059+063+064)</t>
    </r>
  </si>
  <si>
    <r>
      <t xml:space="preserve">    1. Novac u banci i blagajni </t>
    </r>
    <r>
      <rPr>
        <sz val="8"/>
        <rFont val="Arial"/>
        <family val="2"/>
      </rPr>
      <t>(060 do 062)</t>
    </r>
  </si>
  <si>
    <r>
      <t xml:space="preserve">J. PLAĆENI TROŠKOVI BUDUĆEG RAZDOBLJA I NEDOSPJELA NAPLATA
    PRIHODA </t>
    </r>
    <r>
      <rPr>
        <sz val="8"/>
        <rFont val="Arial"/>
        <family val="2"/>
      </rPr>
      <t>(066 do 068)</t>
    </r>
  </si>
  <si>
    <r>
      <t xml:space="preserve">K. UKUPNO AKTIVA </t>
    </r>
    <r>
      <rPr>
        <sz val="8"/>
        <rFont val="Arial"/>
        <family val="2"/>
      </rPr>
      <t xml:space="preserve">(001+004+007+011+037+038+046+049+058+065) </t>
    </r>
  </si>
  <si>
    <r>
      <t xml:space="preserve">A. KAPITAL I REZERVE </t>
    </r>
    <r>
      <rPr>
        <sz val="8"/>
        <rFont val="Arial"/>
        <family val="2"/>
      </rPr>
      <t>(072+076+077+081+085+088)</t>
    </r>
  </si>
  <si>
    <r>
      <t xml:space="preserve">    1. Upisani kapital </t>
    </r>
    <r>
      <rPr>
        <sz val="8"/>
        <rFont val="Arial"/>
        <family val="2"/>
      </rPr>
      <t>(073 do 075)</t>
    </r>
  </si>
  <si>
    <r>
      <t xml:space="preserve">    3. Revalorizacijske rezerve </t>
    </r>
    <r>
      <rPr>
        <sz val="8"/>
        <rFont val="Arial"/>
        <family val="2"/>
      </rPr>
      <t>(078 do 080)</t>
    </r>
  </si>
  <si>
    <r>
      <t xml:space="preserve">    4. Rezerve </t>
    </r>
    <r>
      <rPr>
        <sz val="8"/>
        <rFont val="Arial"/>
        <family val="2"/>
      </rPr>
      <t>(082 do 084)</t>
    </r>
  </si>
  <si>
    <r>
      <t xml:space="preserve">    5. Prenesena (zadržana) dobit ili gubitak </t>
    </r>
    <r>
      <rPr>
        <sz val="8"/>
        <rFont val="Arial"/>
        <family val="2"/>
      </rPr>
      <t>(086 + 087)</t>
    </r>
  </si>
  <si>
    <r>
      <t xml:space="preserve">    6. Dobit ili gubitak tekućeg obračunskog razdoblja </t>
    </r>
    <r>
      <rPr>
        <sz val="8"/>
        <rFont val="Arial"/>
        <family val="2"/>
      </rPr>
      <t>(089+090)</t>
    </r>
  </si>
  <si>
    <r>
      <t xml:space="preserve">C. TEHNIČKE PRIČUVE </t>
    </r>
    <r>
      <rPr>
        <sz val="8"/>
        <rFont val="Arial"/>
        <family val="2"/>
      </rPr>
      <t>(093 do 098)</t>
    </r>
  </si>
  <si>
    <r>
      <t xml:space="preserve">E. OSTALE PRIČUVE </t>
    </r>
    <r>
      <rPr>
        <sz val="8"/>
        <rFont val="Arial"/>
        <family val="2"/>
      </rPr>
      <t>(101 + 102)</t>
    </r>
  </si>
  <si>
    <r>
      <t xml:space="preserve">F. ODGOĐENA I TEKUĆA POREZNA OBVEZA </t>
    </r>
    <r>
      <rPr>
        <sz val="8"/>
        <rFont val="Arial"/>
        <family val="2"/>
      </rPr>
      <t>(104 + 105)</t>
    </r>
  </si>
  <si>
    <r>
      <t xml:space="preserve">H. FINANCIJSKE OBVEZE </t>
    </r>
    <r>
      <rPr>
        <sz val="8"/>
        <rFont val="Arial"/>
        <family val="2"/>
      </rPr>
      <t>(108 do 110)</t>
    </r>
  </si>
  <si>
    <r>
      <t xml:space="preserve">I.  OSTALE OBVEZE </t>
    </r>
    <r>
      <rPr>
        <sz val="8"/>
        <rFont val="Arial"/>
        <family val="2"/>
      </rPr>
      <t>(112 do 115)</t>
    </r>
  </si>
  <si>
    <r>
      <t xml:space="preserve">J. ODGOĐENO PLAĆANJE TROŠKOVA I PRIHOD BUDUĆEG
    RAZDOBLJA </t>
    </r>
    <r>
      <rPr>
        <sz val="8"/>
        <rFont val="Arial"/>
        <family val="2"/>
      </rPr>
      <t>(117+118)</t>
    </r>
  </si>
  <si>
    <r>
      <t xml:space="preserve">K. UKUPNA PASIVA </t>
    </r>
    <r>
      <rPr>
        <sz val="8"/>
        <rFont val="Arial"/>
        <family val="2"/>
      </rPr>
      <t xml:space="preserve">(071+091+092+099+100+103+106+107+111+116 ) </t>
    </r>
  </si>
  <si>
    <t xml:space="preserve">     IV. Depoziti kod preuzetog poslovanja osiguranja u reosiguranje
           (depoziti kod cedenta) </t>
  </si>
  <si>
    <t xml:space="preserve">E. ULAGANJA ZA RAČUN I RIZIK VLASNIKA POLICA ŽIVOTNOG OSIGURANJA 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</si>
  <si>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</si>
  <si>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</si>
  <si>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</si>
  <si>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</si>
  <si>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</si>
  <si>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</si>
  <si>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 xml:space="preserve">    4. Pričuve za povrate premija ovisne i neovisne o rezultatu (bonusi i popusti),
        bruto iznos </t>
  </si>
  <si>
    <t xml:space="preserve">   1. Zaračunate bruto premije </t>
  </si>
  <si>
    <t xml:space="preserve">   2. Premije suosiguranja </t>
  </si>
  <si>
    <t xml:space="preserve">   3. Ispravak vrijednosti i naplaćeni ispravak vrijednosti premije
       osiguranja/suosiguranja </t>
  </si>
  <si>
    <t xml:space="preserve">   4. Premije predane u reosiguranje </t>
  </si>
  <si>
    <t xml:space="preserve">   5. Premije predane u suosiguranje </t>
  </si>
  <si>
    <t xml:space="preserve">   6. Promjena bruto pričuva prijenosnih premija </t>
  </si>
  <si>
    <t xml:space="preserve">   7. Promjena pričuva prijenosnih premija, udio reosiguratelja </t>
  </si>
  <si>
    <t>Izvještaj o financijskom položaju (Bilanca)</t>
  </si>
  <si>
    <t xml:space="preserve">   2. Prihodi od ulaganja u zemljišta i građevinske objekte (AOP 136 do 138)</t>
  </si>
  <si>
    <t xml:space="preserve">      3. Umanjenje vrijednosti ulaganja </t>
  </si>
  <si>
    <t>XX. Ukupna sveobuhvatna dobit (199+204)</t>
  </si>
  <si>
    <t>XVI. Dobit ili gubitak obračunskog razdoblja poslije poreza (AOP 195-196)</t>
  </si>
  <si>
    <r>
      <t xml:space="preserve">IX. Ostala sveobuhvatna dobit </t>
    </r>
    <r>
      <rPr>
        <sz val="8"/>
        <rFont val="Arial"/>
        <family val="2"/>
      </rPr>
      <t>(205 do 211 - 212)</t>
    </r>
  </si>
  <si>
    <r>
      <t xml:space="preserve">VIII. Promjena posebne pričuve za osiguranje iz skupine životnih
        osiguranja kod kojih ugovaratelj osiguranja preuzima investicijski
        rizik, neto od reosiguranja </t>
    </r>
    <r>
      <rPr>
        <sz val="8"/>
        <rFont val="Arial"/>
        <family val="2"/>
      </rPr>
      <t>(AOP 168 do 170)</t>
    </r>
  </si>
  <si>
    <t>IZVJEŠTAJ O NOVČANIM TOKOVIMA - Indirektna metoda</t>
  </si>
  <si>
    <t>Rapspodjeljivo vlasnicima matice</t>
  </si>
  <si>
    <t>I. NOVČANI TOK IZ POSLOVNIH AKTIVNOSTI (002+013+031)</t>
  </si>
  <si>
    <t xml:space="preserve">   1. Novčani tok prije promjene poslovne imovine i obveza (AOP 003+004)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</si>
  <si>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</si>
  <si>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</si>
  <si>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</si>
  <si>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</si>
  <si>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</si>
  <si>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 xml:space="preserve">   1. Prihodi od podružnica, pridruženih društava i sudjelovanja u
       zajedničkim ulaganjima </t>
  </si>
  <si>
    <t xml:space="preserve">      1. Amortizacija (građevinski objekti koji ne služe društvu za obavljanje
          djelatnosti) </t>
  </si>
  <si>
    <t>AOP
oznaka</t>
  </si>
  <si>
    <t>PASIVA</t>
  </si>
  <si>
    <t xml:space="preserve">    1. Obveze po zajmovima </t>
  </si>
  <si>
    <t xml:space="preserve">    2. Obveze po izdanim vrijednosnim papirima </t>
  </si>
  <si>
    <t xml:space="preserve">    3. Ostale financijske obveze </t>
  </si>
  <si>
    <t xml:space="preserve">    1. Obveze proizašle iz neposrednih poslova osiguranja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</si>
  <si>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</si>
  <si>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</si>
  <si>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</si>
  <si>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</si>
  <si>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</si>
  <si>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>do</t>
  </si>
  <si>
    <t xml:space="preserve">        5.2. Preneseni gubitak (-) </t>
  </si>
  <si>
    <t xml:space="preserve">        6.1. Dobit tekućeg obračunskog razdoblja </t>
  </si>
  <si>
    <t xml:space="preserve">    1. Prijenosne premije, bruto iznos </t>
  </si>
  <si>
    <t xml:space="preserve">    2. Matematička pričuva osiguranja, bruto iznos </t>
  </si>
  <si>
    <t xml:space="preserve">    3. Pričuva šteta, bruto iznos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</si>
  <si>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</si>
  <si>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</si>
  <si>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</si>
  <si>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</si>
  <si>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8. Promjena pričuva prijenosnih premija, udio suosiguratelja </t>
  </si>
  <si>
    <t xml:space="preserve">       2.1. Prihodi od najma </t>
  </si>
  <si>
    <t xml:space="preserve">       2.3. Prihodi od prodaje zemljišta i građevinskih objekata </t>
  </si>
  <si>
    <t xml:space="preserve">   3. Prihodi od kamata </t>
  </si>
  <si>
    <t xml:space="preserve">       5.1. Ulaganja po fer vrijednosti kroz račun dobiti i gubitka </t>
  </si>
  <si>
    <t xml:space="preserve">       5.2. Ulaganja raspoloživa za prodaju </t>
  </si>
  <si>
    <t xml:space="preserve">    10. Primici od ulaganja koja se drže do dospijeća </t>
  </si>
  <si>
    <t xml:space="preserve">    11. Izdaci za ulaganja koja se drže do dospijeća </t>
  </si>
  <si>
    <t xml:space="preserve">    12. Primici od prodaje vrijednosnih papira i udjela </t>
  </si>
  <si>
    <t xml:space="preserve">    13. Izdaci za ulaganja u vrijednosne papire i udjele </t>
  </si>
  <si>
    <t xml:space="preserve">    14. Primici od dividendi i udjela u dobiti </t>
  </si>
  <si>
    <t xml:space="preserve">      4. Gubici ostvareni pri prodaji (realizaciji) financijske imovine </t>
  </si>
  <si>
    <t xml:space="preserve">      5. Usklađivanje financijske imovine po fer vrijednosti kroz RDG</t>
  </si>
  <si>
    <t xml:space="preserve">      7. Ostali troškovi ulaganja </t>
  </si>
  <si>
    <t xml:space="preserve">      6. Negativne tečajne rezlike</t>
  </si>
  <si>
    <t xml:space="preserve">        1. Pripisano imateljima kapitala matice</t>
  </si>
  <si>
    <t xml:space="preserve">        2. Pripisano nekontrolirajućim interesima</t>
  </si>
  <si>
    <t xml:space="preserve">     1. Promjena računovodstvenih politika </t>
  </si>
  <si>
    <t xml:space="preserve">     2. Ispravak pogreški prethodnih razdoblja </t>
  </si>
  <si>
    <t>1. Dobit ili gubitak razdoblja</t>
  </si>
  <si>
    <t>2.4. Ostale nevlasničke promjene kapitala</t>
  </si>
  <si>
    <t xml:space="preserve">XVII. UKUPNI PRIHODI </t>
  </si>
  <si>
    <t xml:space="preserve">XVIII. UKUPNI RASHODI </t>
  </si>
  <si>
    <t xml:space="preserve">     1. Dobici/gubici proizašli iz preračunavanja financijskih izvještaja 
         inozemnog poslovanja</t>
  </si>
  <si>
    <t xml:space="preserve">     2. Dobici/gubici proizišli iz revalorizacije financijske imovine raspoložive
         za prodaju</t>
  </si>
  <si>
    <t xml:space="preserve">     3. Dobici/gubici proizišli iz revalorizacije zemljišta i građevinskih objekata koji 
         služe društvu za obavljanje djelatnosti</t>
  </si>
  <si>
    <t xml:space="preserve">     4. Dobici/gubici proizišli iz revalorizacije druge materijalne (osim zemljišta
         i nekretnina) i nematerijalne imovine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</si>
  <si>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</si>
  <si>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</si>
  <si>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</si>
  <si>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</si>
  <si>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4. Nerealizirani dobici od ulaganja po fer vrijednosti kroz račun dobiti i gubitka </t>
  </si>
  <si>
    <t xml:space="preserve">        1.2. Od zastupnika, odnosno posrednika u osiguranju </t>
  </si>
  <si>
    <t xml:space="preserve">    2. Potraživanja iz poslova suosiguranja i reosiguranja </t>
  </si>
  <si>
    <t xml:space="preserve">    15. Primici sa naslova otplate danih kratkoročnih i dugoročnih zajmova </t>
  </si>
  <si>
    <t xml:space="preserve">    16. Izdaci za dane kratkoročne i dugoročne zajmove </t>
  </si>
  <si>
    <t xml:space="preserve">    1. Novčani primici uslijed povećanja temeljnog kapitala 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</si>
  <si>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</si>
  <si>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</si>
  <si>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</si>
  <si>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</si>
  <si>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>IV. UČINCI PROMJENE TEČAJEVA STRANIH VALUTA NA NOVAC
      I NOVČANE EKVIVALENTE</t>
  </si>
  <si>
    <t xml:space="preserve">Novac i novčani ekvivalenti na početku razdoblja </t>
  </si>
  <si>
    <t xml:space="preserve">        3.1. Potraživanja iz drugih poslova osiguranja </t>
  </si>
  <si>
    <t xml:space="preserve">        3.2. Potraživanja za prinose na ulaganja </t>
  </si>
  <si>
    <t>Prezime i ime:</t>
  </si>
  <si>
    <t xml:space="preserve">    5. Pričuva za kolebanje šteta, udio reosiguranja</t>
  </si>
  <si>
    <t xml:space="preserve">    6. Druge tehničke pričuve osiguranja, udio reosiguranja</t>
  </si>
  <si>
    <t xml:space="preserve">    7. Posebna pričuva za osiguranje iz skupine životnih osiguranja kod kojih
        ugovaratelj osiguranja preuzima investicijski rizik, udio reosiguranja</t>
  </si>
  <si>
    <t xml:space="preserve">        1.1. Od ugovaratelja osiguranja</t>
  </si>
  <si>
    <t xml:space="preserve">        6.2. Gubitak tekućeg obračunskog razdoblja (-) </t>
  </si>
  <si>
    <t xml:space="preserve">B. OBVEZE DRUGOG REDA (PODREĐENE OBVEZE) </t>
  </si>
  <si>
    <t xml:space="preserve">    5. Pričuva za kolebanje šteta, bruto iznos </t>
  </si>
  <si>
    <t xml:space="preserve">    6. Druge tehničke pričuve osiguranja, bruto iznos</t>
  </si>
  <si>
    <t>D. POSEBNA PRIČUVA ZA OSIGURANJE IZ SKUPINE ŽIVOTNIH 
    OSIGURANJA KOD KOJIH UGOVARATELJ OSIGURANJA PREUZIMA
    INVESTICIJSKI RIZIK, bruto iznos</t>
  </si>
  <si>
    <t xml:space="preserve">G. DEPOZITI ZADRŽANI IZ POSLA PREDANOG U REOSIGURANJE </t>
  </si>
  <si>
    <t>XXI. Reklasifikacijske usklade</t>
  </si>
  <si>
    <t>Razdoblje izvještavanja:</t>
  </si>
  <si>
    <t>I.   Stanje 1. siječnja prethodne godine</t>
  </si>
  <si>
    <t>2.1. Nerealizirani dobici ili gubici od materijalne
       imovine (zemljišta i građevinski objekti)</t>
  </si>
  <si>
    <t>2.2. Nerealizirani dobici ili gubici od financijske
       imovine raspoložive za prodaju</t>
  </si>
  <si>
    <t>2.3. Realizirani dobici ili gubici od financijske
       imovine raspoložive za prodaju</t>
  </si>
  <si>
    <t xml:space="preserve">1. Povećanje/smanjenje temeljnog kapitala </t>
  </si>
  <si>
    <t>2. Ostale uplate vlasnika</t>
  </si>
  <si>
    <t>3. Isplata udjela u dobiti/dividenda</t>
  </si>
  <si>
    <t>4. Ostale raspodjele vlasnicima</t>
  </si>
  <si>
    <t>VI. Stanje 1. siječnja tekuće godine</t>
  </si>
  <si>
    <t xml:space="preserve">2. Ispravak pogreški prethodnih razdoblja </t>
  </si>
  <si>
    <t xml:space="preserve">1. Promjena računovodstvenih politika </t>
  </si>
  <si>
    <t xml:space="preserve">    1. Kapital pozvan da se plati </t>
  </si>
  <si>
    <t xml:space="preserve">    2. Kapital nije pozvan da se plati 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</si>
  <si>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</si>
  <si>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</si>
  <si>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</si>
  <si>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</si>
  <si>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</si>
  <si>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I. Ulaganja u zemljišta i građevinske objekte koji ne služe društvu za
       provođenje djelatnosti</t>
  </si>
  <si>
    <t xml:space="preserve">       1. Dionice i udjeli u podružnicama</t>
  </si>
  <si>
    <t xml:space="preserve">       2. Dionice i udjeli u pridruženim društvima</t>
  </si>
  <si>
    <t xml:space="preserve">       3. Sudjelovanje u zajedničkim ulaganjima </t>
  </si>
  <si>
    <t xml:space="preserve">          1.1. Dužnički vrijednosni papiri i drugi vrijednosni papiri s fiksnim prihodom </t>
  </si>
  <si>
    <t xml:space="preserve">          1.2. Ostala ulaganja koja se drže do dospijeća </t>
  </si>
  <si>
    <t xml:space="preserve">          2.1. Dionice, udjeli i drugi vrijednosni papiri koji donose promjenjiv prihod</t>
  </si>
  <si>
    <t xml:space="preserve">          2.2. Dužnički vrijednosni papiri i drugi vrijednosni papiri s fiksnim prihodom </t>
  </si>
  <si>
    <t xml:space="preserve">          2.3. Udjeli u investicijskim fondovima </t>
  </si>
  <si>
    <t xml:space="preserve">          2.4. Ostala ulaganja raspoloživa za prodaju </t>
  </si>
  <si>
    <t xml:space="preserve">           3.1. Dionice, udjeli i drugi vrijednosni papiri koji donose promjenjiv prihod </t>
  </si>
  <si>
    <t xml:space="preserve">           3.2. Dužnički vrijednosni papiri i drugi vrijednosni papiri s fiksnim prihodom </t>
  </si>
  <si>
    <t xml:space="preserve">           3.3. Derivativni financijski instrumenti</t>
  </si>
  <si>
    <t xml:space="preserve">           3.4. Udjeli u investicijskim fondovima </t>
  </si>
  <si>
    <t xml:space="preserve">           3.5. Ostala ulaganja </t>
  </si>
  <si>
    <t xml:space="preserve">           4.1. Depoziti kod kreditnih institucija (banaka) </t>
  </si>
  <si>
    <t xml:space="preserve">           4.2. Zajmovi </t>
  </si>
  <si>
    <t xml:space="preserve">           4.3. Ostali zajmovi i potraživanja </t>
  </si>
  <si>
    <t xml:space="preserve">    1. Prijenosne premije, udio reosiguranja </t>
  </si>
  <si>
    <t xml:space="preserve">    2. Matematička pričuva osiguranja, udio reosiguranja </t>
  </si>
  <si>
    <t xml:space="preserve">    3. Pričuva šteta, udio reosiguranja </t>
  </si>
  <si>
    <t xml:space="preserve">    4. Pričuve za povrate premija ovisne i neovisne o rezultatu (bonusi i popusti),
       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</si>
  <si>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</si>
  <si>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</si>
  <si>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</si>
  <si>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</si>
  <si>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</si>
  <si>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</si>
  <si>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</si>
  <si>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</si>
  <si>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</si>
  <si>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</si>
  <si>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Knjigovodstveni servis:</t>
  </si>
  <si>
    <t>Bilješke uz financijske izvještaje</t>
  </si>
  <si>
    <r>
      <t xml:space="preserve">II.  Stanje 1. siječnja prethodne godine
     (prepravljeno) </t>
    </r>
    <r>
      <rPr>
        <sz val="8.5"/>
        <rFont val="Arial"/>
        <family val="2"/>
      </rPr>
      <t>(AOP 001 do 003)</t>
    </r>
  </si>
  <si>
    <r>
      <t>III. Sveobuhvatna dobit ili gubitak
     prethodne godine</t>
    </r>
    <r>
      <rPr>
        <sz val="8.5"/>
        <rFont val="Arial"/>
        <family val="2"/>
      </rPr>
      <t xml:space="preserve"> (AOP 006+007)</t>
    </r>
  </si>
  <si>
    <r>
      <t xml:space="preserve">IV. Transakcije s vlasnicima
      </t>
    </r>
    <r>
      <rPr>
        <sz val="8.5"/>
        <rFont val="Arial"/>
        <family val="2"/>
      </rPr>
      <t>(prethodno razdoblje) (AOP 013 do 016)</t>
    </r>
  </si>
  <si>
    <r>
      <t xml:space="preserve">V. Stanje na zadnji dan izvještajnog 
     razdoblja u prethodnoj godini
</t>
    </r>
    <r>
      <rPr>
        <sz val="8.5"/>
        <rFont val="Arial"/>
        <family val="2"/>
      </rPr>
      <t xml:space="preserve">     (AOP 004+005+012)</t>
    </r>
  </si>
  <si>
    <r>
      <t xml:space="preserve">VII. Stanje 1. siječnja tekuće godine
       (prepravljeno) </t>
    </r>
    <r>
      <rPr>
        <sz val="8.5"/>
        <rFont val="Arial"/>
        <family val="2"/>
      </rPr>
      <t>(AOP 018 do 020)</t>
    </r>
  </si>
  <si>
    <r>
      <t>VIII. Sveobuhvatna dobit ili gubitak
        tekuće godine</t>
    </r>
    <r>
      <rPr>
        <sz val="8.5"/>
        <rFont val="Arial"/>
        <family val="2"/>
      </rPr>
      <t xml:space="preserve"> (AOP 023+024)</t>
    </r>
  </si>
  <si>
    <r>
      <t xml:space="preserve">IX. Transakcije s vlasnicima
      (tekuće razdoblje) </t>
    </r>
    <r>
      <rPr>
        <sz val="8.5"/>
        <rFont val="Arial"/>
        <family val="2"/>
      </rPr>
      <t>(AOP 030 do 033)</t>
    </r>
  </si>
  <si>
    <r>
      <t xml:space="preserve">X. Stanje na zadnji dan izvještajnog
    razdoblja u tekućoj godini
</t>
    </r>
    <r>
      <rPr>
        <sz val="8.5"/>
        <rFont val="Arial"/>
        <family val="2"/>
      </rPr>
      <t xml:space="preserve">    (AOP 021+022+029)</t>
    </r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</si>
  <si>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</si>
  <si>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</si>
  <si>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</si>
  <si>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</si>
  <si>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XIV. Dobit ili gubitak obračunskog razdoblja prije poreza 
</t>
    </r>
    <r>
      <rPr>
        <sz val="8"/>
        <rFont val="Arial"/>
        <family val="2"/>
      </rPr>
      <t xml:space="preserve"> (AOP 124+133+147+148+149+150+159+167+171+174+183+191+194)</t>
    </r>
  </si>
  <si>
    <t>Tromjesečni financijski izvještaj društva za osiguranje odnosno društva za reosiguranje TFI-OSIG/RE</t>
  </si>
  <si>
    <t>(krajem izvještajnog razdoblja)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</si>
  <si>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</si>
  <si>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</si>
  <si>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</si>
  <si>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obveznik koji sastavlja konsolidirani financijski izvještaj)</t>
    </r>
  </si>
  <si>
    <t>Napomena: Podatak pod AOP oznakama 121 do 123 popunjavaju društva za osiguranje koja sastavljaju konsolidirane financijske izvještaje</t>
  </si>
  <si>
    <t>Prethodno razdoblje</t>
  </si>
  <si>
    <t>Tekuće razdoblje</t>
  </si>
  <si>
    <t>Izvještaj o sveobuhvatnoj dobiti (Račun dobiti i gubitka) - tekuće izvještajno razdoblje</t>
  </si>
  <si>
    <t>Izvještaj o sveobuhvatnoj dobiti (Račun dobiti i gubitka) - kumulativno izvještajno razdoblje</t>
  </si>
  <si>
    <t>Napomena: Podatke pod AOP 200, 201, 214 i 215 popunjavaju društva za osiguranje koja sastavljaju konsolidirane financijske izvještaje</t>
  </si>
  <si>
    <t>03276147</t>
  </si>
  <si>
    <t>080051022</t>
  </si>
  <si>
    <t>26187994862</t>
  </si>
  <si>
    <t>CROATIA osiguranje d.d.</t>
  </si>
  <si>
    <t>10 000</t>
  </si>
  <si>
    <t>ZAGREB</t>
  </si>
  <si>
    <t>www.crosig.hr</t>
  </si>
  <si>
    <t>GRAD ZAGREB</t>
  </si>
  <si>
    <t>NE</t>
  </si>
  <si>
    <t>6512</t>
  </si>
  <si>
    <t>01/6332-073</t>
  </si>
  <si>
    <t>Član Uprave</t>
  </si>
  <si>
    <t>Predsjednik Uprave</t>
  </si>
  <si>
    <t>Mario Lučić</t>
  </si>
  <si>
    <t>mario.lucic@crosig.hr</t>
  </si>
  <si>
    <t>01/6333-107</t>
  </si>
  <si>
    <t>Vatroslava Jagića 33</t>
  </si>
  <si>
    <t>Vanđelić Damir, Klepač Miroslav</t>
  </si>
  <si>
    <t>Miroslav Klepač</t>
  </si>
  <si>
    <t>Damir Vanđelić</t>
  </si>
  <si>
    <t>01.01.2017.</t>
  </si>
  <si>
    <t>Prepravljeno prethodno razdoblje</t>
  </si>
  <si>
    <t>30.09.2017.</t>
  </si>
  <si>
    <t>Stanje na dan: 30.09.2017.</t>
  </si>
  <si>
    <t>1. Financijski izvještaji (bilanca, račun dobiti i gubitka, izvještaj o novčanim tokovima, izvještaj o promjenama</t>
  </si>
  <si>
    <t>U razdoblju: 01.07.2017. do 30.09.2017.</t>
  </si>
  <si>
    <t>U razdoblju: 01.01.2017. do 30.09.2017.</t>
  </si>
  <si>
    <t>Za razdoblje: 01.01.2017. do 30.09.2017.</t>
  </si>
</sst>
</file>

<file path=xl/styles.xml><?xml version="1.0" encoding="utf-8"?>
<styleSheet xmlns="http://schemas.openxmlformats.org/spreadsheetml/2006/main">
  <numFmts count="4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#,###"/>
    <numFmt numFmtId="194" formatCode="#,##0.00;[Red]#,##0.00"/>
    <numFmt numFmtId="195" formatCode="\ ;0"/>
    <numFmt numFmtId="196" formatCode="[$-41A]d\.\ mmmm\ yyyy\."/>
    <numFmt numFmtId="197" formatCode="#,###.00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9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>
        <color indexed="8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double">
        <color indexed="8"/>
      </bottom>
    </border>
    <border>
      <left style="thin"/>
      <right style="thin"/>
      <top style="double">
        <color indexed="8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hair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hair">
        <color indexed="8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5" xfId="0" applyNumberFormat="1" applyFont="1" applyFill="1" applyBorder="1" applyAlignment="1">
      <alignment horizontal="center" vertical="center"/>
    </xf>
    <xf numFmtId="167" fontId="6" fillId="0" borderId="10" xfId="0" applyNumberFormat="1" applyFont="1" applyFill="1" applyBorder="1" applyAlignment="1">
      <alignment horizontal="center" vertical="center"/>
    </xf>
    <xf numFmtId="167" fontId="6" fillId="0" borderId="16" xfId="0" applyNumberFormat="1" applyFont="1" applyFill="1" applyBorder="1" applyAlignment="1">
      <alignment horizontal="center" vertical="center"/>
    </xf>
    <xf numFmtId="167" fontId="6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vertical="center"/>
    </xf>
    <xf numFmtId="167" fontId="6" fillId="0" borderId="19" xfId="0" applyNumberFormat="1" applyFont="1" applyFill="1" applyBorder="1" applyAlignment="1">
      <alignment horizontal="center" vertical="center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20" xfId="0" applyNumberFormat="1" applyFont="1" applyFill="1" applyBorder="1" applyAlignment="1">
      <alignment horizontal="center" vertical="center"/>
    </xf>
    <xf numFmtId="167" fontId="2" fillId="0" borderId="21" xfId="0" applyNumberFormat="1" applyFont="1" applyFill="1" applyBorder="1" applyAlignment="1">
      <alignment horizontal="center" vertical="center"/>
    </xf>
    <xf numFmtId="167" fontId="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0" xfId="61" applyFont="1" applyAlignment="1">
      <alignment/>
      <protection/>
    </xf>
    <xf numFmtId="0" fontId="14" fillId="0" borderId="23" xfId="6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center" wrapText="1"/>
      <protection hidden="1"/>
    </xf>
    <xf numFmtId="0" fontId="14" fillId="0" borderId="0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/>
      <protection hidden="1"/>
    </xf>
    <xf numFmtId="0" fontId="16" fillId="0" borderId="0" xfId="61" applyFont="1" applyBorder="1" applyAlignment="1" applyProtection="1">
      <alignment horizontal="right" vertical="center" wrapText="1"/>
      <protection hidden="1"/>
    </xf>
    <xf numFmtId="0" fontId="16" fillId="0" borderId="0" xfId="61" applyNumberFormat="1" applyFont="1" applyFill="1" applyBorder="1" applyAlignment="1" applyProtection="1">
      <alignment horizontal="right" vertical="center" shrinkToFit="1"/>
      <protection hidden="1" locked="0"/>
    </xf>
    <xf numFmtId="0" fontId="16" fillId="0" borderId="0" xfId="61" applyFont="1" applyFill="1" applyBorder="1" applyAlignment="1" applyProtection="1">
      <alignment horizontal="left"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14" fillId="0" borderId="0" xfId="61" applyFont="1" applyBorder="1" applyAlignment="1">
      <alignment horizontal="left" vertical="center"/>
      <protection/>
    </xf>
    <xf numFmtId="0" fontId="14" fillId="0" borderId="0" xfId="61" applyFont="1" applyBorder="1" applyAlignment="1" applyProtection="1">
      <alignment vertical="top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3" fillId="0" borderId="0" xfId="61" applyFont="1" applyFill="1" applyBorder="1" applyAlignment="1" applyProtection="1">
      <alignment horizontal="right" vertical="center"/>
      <protection hidden="1" locked="0"/>
    </xf>
    <xf numFmtId="0" fontId="14" fillId="0" borderId="0" xfId="61" applyFont="1" applyBorder="1" applyProtection="1">
      <alignment vertical="top"/>
      <protection hidden="1"/>
    </xf>
    <xf numFmtId="0" fontId="13" fillId="0" borderId="0" xfId="61" applyFont="1" applyBorder="1" applyAlignment="1" applyProtection="1">
      <alignment vertical="top"/>
      <protection hidden="1"/>
    </xf>
    <xf numFmtId="0" fontId="14" fillId="0" borderId="0" xfId="61" applyFont="1" applyFill="1" applyBorder="1" applyProtection="1">
      <alignment vertical="top"/>
      <protection hidden="1"/>
    </xf>
    <xf numFmtId="0" fontId="14" fillId="0" borderId="0" xfId="61" applyFont="1" applyBorder="1" applyAlignment="1" applyProtection="1">
      <alignment horizontal="center" vertical="center"/>
      <protection hidden="1" locked="0"/>
    </xf>
    <xf numFmtId="0" fontId="14" fillId="0" borderId="0" xfId="61" applyFont="1" applyBorder="1" applyAlignment="1" applyProtection="1">
      <alignment wrapText="1"/>
      <protection hidden="1"/>
    </xf>
    <xf numFmtId="0" fontId="14" fillId="0" borderId="0" xfId="61" applyFont="1" applyBorder="1" applyAlignment="1" applyProtection="1">
      <alignment horizontal="right" vertical="top"/>
      <protection hidden="1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0" xfId="61" applyFont="1" applyBorder="1" applyAlignment="1" applyProtection="1">
      <alignment horizontal="left" vertical="top"/>
      <protection hidden="1"/>
    </xf>
    <xf numFmtId="0" fontId="14" fillId="0" borderId="24" xfId="61" applyFont="1" applyBorder="1" applyProtection="1">
      <alignment vertical="top"/>
      <protection hidden="1"/>
    </xf>
    <xf numFmtId="0" fontId="14" fillId="0" borderId="0" xfId="61" applyFont="1" applyBorder="1" applyAlignment="1" applyProtection="1">
      <alignment vertical="center"/>
      <protection hidden="1"/>
    </xf>
    <xf numFmtId="0" fontId="14" fillId="0" borderId="0" xfId="61" applyFont="1">
      <alignment vertical="top"/>
      <protection/>
    </xf>
    <xf numFmtId="0" fontId="3" fillId="0" borderId="0" xfId="61" applyFont="1" applyAlignment="1">
      <alignment/>
      <protection/>
    </xf>
    <xf numFmtId="0" fontId="14" fillId="0" borderId="0" xfId="61" applyFont="1" applyAlignment="1">
      <alignment/>
      <protection/>
    </xf>
    <xf numFmtId="0" fontId="0" fillId="0" borderId="18" xfId="0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>
      <alignment/>
      <protection/>
    </xf>
    <xf numFmtId="49" fontId="13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7" applyFont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0" xfId="61" applyFont="1" applyFill="1" applyBorder="1" applyAlignment="1" applyProtection="1">
      <alignment horizontal="right"/>
      <protection hidden="1"/>
    </xf>
    <xf numFmtId="0" fontId="14" fillId="0" borderId="0" xfId="61" applyFont="1" applyFill="1" applyBorder="1" applyAlignment="1" applyProtection="1">
      <alignment vertical="top"/>
      <protection hidden="1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0" fontId="14" fillId="0" borderId="0" xfId="61" applyFont="1" applyFill="1" applyBorder="1" applyAlignment="1" applyProtection="1">
      <alignment horizontal="right" vertical="top"/>
      <protection hidden="1"/>
    </xf>
    <xf numFmtId="0" fontId="0" fillId="0" borderId="24" xfId="61" applyFont="1" applyBorder="1" applyAlignment="1">
      <alignment/>
      <protection/>
    </xf>
    <xf numFmtId="0" fontId="16" fillId="0" borderId="0" xfId="61" applyFont="1" applyBorder="1" applyAlignment="1" applyProtection="1">
      <alignment horizontal="right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0" xfId="61" applyFont="1" applyBorder="1">
      <alignment vertical="top"/>
      <protection/>
    </xf>
    <xf numFmtId="0" fontId="14" fillId="0" borderId="0" xfId="61" applyFont="1" applyBorder="1" applyAlignment="1" applyProtection="1">
      <alignment/>
      <protection hidden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6" fillId="0" borderId="3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67" fontId="6" fillId="0" borderId="31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30" xfId="0" applyNumberFormat="1" applyFont="1" applyFill="1" applyBorder="1" applyAlignment="1" applyProtection="1">
      <alignment horizontal="center" vertical="center"/>
      <protection hidden="1"/>
    </xf>
    <xf numFmtId="193" fontId="1" fillId="0" borderId="25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7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8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13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14" xfId="0" applyNumberFormat="1" applyFont="1" applyFill="1" applyBorder="1" applyAlignment="1" applyProtection="1">
      <alignment horizontal="right" vertical="center" shrinkToFit="1"/>
      <protection locked="0"/>
    </xf>
    <xf numFmtId="193" fontId="1" fillId="0" borderId="29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3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28" xfId="0" applyNumberFormat="1" applyFont="1" applyFill="1" applyBorder="1" applyAlignment="1">
      <alignment horizontal="right" vertical="center" shrinkToFit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locked="0"/>
    </xf>
    <xf numFmtId="193" fontId="3" fillId="0" borderId="15" xfId="0" applyNumberFormat="1" applyFont="1" applyFill="1" applyBorder="1" applyAlignment="1" applyProtection="1">
      <alignment horizontal="right" vertical="center" shrinkToFit="1"/>
      <protection hidden="1"/>
    </xf>
    <xf numFmtId="193" fontId="3" fillId="0" borderId="35" xfId="0" applyNumberFormat="1" applyFont="1" applyFill="1" applyBorder="1" applyAlignment="1" applyProtection="1">
      <alignment horizontal="right" vertical="center" shrinkToFit="1"/>
      <protection hidden="1"/>
    </xf>
    <xf numFmtId="14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36" xfId="61" applyNumberFormat="1" applyFont="1" applyFill="1" applyBorder="1" applyAlignment="1" applyProtection="1">
      <alignment horizontal="center" vertical="center"/>
      <protection hidden="1" locked="0"/>
    </xf>
    <xf numFmtId="0" fontId="13" fillId="33" borderId="36" xfId="61" applyFont="1" applyFill="1" applyBorder="1" applyAlignment="1" applyProtection="1">
      <alignment horizontal="center" vertical="center"/>
      <protection hidden="1" locked="0"/>
    </xf>
    <xf numFmtId="49" fontId="13" fillId="33" borderId="36" xfId="61" applyNumberFormat="1" applyFont="1" applyFill="1" applyBorder="1" applyAlignment="1" applyProtection="1">
      <alignment horizontal="right" vertical="center"/>
      <protection hidden="1" locked="0"/>
    </xf>
    <xf numFmtId="0" fontId="14" fillId="0" borderId="0" xfId="62" applyFont="1" applyFill="1" applyBorder="1" applyAlignment="1" applyProtection="1">
      <alignment/>
      <protection hidden="1"/>
    </xf>
    <xf numFmtId="0" fontId="1" fillId="0" borderId="0" xfId="62" applyFont="1" applyFill="1" applyAlignment="1">
      <alignment vertical="top"/>
      <protection/>
    </xf>
    <xf numFmtId="0" fontId="1" fillId="0" borderId="0" xfId="62" applyFont="1" applyFill="1" applyBorder="1" applyAlignment="1">
      <alignment vertical="top"/>
      <protection/>
    </xf>
    <xf numFmtId="0" fontId="0" fillId="0" borderId="0" xfId="61" applyFont="1" applyFill="1" applyAlignment="1">
      <alignment/>
      <protection/>
    </xf>
    <xf numFmtId="0" fontId="14" fillId="0" borderId="37" xfId="61" applyFont="1" applyFill="1" applyBorder="1" applyProtection="1">
      <alignment vertical="top"/>
      <protection hidden="1"/>
    </xf>
    <xf numFmtId="0" fontId="14" fillId="0" borderId="37" xfId="61" applyFont="1" applyFill="1" applyBorder="1">
      <alignment vertical="top"/>
      <protection/>
    </xf>
    <xf numFmtId="0" fontId="14" fillId="0" borderId="0" xfId="61" applyFont="1" applyFill="1" applyBorder="1" applyAlignment="1" applyProtection="1">
      <alignment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13" fillId="0" borderId="36" xfId="61" applyNumberFormat="1" applyFont="1" applyFill="1" applyBorder="1" applyAlignment="1" applyProtection="1">
      <alignment horizontal="right" vertical="center"/>
      <protection hidden="1" locked="0"/>
    </xf>
    <xf numFmtId="0" fontId="8" fillId="0" borderId="0" xfId="61" applyFont="1" applyBorder="1" applyAlignment="1">
      <alignment/>
      <protection/>
    </xf>
    <xf numFmtId="0" fontId="0" fillId="0" borderId="0" xfId="61" applyFont="1" applyBorder="1" applyAlignment="1">
      <alignment/>
      <protection/>
    </xf>
    <xf numFmtId="0" fontId="14" fillId="0" borderId="0" xfId="61" applyFont="1" applyFill="1" applyBorder="1" applyAlignment="1" applyProtection="1">
      <alignment horizontal="left" vertical="center" wrapText="1"/>
      <protection hidden="1"/>
    </xf>
    <xf numFmtId="0" fontId="14" fillId="0" borderId="0" xfId="61" applyFont="1" applyBorder="1" applyAlignment="1" applyProtection="1">
      <alignment horizontal="left" vertical="center" wrapText="1"/>
      <protection hidden="1"/>
    </xf>
    <xf numFmtId="0" fontId="14" fillId="0" borderId="0" xfId="61" applyFont="1" applyFill="1" applyBorder="1" applyAlignment="1" applyProtection="1">
      <alignment/>
      <protection hidden="1"/>
    </xf>
    <xf numFmtId="0" fontId="14" fillId="0" borderId="0" xfId="61" applyFont="1" applyBorder="1" applyAlignment="1" applyProtection="1">
      <alignment horizontal="left" vertical="top" wrapText="1"/>
      <protection hidden="1"/>
    </xf>
    <xf numFmtId="0" fontId="14" fillId="0" borderId="0" xfId="61" applyFont="1" applyFill="1" applyBorder="1" applyAlignment="1" applyProtection="1">
      <alignment horizontal="left" vertical="top" indent="2"/>
      <protection hidden="1"/>
    </xf>
    <xf numFmtId="0" fontId="14" fillId="0" borderId="0" xfId="61" applyFont="1" applyFill="1" applyBorder="1" applyAlignment="1" applyProtection="1">
      <alignment horizontal="left" vertical="top" wrapText="1" indent="2"/>
      <protection hidden="1"/>
    </xf>
    <xf numFmtId="0" fontId="14" fillId="0" borderId="0" xfId="67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left"/>
      <protection hidden="1"/>
    </xf>
    <xf numFmtId="0" fontId="13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right" vertical="top" wrapText="1"/>
      <protection hidden="1"/>
    </xf>
    <xf numFmtId="0" fontId="0" fillId="0" borderId="0" xfId="61" applyFont="1" applyFill="1" applyBorder="1" applyAlignment="1">
      <alignment/>
      <protection/>
    </xf>
    <xf numFmtId="0" fontId="8" fillId="33" borderId="18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vertical="top" wrapText="1"/>
    </xf>
    <xf numFmtId="0" fontId="0" fillId="33" borderId="0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vertical="center"/>
    </xf>
    <xf numFmtId="3" fontId="3" fillId="0" borderId="0" xfId="0" applyNumberFormat="1" applyFont="1" applyFill="1" applyAlignment="1">
      <alignment/>
    </xf>
    <xf numFmtId="0" fontId="0" fillId="33" borderId="18" xfId="0" applyFont="1" applyFill="1" applyBorder="1" applyAlignment="1">
      <alignment horizontal="center" vertical="top" wrapText="1"/>
    </xf>
    <xf numFmtId="0" fontId="0" fillId="33" borderId="18" xfId="0" applyFont="1" applyFill="1" applyBorder="1" applyAlignment="1">
      <alignment horizontal="center" wrapText="1"/>
    </xf>
    <xf numFmtId="0" fontId="1" fillId="33" borderId="0" xfId="0" applyFont="1" applyFill="1" applyBorder="1" applyAlignment="1">
      <alignment horizontal="right"/>
    </xf>
    <xf numFmtId="167" fontId="6" fillId="0" borderId="3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1" fillId="0" borderId="39" xfId="0" applyFont="1" applyFill="1" applyBorder="1" applyAlignment="1">
      <alignment vertical="center"/>
    </xf>
    <xf numFmtId="3" fontId="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167" fontId="6" fillId="0" borderId="0" xfId="0" applyNumberFormat="1" applyFont="1" applyFill="1" applyBorder="1" applyAlignment="1">
      <alignment horizontal="center" vertical="center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1" fillId="0" borderId="40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 wrapText="1"/>
    </xf>
    <xf numFmtId="193" fontId="1" fillId="0" borderId="42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4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3" xfId="0" applyNumberFormat="1" applyFont="1" applyFill="1" applyBorder="1" applyAlignment="1">
      <alignment horizontal="right" vertical="center" shrinkToFit="1"/>
    </xf>
    <xf numFmtId="0" fontId="7" fillId="0" borderId="18" xfId="0" applyFont="1" applyFill="1" applyBorder="1" applyAlignment="1" applyProtection="1">
      <alignment horizontal="center" vertical="top" wrapText="1"/>
      <protection hidden="1"/>
    </xf>
    <xf numFmtId="3" fontId="1" fillId="0" borderId="43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45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20" xfId="0" applyNumberFormat="1" applyFont="1" applyFill="1" applyBorder="1" applyAlignment="1" applyProtection="1">
      <alignment vertical="center" shrinkToFit="1"/>
      <protection hidden="1"/>
    </xf>
    <xf numFmtId="3" fontId="1" fillId="0" borderId="10" xfId="0" applyNumberFormat="1" applyFont="1" applyFill="1" applyBorder="1" applyAlignment="1" applyProtection="1">
      <alignment vertical="center" shrinkToFit="1"/>
      <protection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6" xfId="0" applyNumberFormat="1" applyFont="1" applyFill="1" applyBorder="1" applyAlignment="1" applyProtection="1">
      <alignment horizontal="right" vertical="center" shrinkToFit="1"/>
      <protection hidden="1"/>
    </xf>
    <xf numFmtId="193" fontId="1" fillId="0" borderId="46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6" xfId="0" applyNumberFormat="1" applyFont="1" applyFill="1" applyBorder="1" applyAlignment="1" applyProtection="1">
      <alignment vertical="center" shrinkToFit="1"/>
      <protection locked="0"/>
    </xf>
    <xf numFmtId="0" fontId="17" fillId="0" borderId="0" xfId="61" applyFont="1" applyBorder="1" applyAlignment="1" applyProtection="1">
      <alignment horizontal="right" vertical="center" wrapText="1"/>
      <protection hidden="1"/>
    </xf>
    <xf numFmtId="0" fontId="17" fillId="0" borderId="47" xfId="61" applyFont="1" applyBorder="1" applyAlignment="1" applyProtection="1">
      <alignment horizontal="right" wrapText="1"/>
      <protection hidden="1"/>
    </xf>
    <xf numFmtId="49" fontId="13" fillId="33" borderId="48" xfId="61" applyNumberFormat="1" applyFont="1" applyFill="1" applyBorder="1" applyAlignment="1" applyProtection="1">
      <alignment horizontal="center" vertical="center"/>
      <protection hidden="1" locked="0"/>
    </xf>
    <xf numFmtId="49" fontId="13" fillId="33" borderId="49" xfId="61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61" applyFont="1" applyFill="1" applyBorder="1" applyAlignment="1" applyProtection="1">
      <alignment horizontal="left" vertical="center" wrapText="1"/>
      <protection hidden="1"/>
    </xf>
    <xf numFmtId="0" fontId="13" fillId="0" borderId="47" xfId="61" applyFont="1" applyFill="1" applyBorder="1" applyAlignment="1" applyProtection="1">
      <alignment horizontal="left" vertical="center" wrapText="1"/>
      <protection hidden="1"/>
    </xf>
    <xf numFmtId="0" fontId="15" fillId="0" borderId="0" xfId="61" applyFont="1" applyBorder="1" applyAlignment="1" applyProtection="1">
      <alignment horizontal="center" vertical="center" wrapText="1"/>
      <protection hidden="1"/>
    </xf>
    <xf numFmtId="0" fontId="14" fillId="0" borderId="0" xfId="61" applyFont="1" applyBorder="1" applyAlignment="1" applyProtection="1">
      <alignment horizontal="right" vertical="center"/>
      <protection hidden="1"/>
    </xf>
    <xf numFmtId="0" fontId="14" fillId="0" borderId="47" xfId="61" applyFont="1" applyBorder="1" applyAlignment="1" applyProtection="1">
      <alignment horizontal="right"/>
      <protection hidden="1"/>
    </xf>
    <xf numFmtId="0" fontId="13" fillId="33" borderId="48" xfId="61" applyFont="1" applyFill="1" applyBorder="1" applyAlignment="1" applyProtection="1">
      <alignment horizontal="left" vertical="center"/>
      <protection hidden="1" locked="0"/>
    </xf>
    <xf numFmtId="0" fontId="14" fillId="33" borderId="18" xfId="61" applyFont="1" applyFill="1" applyBorder="1" applyAlignment="1">
      <alignment horizontal="left" vertical="center"/>
      <protection/>
    </xf>
    <xf numFmtId="0" fontId="14" fillId="33" borderId="49" xfId="61" applyFont="1" applyFill="1" applyBorder="1" applyAlignment="1">
      <alignment horizontal="left" vertical="center"/>
      <protection/>
    </xf>
    <xf numFmtId="0" fontId="18" fillId="0" borderId="0" xfId="61" applyFont="1" applyBorder="1" applyAlignment="1" applyProtection="1">
      <alignment horizontal="left" vertical="center"/>
      <protection hidden="1"/>
    </xf>
    <xf numFmtId="0" fontId="9" fillId="0" borderId="0" xfId="61" applyFont="1" applyBorder="1" applyAlignment="1">
      <alignment horizontal="left"/>
      <protection/>
    </xf>
    <xf numFmtId="0" fontId="14" fillId="0" borderId="0" xfId="61" applyFont="1" applyBorder="1" applyAlignment="1" applyProtection="1">
      <alignment horizontal="right" vertical="center" wrapText="1"/>
      <protection hidden="1"/>
    </xf>
    <xf numFmtId="0" fontId="14" fillId="0" borderId="0" xfId="61" applyFont="1" applyBorder="1" applyAlignment="1" applyProtection="1">
      <alignment horizontal="right" wrapText="1"/>
      <protection hidden="1"/>
    </xf>
    <xf numFmtId="1" fontId="13" fillId="33" borderId="48" xfId="61" applyNumberFormat="1" applyFont="1" applyFill="1" applyBorder="1" applyAlignment="1" applyProtection="1">
      <alignment horizontal="center" vertical="center"/>
      <protection hidden="1" locked="0"/>
    </xf>
    <xf numFmtId="1" fontId="13" fillId="33" borderId="49" xfId="61" applyNumberFormat="1" applyFont="1" applyFill="1" applyBorder="1" applyAlignment="1" applyProtection="1">
      <alignment horizontal="center" vertical="center"/>
      <protection hidden="1" locked="0"/>
    </xf>
    <xf numFmtId="0" fontId="19" fillId="0" borderId="48" xfId="53" applyFont="1" applyFill="1" applyBorder="1" applyAlignment="1" applyProtection="1">
      <alignment/>
      <protection hidden="1" locked="0"/>
    </xf>
    <xf numFmtId="0" fontId="13" fillId="0" borderId="18" xfId="61" applyFont="1" applyFill="1" applyBorder="1" applyAlignment="1" applyProtection="1">
      <alignment/>
      <protection hidden="1" locked="0"/>
    </xf>
    <xf numFmtId="0" fontId="13" fillId="0" borderId="49" xfId="61" applyFont="1" applyFill="1" applyBorder="1" applyAlignment="1" applyProtection="1">
      <alignment/>
      <protection hidden="1" locked="0"/>
    </xf>
    <xf numFmtId="0" fontId="4" fillId="33" borderId="48" xfId="53" applyFill="1" applyBorder="1" applyAlignment="1" applyProtection="1">
      <alignment/>
      <protection hidden="1" locked="0"/>
    </xf>
    <xf numFmtId="0" fontId="13" fillId="33" borderId="18" xfId="61" applyFont="1" applyFill="1" applyBorder="1" applyAlignment="1" applyProtection="1">
      <alignment/>
      <protection hidden="1" locked="0"/>
    </xf>
    <xf numFmtId="0" fontId="13" fillId="33" borderId="49" xfId="61" applyFont="1" applyFill="1" applyBorder="1" applyAlignment="1" applyProtection="1">
      <alignment/>
      <protection hidden="1" locked="0"/>
    </xf>
    <xf numFmtId="0" fontId="14" fillId="0" borderId="23" xfId="61" applyFont="1" applyBorder="1" applyAlignment="1" applyProtection="1">
      <alignment horizontal="right" vertical="center"/>
      <protection hidden="1"/>
    </xf>
    <xf numFmtId="0" fontId="14" fillId="0" borderId="0" xfId="61" applyFont="1" applyBorder="1" applyAlignment="1" applyProtection="1">
      <alignment horizontal="right"/>
      <protection hidden="1"/>
    </xf>
    <xf numFmtId="0" fontId="14" fillId="33" borderId="18" xfId="61" applyFont="1" applyFill="1" applyBorder="1" applyAlignment="1">
      <alignment horizontal="left"/>
      <protection/>
    </xf>
    <xf numFmtId="0" fontId="14" fillId="33" borderId="49" xfId="61" applyFont="1" applyFill="1" applyBorder="1" applyAlignment="1">
      <alignment horizontal="left"/>
      <protection/>
    </xf>
    <xf numFmtId="0" fontId="14" fillId="0" borderId="0" xfId="61" applyFont="1" applyBorder="1" applyAlignment="1" applyProtection="1">
      <alignment horizontal="center" vertical="center"/>
      <protection hidden="1"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horizontal="center"/>
      <protection/>
    </xf>
    <xf numFmtId="0" fontId="14" fillId="0" borderId="0" xfId="61" applyFont="1" applyBorder="1" applyAlignment="1">
      <alignment horizontal="center" vertical="center"/>
      <protection/>
    </xf>
    <xf numFmtId="0" fontId="14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/>
      <protection/>
    </xf>
    <xf numFmtId="0" fontId="13" fillId="0" borderId="48" xfId="61" applyFont="1" applyFill="1" applyBorder="1" applyAlignment="1" applyProtection="1">
      <alignment horizontal="right" vertical="center"/>
      <protection hidden="1" locked="0"/>
    </xf>
    <xf numFmtId="0" fontId="14" fillId="0" borderId="18" xfId="61" applyFont="1" applyFill="1" applyBorder="1" applyAlignment="1">
      <alignment/>
      <protection/>
    </xf>
    <xf numFmtId="0" fontId="14" fillId="0" borderId="49" xfId="61" applyFont="1" applyFill="1" applyBorder="1" applyAlignment="1">
      <alignment/>
      <protection/>
    </xf>
    <xf numFmtId="49" fontId="13" fillId="0" borderId="48" xfId="61" applyNumberFormat="1" applyFont="1" applyFill="1" applyBorder="1" applyAlignment="1" applyProtection="1">
      <alignment horizontal="center" vertical="center"/>
      <protection hidden="1" locked="0"/>
    </xf>
    <xf numFmtId="49" fontId="13" fillId="0" borderId="49" xfId="61" applyNumberFormat="1" applyFont="1" applyFill="1" applyBorder="1" applyAlignment="1" applyProtection="1">
      <alignment horizontal="center" vertical="center"/>
      <protection hidden="1" locked="0"/>
    </xf>
    <xf numFmtId="0" fontId="14" fillId="0" borderId="0" xfId="61" applyFont="1" applyFill="1" applyBorder="1" applyAlignment="1" applyProtection="1">
      <alignment vertical="top" wrapText="1"/>
      <protection hidden="1"/>
    </xf>
    <xf numFmtId="0" fontId="14" fillId="0" borderId="0" xfId="61" applyFont="1" applyFill="1" applyBorder="1" applyAlignment="1" applyProtection="1">
      <alignment wrapText="1"/>
      <protection hidden="1"/>
    </xf>
    <xf numFmtId="49" fontId="13" fillId="33" borderId="48" xfId="61" applyNumberFormat="1" applyFont="1" applyFill="1" applyBorder="1" applyAlignment="1" applyProtection="1">
      <alignment horizontal="left" vertical="center"/>
      <protection hidden="1" locked="0"/>
    </xf>
    <xf numFmtId="49" fontId="13" fillId="33" borderId="49" xfId="61" applyNumberFormat="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Fill="1" applyBorder="1" applyAlignment="1" applyProtection="1">
      <alignment vertical="center"/>
      <protection hidden="1"/>
    </xf>
    <xf numFmtId="0" fontId="14" fillId="0" borderId="0" xfId="61" applyFont="1" applyFill="1" applyBorder="1" applyAlignment="1" applyProtection="1">
      <alignment horizontal="center" vertical="top"/>
      <protection hidden="1"/>
    </xf>
    <xf numFmtId="0" fontId="14" fillId="0" borderId="0" xfId="61" applyFont="1" applyFill="1" applyBorder="1" applyAlignment="1" applyProtection="1">
      <alignment horizontal="center"/>
      <protection hidden="1"/>
    </xf>
    <xf numFmtId="0" fontId="14" fillId="0" borderId="47" xfId="61" applyFont="1" applyBorder="1" applyAlignment="1" applyProtection="1">
      <alignment horizontal="right" wrapText="1"/>
      <protection hidden="1"/>
    </xf>
    <xf numFmtId="0" fontId="13" fillId="0" borderId="48" xfId="61" applyFont="1" applyFill="1" applyBorder="1" applyAlignment="1" applyProtection="1">
      <alignment horizontal="left" vertical="center"/>
      <protection hidden="1" locked="0"/>
    </xf>
    <xf numFmtId="0" fontId="14" fillId="0" borderId="0" xfId="61" applyFont="1" applyBorder="1" applyAlignment="1" applyProtection="1">
      <alignment horizontal="center" vertical="top"/>
      <protection hidden="1"/>
    </xf>
    <xf numFmtId="0" fontId="14" fillId="0" borderId="0" xfId="61" applyFont="1" applyBorder="1" applyAlignment="1" applyProtection="1">
      <alignment horizontal="center"/>
      <protection hidden="1"/>
    </xf>
    <xf numFmtId="0" fontId="14" fillId="0" borderId="24" xfId="61" applyFont="1" applyBorder="1" applyAlignment="1" applyProtection="1">
      <alignment horizontal="center"/>
      <protection hidden="1"/>
    </xf>
    <xf numFmtId="49" fontId="4" fillId="33" borderId="48" xfId="53" applyNumberFormat="1" applyFill="1" applyBorder="1" applyAlignment="1" applyProtection="1">
      <alignment horizontal="left" vertical="center"/>
      <protection hidden="1" locked="0"/>
    </xf>
    <xf numFmtId="49" fontId="13" fillId="33" borderId="18" xfId="61" applyNumberFormat="1" applyFont="1" applyFill="1" applyBorder="1" applyAlignment="1" applyProtection="1">
      <alignment horizontal="left" vertical="center"/>
      <protection hidden="1" locked="0"/>
    </xf>
    <xf numFmtId="0" fontId="13" fillId="0" borderId="18" xfId="61" applyFont="1" applyFill="1" applyBorder="1" applyAlignment="1" applyProtection="1">
      <alignment horizontal="left" vertical="center"/>
      <protection hidden="1" locked="0"/>
    </xf>
    <xf numFmtId="0" fontId="13" fillId="0" borderId="49" xfId="61" applyFont="1" applyFill="1" applyBorder="1" applyAlignment="1" applyProtection="1">
      <alignment horizontal="left" vertical="center"/>
      <protection hidden="1" locked="0"/>
    </xf>
    <xf numFmtId="0" fontId="13" fillId="0" borderId="0" xfId="67" applyFont="1" applyBorder="1" applyAlignment="1" applyProtection="1">
      <alignment horizontal="left"/>
      <protection hidden="1"/>
    </xf>
    <xf numFmtId="0" fontId="21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12" fillId="0" borderId="0" xfId="67" applyBorder="1" applyAlignment="1">
      <alignment/>
      <protection/>
    </xf>
    <xf numFmtId="0" fontId="14" fillId="0" borderId="50" xfId="61" applyFont="1" applyBorder="1" applyAlignment="1" applyProtection="1">
      <alignment horizontal="center" vertical="top"/>
      <protection hidden="1"/>
    </xf>
    <xf numFmtId="0" fontId="14" fillId="0" borderId="50" xfId="61" applyFont="1" applyBorder="1" applyAlignment="1">
      <alignment horizontal="center"/>
      <protection/>
    </xf>
    <xf numFmtId="0" fontId="14" fillId="0" borderId="50" xfId="61" applyFont="1" applyBorder="1" applyAlignment="1">
      <alignment/>
      <protection/>
    </xf>
    <xf numFmtId="0" fontId="6" fillId="0" borderId="51" xfId="0" applyFont="1" applyFill="1" applyBorder="1" applyAlignment="1">
      <alignment vertical="center" wrapText="1"/>
    </xf>
    <xf numFmtId="0" fontId="6" fillId="0" borderId="52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6" fillId="0" borderId="54" xfId="0" applyFont="1" applyFill="1" applyBorder="1" applyAlignment="1">
      <alignment vertical="center" wrapText="1"/>
    </xf>
    <xf numFmtId="0" fontId="6" fillId="0" borderId="55" xfId="0" applyFont="1" applyFill="1" applyBorder="1" applyAlignment="1">
      <alignment vertical="center" wrapText="1"/>
    </xf>
    <xf numFmtId="0" fontId="6" fillId="0" borderId="56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horizontal="left" vertical="center" shrinkToFit="1"/>
    </xf>
    <xf numFmtId="0" fontId="2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6" fillId="0" borderId="58" xfId="0" applyFont="1" applyFill="1" applyBorder="1" applyAlignment="1">
      <alignment vertical="center" wrapText="1"/>
    </xf>
    <xf numFmtId="0" fontId="1" fillId="0" borderId="59" xfId="0" applyFont="1" applyFill="1" applyBorder="1" applyAlignment="1">
      <alignment vertical="center" wrapText="1"/>
    </xf>
    <xf numFmtId="0" fontId="1" fillId="0" borderId="56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1" fillId="0" borderId="60" xfId="0" applyFont="1" applyFill="1" applyBorder="1" applyAlignment="1">
      <alignment vertical="center" wrapText="1"/>
    </xf>
    <xf numFmtId="0" fontId="0" fillId="0" borderId="18" xfId="0" applyFill="1" applyBorder="1" applyAlignment="1" applyProtection="1">
      <alignment horizontal="center" vertical="top" wrapText="1"/>
      <protection hidden="1"/>
    </xf>
    <xf numFmtId="0" fontId="2" fillId="0" borderId="4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 applyProtection="1">
      <alignment horizontal="center" vertical="center" wrapText="1"/>
      <protection hidden="1"/>
    </xf>
    <xf numFmtId="0" fontId="1" fillId="0" borderId="3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18" xfId="0" applyFill="1" applyBorder="1" applyAlignment="1" applyProtection="1">
      <alignment horizontal="right" wrapText="1"/>
      <protection hidden="1"/>
    </xf>
    <xf numFmtId="49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3" fillId="0" borderId="18" xfId="0" applyFont="1" applyFill="1" applyBorder="1" applyAlignment="1">
      <alignment horizontal="right"/>
    </xf>
    <xf numFmtId="0" fontId="3" fillId="0" borderId="61" xfId="0" applyFont="1" applyFill="1" applyBorder="1" applyAlignment="1">
      <alignment horizontal="right"/>
    </xf>
    <xf numFmtId="0" fontId="6" fillId="0" borderId="62" xfId="0" applyFont="1" applyFill="1" applyBorder="1" applyAlignment="1">
      <alignment vertical="center" wrapText="1"/>
    </xf>
    <xf numFmtId="0" fontId="1" fillId="0" borderId="63" xfId="0" applyFont="1" applyFill="1" applyBorder="1" applyAlignment="1">
      <alignment wrapText="1"/>
    </xf>
    <xf numFmtId="0" fontId="1" fillId="0" borderId="64" xfId="0" applyFont="1" applyFill="1" applyBorder="1" applyAlignment="1">
      <alignment wrapText="1"/>
    </xf>
    <xf numFmtId="0" fontId="1" fillId="0" borderId="62" xfId="0" applyFont="1" applyFill="1" applyBorder="1" applyAlignment="1">
      <alignment vertical="center" wrapText="1"/>
    </xf>
    <xf numFmtId="0" fontId="1" fillId="0" borderId="65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wrapText="1"/>
    </xf>
    <xf numFmtId="0" fontId="1" fillId="0" borderId="67" xfId="0" applyFont="1" applyFill="1" applyBorder="1" applyAlignment="1">
      <alignment wrapText="1"/>
    </xf>
    <xf numFmtId="0" fontId="0" fillId="33" borderId="18" xfId="0" applyFont="1" applyFill="1" applyBorder="1" applyAlignment="1">
      <alignment horizontal="center" vertical="top" wrapText="1"/>
    </xf>
    <xf numFmtId="0" fontId="1" fillId="0" borderId="63" xfId="0" applyFont="1" applyFill="1" applyBorder="1" applyAlignment="1">
      <alignment vertical="center" wrapText="1"/>
    </xf>
    <xf numFmtId="0" fontId="1" fillId="0" borderId="64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vertical="center" wrapText="1"/>
    </xf>
    <xf numFmtId="0" fontId="1" fillId="0" borderId="69" xfId="0" applyFont="1" applyFill="1" applyBorder="1" applyAlignment="1">
      <alignment vertical="center" wrapText="1"/>
    </xf>
    <xf numFmtId="0" fontId="1" fillId="0" borderId="70" xfId="0" applyFont="1" applyFill="1" applyBorder="1" applyAlignment="1">
      <alignment vertical="center" wrapText="1"/>
    </xf>
    <xf numFmtId="0" fontId="11" fillId="0" borderId="62" xfId="0" applyFont="1" applyFill="1" applyBorder="1" applyAlignment="1">
      <alignment horizontal="left" vertical="center" wrapText="1"/>
    </xf>
    <xf numFmtId="0" fontId="0" fillId="0" borderId="63" xfId="0" applyFont="1" applyFill="1" applyBorder="1" applyAlignment="1">
      <alignment horizontal="left" vertical="center" wrapText="1"/>
    </xf>
    <xf numFmtId="0" fontId="10" fillId="0" borderId="62" xfId="0" applyFont="1" applyFill="1" applyBorder="1" applyAlignment="1">
      <alignment horizontal="left" vertical="center" wrapText="1"/>
    </xf>
    <xf numFmtId="0" fontId="10" fillId="0" borderId="71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left" vertical="center" wrapText="1"/>
    </xf>
    <xf numFmtId="0" fontId="10" fillId="0" borderId="73" xfId="0" applyFont="1" applyFill="1" applyBorder="1" applyAlignment="1">
      <alignment horizontal="left" vertical="center" wrapText="1"/>
    </xf>
    <xf numFmtId="0" fontId="0" fillId="0" borderId="74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0" fillId="0" borderId="6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" vertical="center" wrapText="1"/>
    </xf>
    <xf numFmtId="0" fontId="10" fillId="0" borderId="68" xfId="0" applyFont="1" applyFill="1" applyBorder="1" applyAlignment="1">
      <alignment horizontal="left" vertical="center" wrapText="1"/>
    </xf>
    <xf numFmtId="0" fontId="0" fillId="0" borderId="69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right" vertical="center"/>
    </xf>
    <xf numFmtId="0" fontId="8" fillId="0" borderId="63" xfId="0" applyFont="1" applyFill="1" applyBorder="1" applyAlignment="1">
      <alignment horizontal="left" vertical="center" wrapText="1"/>
    </xf>
    <xf numFmtId="0" fontId="9" fillId="0" borderId="0" xfId="61" applyFont="1" applyAlignment="1">
      <alignment/>
      <protection/>
    </xf>
    <xf numFmtId="0" fontId="20" fillId="0" borderId="0" xfId="61" applyFont="1" applyBorder="1" applyAlignment="1">
      <alignment horizontal="justify" vertical="top" wrapText="1"/>
      <protection/>
    </xf>
    <xf numFmtId="0" fontId="14" fillId="0" borderId="0" xfId="61" applyFont="1" applyAlignment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 2 2" xfId="59"/>
    <cellStyle name="Normal 3" xfId="60"/>
    <cellStyle name="Normal_TFI-OSIG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Title" xfId="68"/>
    <cellStyle name="Total" xfId="69"/>
    <cellStyle name="Warning Text" xfId="70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milosevic.HANFA\My%20Documents\Ksenija\Izvjesca%20drustava%20za%20osiguranje\Allianz\2009\Allianz%20Zagreb%20d.d.%2031.03.2009.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slovni"/>
      <sheetName val="RDG"/>
      <sheetName val="AKTIVA"/>
      <sheetName val="PASIVA"/>
      <sheetName val="starosna struktura"/>
      <sheetName val="sp1_vrste"/>
      <sheetName val="sp1_rizici"/>
      <sheetName val="sp7"/>
      <sheetName val="sp8"/>
      <sheetName val="sp81"/>
      <sheetName val="sp10"/>
      <sheetName val="sp13"/>
      <sheetName val="GS - Z"/>
      <sheetName val="GSDO"/>
      <sheetName val="POM"/>
      <sheetName val="GSP"/>
      <sheetName val="GSS"/>
      <sheetName val="ZO"/>
      <sheetName val="GS - N"/>
      <sheetName val="AK ZO"/>
      <sheetName val="AK NO"/>
      <sheetName val="IK ZO"/>
      <sheetName val="IK NO"/>
      <sheetName val="pu1"/>
      <sheetName val="pu2"/>
      <sheetName val="pu3"/>
      <sheetName val="analitika pu1"/>
      <sheetName val="analitika pu2"/>
      <sheetName val="analitika pu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rosig.hr/" TargetMode="External" /><Relationship Id="rId2" Type="http://schemas.openxmlformats.org/officeDocument/2006/relationships/hyperlink" Target="mailto:mario.lucic@crosi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view="pageBreakPreview" zoomScaleSheetLayoutView="100" workbookViewId="0" topLeftCell="A1">
      <selection activeCell="C57" sqref="C57:J57"/>
    </sheetView>
  </sheetViews>
  <sheetFormatPr defaultColWidth="9.140625" defaultRowHeight="12.75"/>
  <cols>
    <col min="1" max="2" width="9.140625" style="120" customWidth="1"/>
    <col min="3" max="3" width="12.00390625" style="22" customWidth="1"/>
    <col min="4" max="5" width="9.140625" style="22" customWidth="1"/>
    <col min="6" max="6" width="12.00390625" style="22" customWidth="1"/>
    <col min="7" max="7" width="12.7109375" style="22" customWidth="1"/>
    <col min="8" max="8" width="15.00390625" style="22" customWidth="1"/>
    <col min="9" max="9" width="16.140625" style="22" customWidth="1"/>
    <col min="10" max="10" width="23.8515625" style="22" customWidth="1"/>
    <col min="11" max="16384" width="9.140625" style="22" customWidth="1"/>
  </cols>
  <sheetData>
    <row r="1" spans="2:10" ht="12.75">
      <c r="B1" s="119" t="s">
        <v>70</v>
      </c>
      <c r="C1" s="63"/>
      <c r="D1" s="63"/>
      <c r="E1" s="63"/>
      <c r="F1" s="63"/>
      <c r="G1" s="63"/>
      <c r="H1" s="63"/>
      <c r="I1" s="63"/>
      <c r="J1" s="63"/>
    </row>
    <row r="2" spans="2:10" ht="12.75" customHeight="1">
      <c r="B2" s="170" t="s">
        <v>300</v>
      </c>
      <c r="C2" s="170"/>
      <c r="D2" s="170"/>
      <c r="E2" s="171"/>
      <c r="F2" s="106" t="s">
        <v>398</v>
      </c>
      <c r="G2" s="23"/>
      <c r="H2" s="24" t="s">
        <v>233</v>
      </c>
      <c r="I2" s="106" t="s">
        <v>400</v>
      </c>
      <c r="J2" s="121"/>
    </row>
    <row r="3" spans="2:10" ht="12.75">
      <c r="B3" s="25"/>
      <c r="C3" s="25"/>
      <c r="D3" s="25"/>
      <c r="E3" s="25"/>
      <c r="F3" s="26"/>
      <c r="G3" s="26"/>
      <c r="H3" s="25"/>
      <c r="I3" s="25"/>
      <c r="J3" s="122"/>
    </row>
    <row r="4" spans="2:10" ht="39.75" customHeight="1">
      <c r="B4" s="172" t="s">
        <v>366</v>
      </c>
      <c r="C4" s="172"/>
      <c r="D4" s="172"/>
      <c r="E4" s="172"/>
      <c r="F4" s="172"/>
      <c r="G4" s="172"/>
      <c r="H4" s="172"/>
      <c r="I4" s="172"/>
      <c r="J4" s="172"/>
    </row>
    <row r="5" spans="2:10" ht="12.75">
      <c r="B5" s="27"/>
      <c r="C5" s="28"/>
      <c r="D5" s="28"/>
      <c r="E5" s="28"/>
      <c r="F5" s="29"/>
      <c r="G5" s="64"/>
      <c r="H5" s="30"/>
      <c r="I5" s="31"/>
      <c r="J5" s="123"/>
    </row>
    <row r="6" spans="2:10" ht="12.75">
      <c r="B6" s="173" t="s">
        <v>150</v>
      </c>
      <c r="C6" s="174"/>
      <c r="D6" s="168" t="s">
        <v>378</v>
      </c>
      <c r="E6" s="169"/>
      <c r="F6" s="41"/>
      <c r="G6" s="41"/>
      <c r="H6" s="41"/>
      <c r="I6" s="41"/>
      <c r="J6" s="41"/>
    </row>
    <row r="7" spans="2:10" ht="12.75">
      <c r="B7" s="35"/>
      <c r="C7" s="35"/>
      <c r="D7" s="27"/>
      <c r="E7" s="27"/>
      <c r="F7" s="41"/>
      <c r="G7" s="41"/>
      <c r="H7" s="41"/>
      <c r="I7" s="41"/>
      <c r="J7" s="41"/>
    </row>
    <row r="8" spans="2:10" ht="12.75" customHeight="1">
      <c r="B8" s="166" t="s">
        <v>71</v>
      </c>
      <c r="C8" s="167"/>
      <c r="D8" s="168" t="s">
        <v>379</v>
      </c>
      <c r="E8" s="169"/>
      <c r="F8" s="41"/>
      <c r="G8" s="41"/>
      <c r="H8" s="41"/>
      <c r="I8" s="41"/>
      <c r="J8" s="27"/>
    </row>
    <row r="9" spans="2:10" ht="12.75">
      <c r="B9" s="55"/>
      <c r="C9" s="55"/>
      <c r="D9" s="32"/>
      <c r="E9" s="27"/>
      <c r="F9" s="27"/>
      <c r="G9" s="27"/>
      <c r="H9" s="27"/>
      <c r="I9" s="27"/>
      <c r="J9" s="27"/>
    </row>
    <row r="10" spans="2:10" ht="12.75" customHeight="1">
      <c r="B10" s="180" t="s">
        <v>1</v>
      </c>
      <c r="C10" s="181"/>
      <c r="D10" s="168" t="s">
        <v>380</v>
      </c>
      <c r="E10" s="169"/>
      <c r="F10" s="27"/>
      <c r="G10" s="27"/>
      <c r="H10" s="27"/>
      <c r="I10" s="27"/>
      <c r="J10" s="27"/>
    </row>
    <row r="11" spans="2:10" ht="12.75">
      <c r="B11" s="181"/>
      <c r="C11" s="181"/>
      <c r="D11" s="27"/>
      <c r="E11" s="27"/>
      <c r="F11" s="27"/>
      <c r="G11" s="27"/>
      <c r="H11" s="27"/>
      <c r="I11" s="27"/>
      <c r="J11" s="27"/>
    </row>
    <row r="12" spans="2:10" ht="12.75">
      <c r="B12" s="173" t="s">
        <v>72</v>
      </c>
      <c r="C12" s="174"/>
      <c r="D12" s="175" t="s">
        <v>381</v>
      </c>
      <c r="E12" s="176"/>
      <c r="F12" s="176"/>
      <c r="G12" s="176"/>
      <c r="H12" s="176"/>
      <c r="I12" s="176"/>
      <c r="J12" s="177"/>
    </row>
    <row r="13" spans="2:10" ht="15.75">
      <c r="B13" s="178"/>
      <c r="C13" s="179"/>
      <c r="D13" s="179"/>
      <c r="E13" s="33"/>
      <c r="F13" s="33"/>
      <c r="G13" s="33"/>
      <c r="H13" s="33"/>
      <c r="I13" s="33"/>
      <c r="J13" s="33"/>
    </row>
    <row r="14" spans="2:10" ht="12.75">
      <c r="B14" s="35"/>
      <c r="C14" s="35"/>
      <c r="D14" s="34"/>
      <c r="E14" s="27"/>
      <c r="F14" s="27"/>
      <c r="G14" s="27"/>
      <c r="H14" s="27"/>
      <c r="I14" s="27"/>
      <c r="J14" s="27"/>
    </row>
    <row r="15" spans="2:10" ht="12.75">
      <c r="B15" s="173" t="s">
        <v>190</v>
      </c>
      <c r="C15" s="174"/>
      <c r="D15" s="182" t="s">
        <v>382</v>
      </c>
      <c r="E15" s="183"/>
      <c r="F15" s="27"/>
      <c r="G15" s="175" t="s">
        <v>383</v>
      </c>
      <c r="H15" s="176"/>
      <c r="I15" s="176"/>
      <c r="J15" s="177"/>
    </row>
    <row r="16" spans="2:10" ht="12.75">
      <c r="B16" s="35"/>
      <c r="C16" s="35"/>
      <c r="D16" s="27"/>
      <c r="E16" s="27"/>
      <c r="F16" s="27"/>
      <c r="G16" s="27"/>
      <c r="H16" s="27"/>
      <c r="I16" s="27"/>
      <c r="J16" s="27"/>
    </row>
    <row r="17" spans="2:10" ht="12.75">
      <c r="B17" s="173" t="s">
        <v>191</v>
      </c>
      <c r="C17" s="174"/>
      <c r="D17" s="175" t="s">
        <v>394</v>
      </c>
      <c r="E17" s="176"/>
      <c r="F17" s="176"/>
      <c r="G17" s="176"/>
      <c r="H17" s="176"/>
      <c r="I17" s="176"/>
      <c r="J17" s="177"/>
    </row>
    <row r="18" spans="2:10" ht="12.75">
      <c r="B18" s="35"/>
      <c r="C18" s="35"/>
      <c r="D18" s="27"/>
      <c r="E18" s="27"/>
      <c r="F18" s="27"/>
      <c r="G18" s="27"/>
      <c r="H18" s="27"/>
      <c r="I18" s="27"/>
      <c r="J18" s="27"/>
    </row>
    <row r="19" spans="2:10" ht="12.75">
      <c r="B19" s="173" t="s">
        <v>192</v>
      </c>
      <c r="C19" s="174"/>
      <c r="D19" s="184"/>
      <c r="E19" s="185"/>
      <c r="F19" s="185"/>
      <c r="G19" s="185"/>
      <c r="H19" s="185"/>
      <c r="I19" s="185"/>
      <c r="J19" s="186"/>
    </row>
    <row r="20" spans="2:10" ht="12.75">
      <c r="B20" s="35"/>
      <c r="C20" s="35"/>
      <c r="D20" s="34"/>
      <c r="E20" s="27"/>
      <c r="F20" s="27"/>
      <c r="G20" s="27"/>
      <c r="H20" s="27"/>
      <c r="I20" s="27"/>
      <c r="J20" s="27"/>
    </row>
    <row r="21" spans="2:10" ht="12.75">
      <c r="B21" s="173" t="s">
        <v>193</v>
      </c>
      <c r="C21" s="174"/>
      <c r="D21" s="187" t="s">
        <v>384</v>
      </c>
      <c r="E21" s="188"/>
      <c r="F21" s="188"/>
      <c r="G21" s="188"/>
      <c r="H21" s="188"/>
      <c r="I21" s="188"/>
      <c r="J21" s="189"/>
    </row>
    <row r="22" spans="2:10" ht="12.75">
      <c r="B22" s="35"/>
      <c r="C22" s="35"/>
      <c r="D22" s="34"/>
      <c r="E22" s="27"/>
      <c r="F22" s="27"/>
      <c r="G22" s="27"/>
      <c r="H22" s="27"/>
      <c r="I22" s="27"/>
      <c r="J22" s="27"/>
    </row>
    <row r="23" spans="2:10" ht="12.75">
      <c r="B23" s="173" t="s">
        <v>73</v>
      </c>
      <c r="C23" s="174"/>
      <c r="D23" s="107">
        <v>133</v>
      </c>
      <c r="E23" s="175" t="s">
        <v>383</v>
      </c>
      <c r="F23" s="192"/>
      <c r="G23" s="193"/>
      <c r="H23" s="190"/>
      <c r="I23" s="191"/>
      <c r="J23" s="36"/>
    </row>
    <row r="24" spans="2:10" ht="12.75">
      <c r="B24" s="35"/>
      <c r="C24" s="35"/>
      <c r="D24" s="27"/>
      <c r="E24" s="37"/>
      <c r="F24" s="37"/>
      <c r="G24" s="37"/>
      <c r="H24" s="37"/>
      <c r="I24" s="27"/>
      <c r="J24" s="27"/>
    </row>
    <row r="25" spans="2:10" ht="12.75">
      <c r="B25" s="173" t="s">
        <v>74</v>
      </c>
      <c r="C25" s="174"/>
      <c r="D25" s="107">
        <v>21</v>
      </c>
      <c r="E25" s="175" t="s">
        <v>385</v>
      </c>
      <c r="F25" s="192"/>
      <c r="G25" s="192"/>
      <c r="H25" s="193"/>
      <c r="I25" s="65" t="s">
        <v>75</v>
      </c>
      <c r="J25" s="118">
        <v>2168</v>
      </c>
    </row>
    <row r="26" spans="2:10" ht="12.75">
      <c r="B26" s="35"/>
      <c r="C26" s="35"/>
      <c r="D26" s="27"/>
      <c r="E26" s="37"/>
      <c r="F26" s="37"/>
      <c r="G26" s="37"/>
      <c r="H26" s="35"/>
      <c r="I26" s="35" t="s">
        <v>367</v>
      </c>
      <c r="J26" s="34"/>
    </row>
    <row r="27" spans="2:10" ht="12.75">
      <c r="B27" s="173" t="s">
        <v>195</v>
      </c>
      <c r="C27" s="174"/>
      <c r="D27" s="108" t="s">
        <v>386</v>
      </c>
      <c r="E27" s="38"/>
      <c r="F27" s="66"/>
      <c r="G27" s="67"/>
      <c r="H27" s="173" t="s">
        <v>194</v>
      </c>
      <c r="I27" s="174"/>
      <c r="J27" s="109" t="s">
        <v>387</v>
      </c>
    </row>
    <row r="28" spans="2:10" ht="12.75">
      <c r="B28" s="35"/>
      <c r="C28" s="35"/>
      <c r="D28" s="27"/>
      <c r="E28" s="67"/>
      <c r="F28" s="67"/>
      <c r="G28" s="67"/>
      <c r="H28" s="67"/>
      <c r="I28" s="27"/>
      <c r="J28" s="124"/>
    </row>
    <row r="29" spans="2:10" ht="12.75">
      <c r="B29" s="194" t="s">
        <v>76</v>
      </c>
      <c r="C29" s="195"/>
      <c r="D29" s="196"/>
      <c r="E29" s="196"/>
      <c r="F29" s="197" t="s">
        <v>77</v>
      </c>
      <c r="G29" s="198"/>
      <c r="H29" s="198"/>
      <c r="I29" s="199" t="s">
        <v>78</v>
      </c>
      <c r="J29" s="199"/>
    </row>
    <row r="30" spans="2:10" ht="12.75">
      <c r="B30" s="66"/>
      <c r="C30" s="66"/>
      <c r="D30" s="66"/>
      <c r="E30" s="39"/>
      <c r="F30" s="27"/>
      <c r="G30" s="27"/>
      <c r="H30" s="27"/>
      <c r="I30" s="40"/>
      <c r="J30" s="124"/>
    </row>
    <row r="31" spans="2:10" ht="12.75">
      <c r="B31" s="200"/>
      <c r="C31" s="201"/>
      <c r="D31" s="201"/>
      <c r="E31" s="202"/>
      <c r="F31" s="200"/>
      <c r="G31" s="201"/>
      <c r="H31" s="201"/>
      <c r="I31" s="203"/>
      <c r="J31" s="204"/>
    </row>
    <row r="32" spans="2:10" ht="12.75">
      <c r="B32" s="58"/>
      <c r="C32" s="58"/>
      <c r="D32" s="59"/>
      <c r="E32" s="205"/>
      <c r="F32" s="205"/>
      <c r="G32" s="205"/>
      <c r="H32" s="206"/>
      <c r="I32" s="39"/>
      <c r="J32" s="125"/>
    </row>
    <row r="33" spans="2:10" ht="12.75">
      <c r="B33" s="200"/>
      <c r="C33" s="201"/>
      <c r="D33" s="201"/>
      <c r="E33" s="202"/>
      <c r="F33" s="200"/>
      <c r="G33" s="201"/>
      <c r="H33" s="201"/>
      <c r="I33" s="203"/>
      <c r="J33" s="204"/>
    </row>
    <row r="34" spans="2:10" ht="12.75">
      <c r="B34" s="58"/>
      <c r="C34" s="58"/>
      <c r="D34" s="59"/>
      <c r="E34" s="60"/>
      <c r="F34" s="60"/>
      <c r="G34" s="60"/>
      <c r="H34" s="61"/>
      <c r="I34" s="39"/>
      <c r="J34" s="126"/>
    </row>
    <row r="35" spans="2:10" ht="12.75">
      <c r="B35" s="200"/>
      <c r="C35" s="201"/>
      <c r="D35" s="201"/>
      <c r="E35" s="202"/>
      <c r="F35" s="200"/>
      <c r="G35" s="201"/>
      <c r="H35" s="201"/>
      <c r="I35" s="203"/>
      <c r="J35" s="204"/>
    </row>
    <row r="36" spans="2:10" ht="12.75">
      <c r="B36" s="58"/>
      <c r="C36" s="58"/>
      <c r="D36" s="59"/>
      <c r="E36" s="60"/>
      <c r="F36" s="60"/>
      <c r="G36" s="60"/>
      <c r="H36" s="61"/>
      <c r="I36" s="39"/>
      <c r="J36" s="126"/>
    </row>
    <row r="37" spans="2:10" ht="12.75">
      <c r="B37" s="200"/>
      <c r="C37" s="201"/>
      <c r="D37" s="201"/>
      <c r="E37" s="202"/>
      <c r="F37" s="200"/>
      <c r="G37" s="201"/>
      <c r="H37" s="201"/>
      <c r="I37" s="203"/>
      <c r="J37" s="204"/>
    </row>
    <row r="38" spans="2:10" ht="12.75">
      <c r="B38" s="62"/>
      <c r="C38" s="62"/>
      <c r="D38" s="210"/>
      <c r="E38" s="211"/>
      <c r="F38" s="39"/>
      <c r="G38" s="210"/>
      <c r="H38" s="211"/>
      <c r="I38" s="39"/>
      <c r="J38" s="39"/>
    </row>
    <row r="39" spans="2:10" ht="12.75">
      <c r="B39" s="200"/>
      <c r="C39" s="201"/>
      <c r="D39" s="201"/>
      <c r="E39" s="202"/>
      <c r="F39" s="200"/>
      <c r="G39" s="201"/>
      <c r="H39" s="201"/>
      <c r="I39" s="203"/>
      <c r="J39" s="204"/>
    </row>
    <row r="40" spans="2:10" ht="12.75">
      <c r="B40" s="62"/>
      <c r="C40" s="62"/>
      <c r="D40" s="56"/>
      <c r="E40" s="57"/>
      <c r="F40" s="39"/>
      <c r="G40" s="56"/>
      <c r="H40" s="57"/>
      <c r="I40" s="39"/>
      <c r="J40" s="39"/>
    </row>
    <row r="41" spans="2:10" ht="12.75">
      <c r="B41" s="200"/>
      <c r="C41" s="201"/>
      <c r="D41" s="201"/>
      <c r="E41" s="202"/>
      <c r="F41" s="200"/>
      <c r="G41" s="201"/>
      <c r="H41" s="201"/>
      <c r="I41" s="203"/>
      <c r="J41" s="204"/>
    </row>
    <row r="42" spans="2:10" ht="12.75">
      <c r="B42" s="36"/>
      <c r="C42" s="52"/>
      <c r="D42" s="52"/>
      <c r="E42" s="52"/>
      <c r="F42" s="36"/>
      <c r="G42" s="52"/>
      <c r="H42" s="52"/>
      <c r="I42" s="53"/>
      <c r="J42" s="53"/>
    </row>
    <row r="43" spans="2:10" ht="12.75">
      <c r="B43" s="42"/>
      <c r="C43" s="42"/>
      <c r="D43" s="43"/>
      <c r="E43" s="44"/>
      <c r="F43" s="27"/>
      <c r="G43" s="43"/>
      <c r="H43" s="44"/>
      <c r="I43" s="27"/>
      <c r="J43" s="27"/>
    </row>
    <row r="44" spans="2:10" ht="12.75">
      <c r="B44" s="45"/>
      <c r="C44" s="45"/>
      <c r="D44" s="45"/>
      <c r="E44" s="32"/>
      <c r="F44" s="32"/>
      <c r="G44" s="45"/>
      <c r="H44" s="32"/>
      <c r="I44" s="32"/>
      <c r="J44" s="32"/>
    </row>
    <row r="45" spans="2:10" ht="12.75" customHeight="1">
      <c r="B45" s="180" t="s">
        <v>351</v>
      </c>
      <c r="C45" s="212"/>
      <c r="D45" s="203"/>
      <c r="E45" s="204"/>
      <c r="F45" s="27"/>
      <c r="G45" s="213"/>
      <c r="H45" s="201"/>
      <c r="I45" s="201"/>
      <c r="J45" s="202"/>
    </row>
    <row r="46" spans="2:10" ht="12.75">
      <c r="B46" s="42"/>
      <c r="C46" s="42"/>
      <c r="D46" s="214"/>
      <c r="E46" s="215"/>
      <c r="F46" s="27"/>
      <c r="G46" s="214"/>
      <c r="H46" s="216"/>
      <c r="I46" s="46"/>
      <c r="J46" s="46"/>
    </row>
    <row r="47" spans="2:10" ht="12.75" customHeight="1">
      <c r="B47" s="180" t="s">
        <v>79</v>
      </c>
      <c r="C47" s="212"/>
      <c r="D47" s="213" t="s">
        <v>391</v>
      </c>
      <c r="E47" s="219"/>
      <c r="F47" s="219"/>
      <c r="G47" s="219"/>
      <c r="H47" s="219"/>
      <c r="I47" s="219"/>
      <c r="J47" s="220"/>
    </row>
    <row r="48" spans="2:10" ht="12.75">
      <c r="B48" s="35"/>
      <c r="C48" s="35"/>
      <c r="D48" s="34" t="s">
        <v>151</v>
      </c>
      <c r="E48" s="27"/>
      <c r="F48" s="27"/>
      <c r="G48" s="27"/>
      <c r="H48" s="27"/>
      <c r="I48" s="27"/>
      <c r="J48" s="27"/>
    </row>
    <row r="49" spans="2:10" ht="12.75">
      <c r="B49" s="180" t="s">
        <v>152</v>
      </c>
      <c r="C49" s="212"/>
      <c r="D49" s="207" t="s">
        <v>393</v>
      </c>
      <c r="E49" s="218"/>
      <c r="F49" s="208"/>
      <c r="G49" s="27"/>
      <c r="H49" s="65" t="s">
        <v>153</v>
      </c>
      <c r="I49" s="207" t="s">
        <v>388</v>
      </c>
      <c r="J49" s="208"/>
    </row>
    <row r="50" spans="2:10" ht="12.75">
      <c r="B50" s="35"/>
      <c r="C50" s="35"/>
      <c r="D50" s="34"/>
      <c r="E50" s="27"/>
      <c r="F50" s="27"/>
      <c r="G50" s="27"/>
      <c r="H50" s="27"/>
      <c r="I50" s="27"/>
      <c r="J50" s="27"/>
    </row>
    <row r="51" spans="2:10" ht="12.75" customHeight="1">
      <c r="B51" s="180" t="s">
        <v>192</v>
      </c>
      <c r="C51" s="212"/>
      <c r="D51" s="217" t="s">
        <v>392</v>
      </c>
      <c r="E51" s="218"/>
      <c r="F51" s="218"/>
      <c r="G51" s="218"/>
      <c r="H51" s="218"/>
      <c r="I51" s="218"/>
      <c r="J51" s="208"/>
    </row>
    <row r="52" spans="2:10" ht="12.75">
      <c r="B52" s="35"/>
      <c r="C52" s="35"/>
      <c r="D52" s="27"/>
      <c r="E52" s="27"/>
      <c r="F52" s="27"/>
      <c r="G52" s="27"/>
      <c r="H52" s="27"/>
      <c r="I52" s="27"/>
      <c r="J52" s="27"/>
    </row>
    <row r="53" spans="2:10" ht="12.75">
      <c r="B53" s="173" t="s">
        <v>288</v>
      </c>
      <c r="C53" s="174"/>
      <c r="D53" s="207" t="s">
        <v>395</v>
      </c>
      <c r="E53" s="218"/>
      <c r="F53" s="218"/>
      <c r="G53" s="218"/>
      <c r="H53" s="218"/>
      <c r="I53" s="218"/>
      <c r="J53" s="177"/>
    </row>
    <row r="54" spans="2:10" ht="12.75">
      <c r="B54" s="32"/>
      <c r="C54" s="32"/>
      <c r="D54" s="209" t="s">
        <v>0</v>
      </c>
      <c r="E54" s="209"/>
      <c r="F54" s="209"/>
      <c r="G54" s="209"/>
      <c r="H54" s="209"/>
      <c r="I54" s="209"/>
      <c r="J54" s="116"/>
    </row>
    <row r="55" spans="2:10" ht="12.75">
      <c r="B55" s="32"/>
      <c r="C55" s="32"/>
      <c r="D55" s="47"/>
      <c r="E55" s="47"/>
      <c r="F55" s="47"/>
      <c r="G55" s="47"/>
      <c r="H55" s="47"/>
      <c r="I55" s="47"/>
      <c r="J55" s="116"/>
    </row>
    <row r="56" spans="2:10" ht="12.75">
      <c r="B56" s="32"/>
      <c r="C56" s="221" t="s">
        <v>80</v>
      </c>
      <c r="D56" s="222"/>
      <c r="E56" s="222"/>
      <c r="F56" s="222"/>
      <c r="G56" s="54"/>
      <c r="H56" s="54"/>
      <c r="I56" s="54"/>
      <c r="J56" s="127"/>
    </row>
    <row r="57" spans="2:10" ht="12.75">
      <c r="B57" s="32"/>
      <c r="C57" s="223" t="s">
        <v>402</v>
      </c>
      <c r="D57" s="224"/>
      <c r="E57" s="224"/>
      <c r="F57" s="224"/>
      <c r="G57" s="224"/>
      <c r="H57" s="224"/>
      <c r="I57" s="224"/>
      <c r="J57" s="224"/>
    </row>
    <row r="58" spans="2:10" ht="12.75">
      <c r="B58" s="32"/>
      <c r="C58" s="223" t="s">
        <v>368</v>
      </c>
      <c r="D58" s="224"/>
      <c r="E58" s="224"/>
      <c r="F58" s="224"/>
      <c r="G58" s="224"/>
      <c r="H58" s="224"/>
      <c r="I58" s="224"/>
      <c r="J58" s="127"/>
    </row>
    <row r="59" spans="2:10" ht="12.75">
      <c r="B59" s="32"/>
      <c r="C59" s="223" t="s">
        <v>369</v>
      </c>
      <c r="D59" s="224"/>
      <c r="E59" s="224"/>
      <c r="F59" s="224"/>
      <c r="G59" s="224"/>
      <c r="H59" s="224"/>
      <c r="I59" s="224"/>
      <c r="J59" s="224"/>
    </row>
    <row r="60" spans="2:10" ht="12.75">
      <c r="B60" s="32"/>
      <c r="C60" s="223" t="s">
        <v>370</v>
      </c>
      <c r="D60" s="224"/>
      <c r="E60" s="224"/>
      <c r="F60" s="224"/>
      <c r="G60" s="224"/>
      <c r="H60" s="224"/>
      <c r="I60" s="224"/>
      <c r="J60" s="224"/>
    </row>
    <row r="61" spans="1:10" s="113" customFormat="1" ht="12.75">
      <c r="A61" s="131"/>
      <c r="B61" s="128"/>
      <c r="C61" s="110"/>
      <c r="D61" s="110"/>
      <c r="E61" s="110"/>
      <c r="F61" s="110"/>
      <c r="G61" s="110"/>
      <c r="H61" s="111" t="s">
        <v>389</v>
      </c>
      <c r="I61" s="111"/>
      <c r="J61" s="112" t="s">
        <v>390</v>
      </c>
    </row>
    <row r="62" spans="1:10" s="113" customFormat="1" ht="12.75">
      <c r="A62" s="131"/>
      <c r="B62" s="128"/>
      <c r="C62" s="110"/>
      <c r="D62" s="110"/>
      <c r="E62" s="110"/>
      <c r="F62" s="110"/>
      <c r="G62" s="110"/>
      <c r="H62" s="111"/>
      <c r="I62" s="111"/>
      <c r="J62" s="112"/>
    </row>
    <row r="63" spans="1:10" s="113" customFormat="1" ht="12.75">
      <c r="A63" s="131"/>
      <c r="B63" s="128"/>
      <c r="C63" s="110"/>
      <c r="D63" s="110"/>
      <c r="E63" s="110"/>
      <c r="F63" s="110"/>
      <c r="G63" s="110"/>
      <c r="H63" s="111"/>
      <c r="I63" s="111"/>
      <c r="J63" s="112"/>
    </row>
    <row r="64" spans="1:10" s="113" customFormat="1" ht="13.5" thickBot="1">
      <c r="A64" s="131"/>
      <c r="B64" s="129" t="s">
        <v>81</v>
      </c>
      <c r="C64" s="39"/>
      <c r="D64" s="39"/>
      <c r="E64" s="39"/>
      <c r="F64" s="39"/>
      <c r="G64" s="39"/>
      <c r="H64" s="114" t="s">
        <v>396</v>
      </c>
      <c r="I64" s="115"/>
      <c r="J64" s="114" t="s">
        <v>397</v>
      </c>
    </row>
    <row r="65" spans="2:10" ht="12.75">
      <c r="B65" s="27"/>
      <c r="C65" s="27"/>
      <c r="D65" s="27"/>
      <c r="E65" s="27"/>
      <c r="F65" s="32" t="s">
        <v>154</v>
      </c>
      <c r="G65" s="66"/>
      <c r="H65" s="225" t="s">
        <v>155</v>
      </c>
      <c r="I65" s="226"/>
      <c r="J65" s="227"/>
    </row>
    <row r="66" spans="2:10" ht="12.75">
      <c r="B66" s="130"/>
      <c r="C66" s="130"/>
      <c r="D66" s="39"/>
      <c r="E66" s="39"/>
      <c r="F66" s="39"/>
      <c r="G66" s="39"/>
      <c r="H66" s="210"/>
      <c r="I66" s="211"/>
      <c r="J66" s="39"/>
    </row>
    <row r="67" spans="3:10" ht="12.75">
      <c r="C67" s="120"/>
      <c r="D67" s="120"/>
      <c r="E67" s="120"/>
      <c r="F67" s="120"/>
      <c r="G67" s="120"/>
      <c r="H67" s="120"/>
      <c r="I67" s="120"/>
      <c r="J67" s="120"/>
    </row>
  </sheetData>
  <sheetProtection/>
  <mergeCells count="73">
    <mergeCell ref="H66:I66"/>
    <mergeCell ref="C56:F56"/>
    <mergeCell ref="C57:J57"/>
    <mergeCell ref="C58:I58"/>
    <mergeCell ref="C59:J59"/>
    <mergeCell ref="C60:J60"/>
    <mergeCell ref="H65:J65"/>
    <mergeCell ref="D46:E46"/>
    <mergeCell ref="G46:H46"/>
    <mergeCell ref="B51:C51"/>
    <mergeCell ref="D51:J51"/>
    <mergeCell ref="B53:C53"/>
    <mergeCell ref="D53:J53"/>
    <mergeCell ref="B47:C47"/>
    <mergeCell ref="D47:J47"/>
    <mergeCell ref="B49:C49"/>
    <mergeCell ref="D49:F49"/>
    <mergeCell ref="I49:J49"/>
    <mergeCell ref="D54:I54"/>
    <mergeCell ref="D38:E38"/>
    <mergeCell ref="G38:H38"/>
    <mergeCell ref="B41:E41"/>
    <mergeCell ref="F41:H41"/>
    <mergeCell ref="I41:J41"/>
    <mergeCell ref="B45:C45"/>
    <mergeCell ref="D45:E45"/>
    <mergeCell ref="G45:J45"/>
    <mergeCell ref="B35:E35"/>
    <mergeCell ref="F35:H35"/>
    <mergeCell ref="I35:J35"/>
    <mergeCell ref="B37:E37"/>
    <mergeCell ref="F37:H37"/>
    <mergeCell ref="I37:J37"/>
    <mergeCell ref="B31:E31"/>
    <mergeCell ref="F31:H31"/>
    <mergeCell ref="I31:J31"/>
    <mergeCell ref="B39:E39"/>
    <mergeCell ref="F39:H39"/>
    <mergeCell ref="I39:J39"/>
    <mergeCell ref="E32:H32"/>
    <mergeCell ref="B33:E33"/>
    <mergeCell ref="F33:H33"/>
    <mergeCell ref="I33:J33"/>
    <mergeCell ref="H23:I23"/>
    <mergeCell ref="B25:C25"/>
    <mergeCell ref="E25:H25"/>
    <mergeCell ref="B29:E29"/>
    <mergeCell ref="F29:H29"/>
    <mergeCell ref="I29:J29"/>
    <mergeCell ref="B27:C27"/>
    <mergeCell ref="H27:I27"/>
    <mergeCell ref="B23:C23"/>
    <mergeCell ref="E23:G23"/>
    <mergeCell ref="D17:J17"/>
    <mergeCell ref="B19:C19"/>
    <mergeCell ref="D19:J19"/>
    <mergeCell ref="B21:C21"/>
    <mergeCell ref="D21:J21"/>
    <mergeCell ref="B17:C17"/>
    <mergeCell ref="G15:J15"/>
    <mergeCell ref="B13:D13"/>
    <mergeCell ref="B10:C11"/>
    <mergeCell ref="D10:E10"/>
    <mergeCell ref="B12:C12"/>
    <mergeCell ref="D12:J12"/>
    <mergeCell ref="B15:C15"/>
    <mergeCell ref="D15:E15"/>
    <mergeCell ref="B8:C8"/>
    <mergeCell ref="D8:E8"/>
    <mergeCell ref="B2:E2"/>
    <mergeCell ref="B4:J4"/>
    <mergeCell ref="B6:C6"/>
    <mergeCell ref="D6:E6"/>
  </mergeCells>
  <conditionalFormatting sqref="I30">
    <cfRule type="cellIs" priority="1" dxfId="4" operator="equal" stopIfTrue="1">
      <formula>"DA"</formula>
    </cfRule>
  </conditionalFormatting>
  <dataValidations count="1">
    <dataValidation allowBlank="1" sqref="A1:IV65536"/>
  </dataValidations>
  <hyperlinks>
    <hyperlink ref="D21" r:id="rId1" display="www.crosig.hr"/>
    <hyperlink ref="D51" r:id="rId2" display="mario.lucic@crosig.hr"/>
  </hyperlinks>
  <printOptions/>
  <pageMargins left="0.75" right="0.75" top="1" bottom="1" header="0.5" footer="0.5"/>
  <pageSetup horizontalDpi="600" verticalDpi="600" orientation="portrait" paperSize="9" scale="64" r:id="rId3"/>
  <ignoredErrors>
    <ignoredError sqref="D6:E10 J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34"/>
  <sheetViews>
    <sheetView view="pageBreakPreview" zoomScaleSheetLayoutView="100" zoomScalePageLayoutView="0" workbookViewId="0" topLeftCell="A1">
      <selection activeCell="A2" sqref="A2:K2"/>
    </sheetView>
  </sheetViews>
  <sheetFormatPr defaultColWidth="9.140625" defaultRowHeight="12.75"/>
  <cols>
    <col min="1" max="4" width="9.140625" style="69" customWidth="1"/>
    <col min="5" max="5" width="20.8515625" style="69" customWidth="1"/>
    <col min="6" max="6" width="9.140625" style="69" customWidth="1"/>
    <col min="7" max="12" width="14.28125" style="69" customWidth="1"/>
    <col min="13" max="16384" width="9.140625" style="69" customWidth="1"/>
  </cols>
  <sheetData>
    <row r="1" spans="1:12" ht="12.75">
      <c r="A1" s="253" t="s">
        <v>204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68"/>
    </row>
    <row r="2" spans="1:12" ht="12.75">
      <c r="A2" s="255" t="s">
        <v>401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68"/>
    </row>
    <row r="3" spans="1:12" ht="17.25" customHeight="1">
      <c r="A3" s="154"/>
      <c r="B3" s="147"/>
      <c r="C3" s="147"/>
      <c r="D3" s="147"/>
      <c r="E3" s="147"/>
      <c r="F3" s="247"/>
      <c r="G3" s="247"/>
      <c r="H3" s="21"/>
      <c r="I3" s="147"/>
      <c r="J3" s="147"/>
      <c r="K3" s="257" t="s">
        <v>58</v>
      </c>
      <c r="L3" s="257"/>
    </row>
    <row r="4" spans="1:12" ht="12.75">
      <c r="A4" s="251" t="s">
        <v>2</v>
      </c>
      <c r="B4" s="252"/>
      <c r="C4" s="252"/>
      <c r="D4" s="252"/>
      <c r="E4" s="252"/>
      <c r="F4" s="251" t="s">
        <v>222</v>
      </c>
      <c r="G4" s="251" t="s">
        <v>373</v>
      </c>
      <c r="H4" s="252"/>
      <c r="I4" s="252"/>
      <c r="J4" s="251" t="s">
        <v>374</v>
      </c>
      <c r="K4" s="252"/>
      <c r="L4" s="252"/>
    </row>
    <row r="5" spans="1:12" ht="12.75">
      <c r="A5" s="252"/>
      <c r="B5" s="252"/>
      <c r="C5" s="252"/>
      <c r="D5" s="252"/>
      <c r="E5" s="252"/>
      <c r="F5" s="252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1">
        <v>1</v>
      </c>
      <c r="B6" s="251"/>
      <c r="C6" s="251"/>
      <c r="D6" s="251"/>
      <c r="E6" s="251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12" ht="12.75">
      <c r="A7" s="248" t="s">
        <v>3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50"/>
    </row>
    <row r="8" spans="1:12" ht="12.75">
      <c r="A8" s="242" t="s">
        <v>156</v>
      </c>
      <c r="B8" s="245"/>
      <c r="C8" s="245"/>
      <c r="D8" s="243"/>
      <c r="E8" s="246"/>
      <c r="F8" s="9">
        <v>1</v>
      </c>
      <c r="G8" s="86">
        <f>G9+G10</f>
        <v>0</v>
      </c>
      <c r="H8" s="87">
        <f>H9+H10</f>
        <v>0</v>
      </c>
      <c r="I8" s="88">
        <f>IF((G8+H8)=SUM(I9:I10),(G8+H8),FALSE)</f>
        <v>0</v>
      </c>
      <c r="J8" s="86">
        <v>0</v>
      </c>
      <c r="K8" s="87">
        <v>0</v>
      </c>
      <c r="L8" s="88">
        <f>IF((J8+K8)=SUM(L9:L10),(J8+K8),FALSE)</f>
        <v>0</v>
      </c>
    </row>
    <row r="9" spans="1:12" ht="12.75">
      <c r="A9" s="234" t="s">
        <v>312</v>
      </c>
      <c r="B9" s="235"/>
      <c r="C9" s="235"/>
      <c r="D9" s="235"/>
      <c r="E9" s="236"/>
      <c r="F9" s="10">
        <v>2</v>
      </c>
      <c r="G9" s="89"/>
      <c r="H9" s="90"/>
      <c r="I9" s="91">
        <f>G9+H9</f>
        <v>0</v>
      </c>
      <c r="J9" s="89">
        <v>0</v>
      </c>
      <c r="K9" s="90">
        <v>0</v>
      </c>
      <c r="L9" s="91">
        <f>J9+K9</f>
        <v>0</v>
      </c>
    </row>
    <row r="10" spans="1:12" ht="12.75">
      <c r="A10" s="234" t="s">
        <v>313</v>
      </c>
      <c r="B10" s="235"/>
      <c r="C10" s="235"/>
      <c r="D10" s="235"/>
      <c r="E10" s="236"/>
      <c r="F10" s="10">
        <v>3</v>
      </c>
      <c r="G10" s="89"/>
      <c r="H10" s="90"/>
      <c r="I10" s="91">
        <f>G10+H10</f>
        <v>0</v>
      </c>
      <c r="J10" s="89">
        <v>0</v>
      </c>
      <c r="K10" s="90">
        <v>0</v>
      </c>
      <c r="L10" s="91">
        <f>J10+K10</f>
        <v>0</v>
      </c>
    </row>
    <row r="11" spans="1:12" ht="12.75">
      <c r="A11" s="228" t="s">
        <v>157</v>
      </c>
      <c r="B11" s="229"/>
      <c r="C11" s="229"/>
      <c r="D11" s="235"/>
      <c r="E11" s="236"/>
      <c r="F11" s="10">
        <v>4</v>
      </c>
      <c r="G11" s="92">
        <f>G12+G13</f>
        <v>0</v>
      </c>
      <c r="H11" s="93">
        <f>H12+H13</f>
        <v>16280649.12000001</v>
      </c>
      <c r="I11" s="91">
        <f>+G11+H11</f>
        <v>16280649.12000001</v>
      </c>
      <c r="J11" s="92">
        <f>+J12+J13</f>
        <v>0</v>
      </c>
      <c r="K11" s="93">
        <f>+K12+K13</f>
        <v>22520575.5</v>
      </c>
      <c r="L11" s="91">
        <f>+J11+K11</f>
        <v>22520575.5</v>
      </c>
    </row>
    <row r="12" spans="1:12" ht="12.75">
      <c r="A12" s="234" t="s">
        <v>314</v>
      </c>
      <c r="B12" s="235"/>
      <c r="C12" s="235"/>
      <c r="D12" s="235"/>
      <c r="E12" s="236"/>
      <c r="F12" s="10">
        <v>5</v>
      </c>
      <c r="G12" s="89"/>
      <c r="H12" s="90"/>
      <c r="I12" s="91">
        <f aca="true" t="shared" si="0" ref="I12:I75">+G12+H12</f>
        <v>0</v>
      </c>
      <c r="J12" s="89"/>
      <c r="K12" s="90"/>
      <c r="L12" s="91">
        <f aca="true" t="shared" si="1" ref="L12:L57">+J12+K12</f>
        <v>0</v>
      </c>
    </row>
    <row r="13" spans="1:12" ht="12.75">
      <c r="A13" s="234" t="s">
        <v>315</v>
      </c>
      <c r="B13" s="235"/>
      <c r="C13" s="235"/>
      <c r="D13" s="235"/>
      <c r="E13" s="236"/>
      <c r="F13" s="10">
        <v>6</v>
      </c>
      <c r="G13" s="89"/>
      <c r="H13" s="90">
        <v>16280649.12000001</v>
      </c>
      <c r="I13" s="91">
        <f t="shared" si="0"/>
        <v>16280649.12000001</v>
      </c>
      <c r="J13" s="89"/>
      <c r="K13" s="90">
        <v>22520575.5</v>
      </c>
      <c r="L13" s="91">
        <f t="shared" si="1"/>
        <v>22520575.5</v>
      </c>
    </row>
    <row r="14" spans="1:12" ht="12.75">
      <c r="A14" s="228" t="s">
        <v>158</v>
      </c>
      <c r="B14" s="229"/>
      <c r="C14" s="229"/>
      <c r="D14" s="235"/>
      <c r="E14" s="236"/>
      <c r="F14" s="10">
        <v>7</v>
      </c>
      <c r="G14" s="92">
        <f>G15+G16+G17</f>
        <v>-7.450580596923828E-08</v>
      </c>
      <c r="H14" s="93">
        <f>H15+H16+H17</f>
        <v>635191539.9699996</v>
      </c>
      <c r="I14" s="91">
        <f t="shared" si="0"/>
        <v>635191539.9699994</v>
      </c>
      <c r="J14" s="92">
        <v>451</v>
      </c>
      <c r="K14" s="93">
        <v>491666121.0699999</v>
      </c>
      <c r="L14" s="91">
        <f t="shared" si="1"/>
        <v>491666572.0699999</v>
      </c>
    </row>
    <row r="15" spans="1:12" ht="12.75">
      <c r="A15" s="234" t="s">
        <v>316</v>
      </c>
      <c r="B15" s="235"/>
      <c r="C15" s="235"/>
      <c r="D15" s="235"/>
      <c r="E15" s="236"/>
      <c r="F15" s="10">
        <v>8</v>
      </c>
      <c r="G15" s="89">
        <v>0</v>
      </c>
      <c r="H15" s="90">
        <v>592024993.92</v>
      </c>
      <c r="I15" s="91">
        <f t="shared" si="0"/>
        <v>592024993.92</v>
      </c>
      <c r="J15" s="89">
        <v>0</v>
      </c>
      <c r="K15" s="90">
        <v>449724946.71</v>
      </c>
      <c r="L15" s="91">
        <f t="shared" si="1"/>
        <v>449724946.71</v>
      </c>
    </row>
    <row r="16" spans="1:12" ht="12.75">
      <c r="A16" s="234" t="s">
        <v>317</v>
      </c>
      <c r="B16" s="235"/>
      <c r="C16" s="235"/>
      <c r="D16" s="235"/>
      <c r="E16" s="236"/>
      <c r="F16" s="10">
        <v>9</v>
      </c>
      <c r="G16" s="89">
        <v>0</v>
      </c>
      <c r="H16" s="90">
        <v>31495881.630000006</v>
      </c>
      <c r="I16" s="91">
        <f t="shared" si="0"/>
        <v>31495881.630000006</v>
      </c>
      <c r="J16" s="89">
        <v>451</v>
      </c>
      <c r="K16" s="90">
        <v>30006166.920000017</v>
      </c>
      <c r="L16" s="91">
        <f t="shared" si="1"/>
        <v>30006617.920000017</v>
      </c>
    </row>
    <row r="17" spans="1:12" ht="12.75">
      <c r="A17" s="234" t="s">
        <v>318</v>
      </c>
      <c r="B17" s="235"/>
      <c r="C17" s="235"/>
      <c r="D17" s="235"/>
      <c r="E17" s="236"/>
      <c r="F17" s="10">
        <v>10</v>
      </c>
      <c r="G17" s="89">
        <v>-7.450580596923828E-08</v>
      </c>
      <c r="H17" s="90">
        <v>11670664.419999614</v>
      </c>
      <c r="I17" s="91">
        <f t="shared" si="0"/>
        <v>11670664.41999954</v>
      </c>
      <c r="J17" s="89">
        <v>0</v>
      </c>
      <c r="K17" s="90">
        <v>11935007.439999904</v>
      </c>
      <c r="L17" s="91">
        <f t="shared" si="1"/>
        <v>11935007.439999904</v>
      </c>
    </row>
    <row r="18" spans="1:12" ht="12.75">
      <c r="A18" s="228" t="s">
        <v>159</v>
      </c>
      <c r="B18" s="229"/>
      <c r="C18" s="229"/>
      <c r="D18" s="235"/>
      <c r="E18" s="236"/>
      <c r="F18" s="10">
        <v>11</v>
      </c>
      <c r="G18" s="92">
        <f>G19+G20+G24+G43</f>
        <v>2630579214.8799996</v>
      </c>
      <c r="H18" s="93">
        <f>H19+H20+H24+H43</f>
        <v>4190993094.7200003</v>
      </c>
      <c r="I18" s="91">
        <f t="shared" si="0"/>
        <v>6821572309.6</v>
      </c>
      <c r="J18" s="92">
        <f>+J19+J20+J24+J43</f>
        <v>2697282584.2400002</v>
      </c>
      <c r="K18" s="93">
        <f>+K19+K20+K24+K43</f>
        <v>4848027136.88</v>
      </c>
      <c r="L18" s="91">
        <f t="shared" si="1"/>
        <v>7545309721.120001</v>
      </c>
    </row>
    <row r="19" spans="1:12" ht="25.5" customHeight="1">
      <c r="A19" s="228" t="s">
        <v>319</v>
      </c>
      <c r="B19" s="229"/>
      <c r="C19" s="229"/>
      <c r="D19" s="235"/>
      <c r="E19" s="236"/>
      <c r="F19" s="10">
        <v>12</v>
      </c>
      <c r="G19" s="89"/>
      <c r="H19" s="90">
        <v>448527957.01</v>
      </c>
      <c r="I19" s="91">
        <f t="shared" si="0"/>
        <v>448527957.01</v>
      </c>
      <c r="J19" s="89">
        <v>0</v>
      </c>
      <c r="K19" s="90">
        <v>617736458.5300002</v>
      </c>
      <c r="L19" s="91">
        <f t="shared" si="1"/>
        <v>617736458.5300002</v>
      </c>
    </row>
    <row r="20" spans="1:12" ht="21" customHeight="1">
      <c r="A20" s="228" t="s">
        <v>160</v>
      </c>
      <c r="B20" s="229"/>
      <c r="C20" s="229"/>
      <c r="D20" s="235"/>
      <c r="E20" s="236"/>
      <c r="F20" s="10">
        <v>13</v>
      </c>
      <c r="G20" s="92">
        <f>G21+G22+G23</f>
        <v>0</v>
      </c>
      <c r="H20" s="93">
        <f>H21+H22+H23</f>
        <v>394644169.25000006</v>
      </c>
      <c r="I20" s="91">
        <f t="shared" si="0"/>
        <v>394644169.25000006</v>
      </c>
      <c r="J20" s="92">
        <f>+J21+J22+J23</f>
        <v>0</v>
      </c>
      <c r="K20" s="93">
        <f>+K21+K22+K23</f>
        <v>263258638.07</v>
      </c>
      <c r="L20" s="91">
        <f t="shared" si="1"/>
        <v>263258638.07</v>
      </c>
    </row>
    <row r="21" spans="1:12" ht="12.75">
      <c r="A21" s="234" t="s">
        <v>320</v>
      </c>
      <c r="B21" s="235"/>
      <c r="C21" s="235"/>
      <c r="D21" s="235"/>
      <c r="E21" s="236"/>
      <c r="F21" s="10">
        <v>14</v>
      </c>
      <c r="G21" s="89">
        <v>0</v>
      </c>
      <c r="H21" s="90">
        <v>362384469.25000006</v>
      </c>
      <c r="I21" s="91">
        <f t="shared" si="0"/>
        <v>362384469.25000006</v>
      </c>
      <c r="J21" s="89">
        <v>0</v>
      </c>
      <c r="K21" s="90">
        <v>227865556.19</v>
      </c>
      <c r="L21" s="91">
        <f t="shared" si="1"/>
        <v>227865556.19</v>
      </c>
    </row>
    <row r="22" spans="1:12" ht="12.75">
      <c r="A22" s="234" t="s">
        <v>321</v>
      </c>
      <c r="B22" s="235"/>
      <c r="C22" s="235"/>
      <c r="D22" s="235"/>
      <c r="E22" s="236"/>
      <c r="F22" s="10">
        <v>15</v>
      </c>
      <c r="G22" s="89">
        <v>0</v>
      </c>
      <c r="H22" s="90">
        <v>4259700</v>
      </c>
      <c r="I22" s="91">
        <f t="shared" si="0"/>
        <v>4259700</v>
      </c>
      <c r="J22" s="89">
        <v>0</v>
      </c>
      <c r="K22" s="90">
        <v>7253888.4</v>
      </c>
      <c r="L22" s="91">
        <f t="shared" si="1"/>
        <v>7253888.4</v>
      </c>
    </row>
    <row r="23" spans="1:12" ht="12.75">
      <c r="A23" s="234" t="s">
        <v>322</v>
      </c>
      <c r="B23" s="235"/>
      <c r="C23" s="235"/>
      <c r="D23" s="235"/>
      <c r="E23" s="236"/>
      <c r="F23" s="10">
        <v>16</v>
      </c>
      <c r="G23" s="89">
        <v>0</v>
      </c>
      <c r="H23" s="90">
        <v>28000000</v>
      </c>
      <c r="I23" s="91">
        <f t="shared" si="0"/>
        <v>28000000</v>
      </c>
      <c r="J23" s="89">
        <v>0</v>
      </c>
      <c r="K23" s="90">
        <v>28139193.48</v>
      </c>
      <c r="L23" s="91">
        <f t="shared" si="1"/>
        <v>28139193.48</v>
      </c>
    </row>
    <row r="24" spans="1:12" ht="12.75">
      <c r="A24" s="228" t="s">
        <v>161</v>
      </c>
      <c r="B24" s="229"/>
      <c r="C24" s="229"/>
      <c r="D24" s="235"/>
      <c r="E24" s="236"/>
      <c r="F24" s="10">
        <v>17</v>
      </c>
      <c r="G24" s="92">
        <f>G25+G28+G33+G39</f>
        <v>2630579214.8799996</v>
      </c>
      <c r="H24" s="93">
        <f>H25+H28+H33+H39</f>
        <v>3347820968.46</v>
      </c>
      <c r="I24" s="91">
        <f t="shared" si="0"/>
        <v>5978400183.34</v>
      </c>
      <c r="J24" s="92">
        <f>+J25+J28+J33+J39</f>
        <v>2697282584.2400002</v>
      </c>
      <c r="K24" s="93">
        <f>+K25+K28+K33+K39</f>
        <v>3967032040.2799997</v>
      </c>
      <c r="L24" s="91">
        <f t="shared" si="1"/>
        <v>6664314624.52</v>
      </c>
    </row>
    <row r="25" spans="1:12" ht="12.75">
      <c r="A25" s="234" t="s">
        <v>162</v>
      </c>
      <c r="B25" s="235"/>
      <c r="C25" s="235"/>
      <c r="D25" s="235"/>
      <c r="E25" s="236"/>
      <c r="F25" s="10">
        <v>18</v>
      </c>
      <c r="G25" s="92">
        <f>G26+G27</f>
        <v>1256583198.6499996</v>
      </c>
      <c r="H25" s="93">
        <f>H26+H27</f>
        <v>806613369.23</v>
      </c>
      <c r="I25" s="91">
        <f t="shared" si="0"/>
        <v>2063196567.8799996</v>
      </c>
      <c r="J25" s="92">
        <f>+SUM(J26:J27)</f>
        <v>1260286681.79</v>
      </c>
      <c r="K25" s="93">
        <f>+SUM(K26:K27)</f>
        <v>930245963.81</v>
      </c>
      <c r="L25" s="91">
        <f t="shared" si="1"/>
        <v>2190532645.6</v>
      </c>
    </row>
    <row r="26" spans="1:12" ht="22.5" customHeight="1">
      <c r="A26" s="234" t="s">
        <v>323</v>
      </c>
      <c r="B26" s="235"/>
      <c r="C26" s="235"/>
      <c r="D26" s="235"/>
      <c r="E26" s="236"/>
      <c r="F26" s="10">
        <v>19</v>
      </c>
      <c r="G26" s="89">
        <v>1256583198.6499996</v>
      </c>
      <c r="H26" s="90">
        <v>806613369.23</v>
      </c>
      <c r="I26" s="91">
        <f t="shared" si="0"/>
        <v>2063196567.8799996</v>
      </c>
      <c r="J26" s="89">
        <v>1260286681.79</v>
      </c>
      <c r="K26" s="90">
        <v>930245963.81</v>
      </c>
      <c r="L26" s="91">
        <f t="shared" si="1"/>
        <v>2190532645.6</v>
      </c>
    </row>
    <row r="27" spans="1:12" ht="12.75">
      <c r="A27" s="234" t="s">
        <v>324</v>
      </c>
      <c r="B27" s="235"/>
      <c r="C27" s="235"/>
      <c r="D27" s="235"/>
      <c r="E27" s="236"/>
      <c r="F27" s="10">
        <v>20</v>
      </c>
      <c r="G27" s="89">
        <v>0</v>
      </c>
      <c r="H27" s="90">
        <v>0</v>
      </c>
      <c r="I27" s="91">
        <f t="shared" si="0"/>
        <v>0</v>
      </c>
      <c r="J27" s="89"/>
      <c r="K27" s="90"/>
      <c r="L27" s="91">
        <f t="shared" si="1"/>
        <v>0</v>
      </c>
    </row>
    <row r="28" spans="1:12" ht="12.75">
      <c r="A28" s="234" t="s">
        <v>163</v>
      </c>
      <c r="B28" s="235"/>
      <c r="C28" s="235"/>
      <c r="D28" s="235"/>
      <c r="E28" s="236"/>
      <c r="F28" s="10">
        <v>21</v>
      </c>
      <c r="G28" s="92">
        <f>SUM(G29:G32)</f>
        <v>1015137223.88</v>
      </c>
      <c r="H28" s="93">
        <f>SUM(H29:H32)</f>
        <v>1059341312.9999999</v>
      </c>
      <c r="I28" s="91">
        <f t="shared" si="0"/>
        <v>2074478536.8799999</v>
      </c>
      <c r="J28" s="92">
        <f>+J29+J30+J31+J32</f>
        <v>1149545758.01</v>
      </c>
      <c r="K28" s="93">
        <f>+K29+K30+K31+K32</f>
        <v>1656941739.9399996</v>
      </c>
      <c r="L28" s="91">
        <f t="shared" si="1"/>
        <v>2806487497.95</v>
      </c>
    </row>
    <row r="29" spans="1:12" ht="12.75">
      <c r="A29" s="234" t="s">
        <v>325</v>
      </c>
      <c r="B29" s="235"/>
      <c r="C29" s="235"/>
      <c r="D29" s="235"/>
      <c r="E29" s="236"/>
      <c r="F29" s="10">
        <v>22</v>
      </c>
      <c r="G29" s="89">
        <v>22950852.13</v>
      </c>
      <c r="H29" s="90">
        <v>350935617.28</v>
      </c>
      <c r="I29" s="91">
        <f t="shared" si="0"/>
        <v>373886469.40999997</v>
      </c>
      <c r="J29" s="89">
        <v>12196468.180000002</v>
      </c>
      <c r="K29" s="90">
        <v>419154382.84</v>
      </c>
      <c r="L29" s="91">
        <f t="shared" si="1"/>
        <v>431350851.02</v>
      </c>
    </row>
    <row r="30" spans="1:12" ht="24" customHeight="1">
      <c r="A30" s="234" t="s">
        <v>326</v>
      </c>
      <c r="B30" s="235"/>
      <c r="C30" s="235"/>
      <c r="D30" s="235"/>
      <c r="E30" s="236"/>
      <c r="F30" s="10">
        <v>23</v>
      </c>
      <c r="G30" s="89">
        <v>992186371.75</v>
      </c>
      <c r="H30" s="90">
        <v>679922832.8399999</v>
      </c>
      <c r="I30" s="91">
        <f t="shared" si="0"/>
        <v>1672109204.59</v>
      </c>
      <c r="J30" s="89">
        <v>1137349289.83</v>
      </c>
      <c r="K30" s="90">
        <v>1203290981.8799996</v>
      </c>
      <c r="L30" s="91">
        <f t="shared" si="1"/>
        <v>2340640271.7099996</v>
      </c>
    </row>
    <row r="31" spans="1:12" ht="12.75">
      <c r="A31" s="234" t="s">
        <v>327</v>
      </c>
      <c r="B31" s="235"/>
      <c r="C31" s="235"/>
      <c r="D31" s="235"/>
      <c r="E31" s="236"/>
      <c r="F31" s="10">
        <v>24</v>
      </c>
      <c r="G31" s="89">
        <v>0</v>
      </c>
      <c r="H31" s="90">
        <v>28482862.880000003</v>
      </c>
      <c r="I31" s="91">
        <f t="shared" si="0"/>
        <v>28482862.880000003</v>
      </c>
      <c r="J31" s="89">
        <v>0</v>
      </c>
      <c r="K31" s="90">
        <v>34496375.22</v>
      </c>
      <c r="L31" s="91">
        <f t="shared" si="1"/>
        <v>34496375.22</v>
      </c>
    </row>
    <row r="32" spans="1:12" ht="12.75">
      <c r="A32" s="234" t="s">
        <v>328</v>
      </c>
      <c r="B32" s="235"/>
      <c r="C32" s="235"/>
      <c r="D32" s="235"/>
      <c r="E32" s="236"/>
      <c r="F32" s="10">
        <v>25</v>
      </c>
      <c r="G32" s="89"/>
      <c r="H32" s="90"/>
      <c r="I32" s="91">
        <f t="shared" si="0"/>
        <v>0</v>
      </c>
      <c r="J32" s="89">
        <v>0</v>
      </c>
      <c r="K32" s="90">
        <v>0</v>
      </c>
      <c r="L32" s="91">
        <f t="shared" si="1"/>
        <v>0</v>
      </c>
    </row>
    <row r="33" spans="1:12" ht="12.75">
      <c r="A33" s="234" t="s">
        <v>164</v>
      </c>
      <c r="B33" s="235"/>
      <c r="C33" s="235"/>
      <c r="D33" s="235"/>
      <c r="E33" s="236"/>
      <c r="F33" s="10">
        <v>26</v>
      </c>
      <c r="G33" s="92">
        <f>SUM(G34:G38)</f>
        <v>40106291.74</v>
      </c>
      <c r="H33" s="93">
        <f>SUM(H34:H38)</f>
        <v>202592448.87</v>
      </c>
      <c r="I33" s="91">
        <f t="shared" si="0"/>
        <v>242698740.61</v>
      </c>
      <c r="J33" s="92">
        <f>+J34+J35+J36+J37+J38</f>
        <v>0</v>
      </c>
      <c r="K33" s="93">
        <f>+K34+K35+K36+K37+K38</f>
        <v>214660167.94</v>
      </c>
      <c r="L33" s="91">
        <f t="shared" si="1"/>
        <v>214660167.94</v>
      </c>
    </row>
    <row r="34" spans="1:12" ht="12.75">
      <c r="A34" s="234" t="s">
        <v>329</v>
      </c>
      <c r="B34" s="235"/>
      <c r="C34" s="235"/>
      <c r="D34" s="235"/>
      <c r="E34" s="236"/>
      <c r="F34" s="10">
        <v>27</v>
      </c>
      <c r="G34" s="89">
        <v>0</v>
      </c>
      <c r="H34" s="90">
        <v>12430703.02</v>
      </c>
      <c r="I34" s="91">
        <f t="shared" si="0"/>
        <v>12430703.02</v>
      </c>
      <c r="J34" s="89">
        <v>0</v>
      </c>
      <c r="K34" s="90">
        <v>14654371.23</v>
      </c>
      <c r="L34" s="91">
        <f t="shared" si="1"/>
        <v>14654371.23</v>
      </c>
    </row>
    <row r="35" spans="1:12" ht="24" customHeight="1">
      <c r="A35" s="234" t="s">
        <v>330</v>
      </c>
      <c r="B35" s="235"/>
      <c r="C35" s="235"/>
      <c r="D35" s="235"/>
      <c r="E35" s="236"/>
      <c r="F35" s="10">
        <v>28</v>
      </c>
      <c r="G35" s="89">
        <v>0</v>
      </c>
      <c r="H35" s="90">
        <v>0</v>
      </c>
      <c r="I35" s="91">
        <f t="shared" si="0"/>
        <v>0</v>
      </c>
      <c r="J35" s="89">
        <v>0</v>
      </c>
      <c r="K35" s="90">
        <v>0</v>
      </c>
      <c r="L35" s="91">
        <f t="shared" si="1"/>
        <v>0</v>
      </c>
    </row>
    <row r="36" spans="1:12" ht="12.75">
      <c r="A36" s="234" t="s">
        <v>331</v>
      </c>
      <c r="B36" s="235"/>
      <c r="C36" s="235"/>
      <c r="D36" s="235"/>
      <c r="E36" s="236"/>
      <c r="F36" s="10">
        <v>29</v>
      </c>
      <c r="G36" s="89">
        <v>0</v>
      </c>
      <c r="H36" s="90">
        <v>0</v>
      </c>
      <c r="I36" s="91">
        <f t="shared" si="0"/>
        <v>0</v>
      </c>
      <c r="J36" s="89">
        <v>0</v>
      </c>
      <c r="K36" s="90">
        <v>0</v>
      </c>
      <c r="L36" s="91">
        <f t="shared" si="1"/>
        <v>0</v>
      </c>
    </row>
    <row r="37" spans="1:12" ht="12.75">
      <c r="A37" s="234" t="s">
        <v>332</v>
      </c>
      <c r="B37" s="235"/>
      <c r="C37" s="235"/>
      <c r="D37" s="235"/>
      <c r="E37" s="236"/>
      <c r="F37" s="10">
        <v>30</v>
      </c>
      <c r="G37" s="89">
        <v>40106291.74</v>
      </c>
      <c r="H37" s="90">
        <v>190161745.85</v>
      </c>
      <c r="I37" s="91">
        <f t="shared" si="0"/>
        <v>230268037.59</v>
      </c>
      <c r="J37" s="89">
        <v>0</v>
      </c>
      <c r="K37" s="90">
        <v>200005796.71</v>
      </c>
      <c r="L37" s="91">
        <f t="shared" si="1"/>
        <v>200005796.71</v>
      </c>
    </row>
    <row r="38" spans="1:12" ht="12.75">
      <c r="A38" s="234" t="s">
        <v>333</v>
      </c>
      <c r="B38" s="235"/>
      <c r="C38" s="235"/>
      <c r="D38" s="235"/>
      <c r="E38" s="236"/>
      <c r="F38" s="10">
        <v>31</v>
      </c>
      <c r="G38" s="89">
        <v>0</v>
      </c>
      <c r="H38" s="90">
        <v>0</v>
      </c>
      <c r="I38" s="91">
        <f t="shared" si="0"/>
        <v>0</v>
      </c>
      <c r="J38" s="89">
        <v>0</v>
      </c>
      <c r="K38" s="90">
        <v>0</v>
      </c>
      <c r="L38" s="91">
        <f t="shared" si="1"/>
        <v>0</v>
      </c>
    </row>
    <row r="39" spans="1:12" ht="12.75">
      <c r="A39" s="234" t="s">
        <v>165</v>
      </c>
      <c r="B39" s="235"/>
      <c r="C39" s="235"/>
      <c r="D39" s="235"/>
      <c r="E39" s="236"/>
      <c r="F39" s="10">
        <v>32</v>
      </c>
      <c r="G39" s="92">
        <f>G40+G41+G42</f>
        <v>318752500.61</v>
      </c>
      <c r="H39" s="93">
        <f>H40+H41+H42</f>
        <v>1279273837.3600001</v>
      </c>
      <c r="I39" s="91">
        <f t="shared" si="0"/>
        <v>1598026337.9700003</v>
      </c>
      <c r="J39" s="92">
        <f>+J40+J41+J42</f>
        <v>287450144.44</v>
      </c>
      <c r="K39" s="93">
        <f>+K40+K41+K42</f>
        <v>1165184168.5900002</v>
      </c>
      <c r="L39" s="91">
        <f t="shared" si="1"/>
        <v>1452634313.0300002</v>
      </c>
    </row>
    <row r="40" spans="1:12" ht="12.75">
      <c r="A40" s="234" t="s">
        <v>334</v>
      </c>
      <c r="B40" s="235"/>
      <c r="C40" s="235"/>
      <c r="D40" s="235"/>
      <c r="E40" s="236"/>
      <c r="F40" s="10">
        <v>33</v>
      </c>
      <c r="G40" s="89">
        <v>275983421.79</v>
      </c>
      <c r="H40" s="90">
        <v>945757680</v>
      </c>
      <c r="I40" s="91">
        <f t="shared" si="0"/>
        <v>1221741101.79</v>
      </c>
      <c r="J40" s="89">
        <v>255426515.43</v>
      </c>
      <c r="K40" s="90">
        <v>841291955.58</v>
      </c>
      <c r="L40" s="91">
        <f t="shared" si="1"/>
        <v>1096718471.01</v>
      </c>
    </row>
    <row r="41" spans="1:12" ht="12.75">
      <c r="A41" s="234" t="s">
        <v>335</v>
      </c>
      <c r="B41" s="235"/>
      <c r="C41" s="235"/>
      <c r="D41" s="235"/>
      <c r="E41" s="236"/>
      <c r="F41" s="10">
        <v>34</v>
      </c>
      <c r="G41" s="89">
        <v>42769078.82000001</v>
      </c>
      <c r="H41" s="90">
        <v>333516157.36</v>
      </c>
      <c r="I41" s="91">
        <f t="shared" si="0"/>
        <v>376285236.18</v>
      </c>
      <c r="J41" s="89">
        <v>32023629.01</v>
      </c>
      <c r="K41" s="90">
        <v>323892213.01000005</v>
      </c>
      <c r="L41" s="91">
        <f t="shared" si="1"/>
        <v>355915842.02000004</v>
      </c>
    </row>
    <row r="42" spans="1:12" ht="12.75">
      <c r="A42" s="234" t="s">
        <v>336</v>
      </c>
      <c r="B42" s="235"/>
      <c r="C42" s="235"/>
      <c r="D42" s="235"/>
      <c r="E42" s="236"/>
      <c r="F42" s="10">
        <v>35</v>
      </c>
      <c r="G42" s="89"/>
      <c r="H42" s="90"/>
      <c r="I42" s="91">
        <f t="shared" si="0"/>
        <v>0</v>
      </c>
      <c r="J42" s="89">
        <v>0</v>
      </c>
      <c r="K42" s="90">
        <v>0</v>
      </c>
      <c r="L42" s="91">
        <f t="shared" si="1"/>
        <v>0</v>
      </c>
    </row>
    <row r="43" spans="1:12" ht="24" customHeight="1">
      <c r="A43" s="228" t="s">
        <v>188</v>
      </c>
      <c r="B43" s="229"/>
      <c r="C43" s="229"/>
      <c r="D43" s="235"/>
      <c r="E43" s="236"/>
      <c r="F43" s="10">
        <v>36</v>
      </c>
      <c r="G43" s="89"/>
      <c r="H43" s="90"/>
      <c r="I43" s="91">
        <f t="shared" si="0"/>
        <v>0</v>
      </c>
      <c r="J43" s="89">
        <v>0</v>
      </c>
      <c r="K43" s="90">
        <v>0</v>
      </c>
      <c r="L43" s="91">
        <f t="shared" si="1"/>
        <v>0</v>
      </c>
    </row>
    <row r="44" spans="1:12" ht="24" customHeight="1">
      <c r="A44" s="228" t="s">
        <v>189</v>
      </c>
      <c r="B44" s="229"/>
      <c r="C44" s="229"/>
      <c r="D44" s="235"/>
      <c r="E44" s="236"/>
      <c r="F44" s="10">
        <v>37</v>
      </c>
      <c r="G44" s="89">
        <v>138351163.53</v>
      </c>
      <c r="H44" s="90"/>
      <c r="I44" s="91">
        <f t="shared" si="0"/>
        <v>138351163.53</v>
      </c>
      <c r="J44" s="89">
        <v>299930633.87</v>
      </c>
      <c r="K44" s="90">
        <v>0</v>
      </c>
      <c r="L44" s="91">
        <f t="shared" si="1"/>
        <v>299930633.87</v>
      </c>
    </row>
    <row r="45" spans="1:12" ht="12.75">
      <c r="A45" s="228" t="s">
        <v>166</v>
      </c>
      <c r="B45" s="229"/>
      <c r="C45" s="229"/>
      <c r="D45" s="235"/>
      <c r="E45" s="236"/>
      <c r="F45" s="10">
        <v>38</v>
      </c>
      <c r="G45" s="92">
        <f>SUM(G46:G52)</f>
        <v>278487.53</v>
      </c>
      <c r="H45" s="93">
        <f>SUM(H46:H52)</f>
        <v>181675121.21999997</v>
      </c>
      <c r="I45" s="91">
        <f t="shared" si="0"/>
        <v>181953608.74999997</v>
      </c>
      <c r="J45" s="92">
        <f>+J46+J47+J48+J49+J50+J51+J52</f>
        <v>15495.940000000004</v>
      </c>
      <c r="K45" s="93">
        <f>+K46+K47+K48+K49+K50+K51+K52</f>
        <v>207024321.69999996</v>
      </c>
      <c r="L45" s="91">
        <f t="shared" si="1"/>
        <v>207039817.63999996</v>
      </c>
    </row>
    <row r="46" spans="1:12" ht="12.75">
      <c r="A46" s="234" t="s">
        <v>337</v>
      </c>
      <c r="B46" s="235"/>
      <c r="C46" s="235"/>
      <c r="D46" s="235"/>
      <c r="E46" s="236"/>
      <c r="F46" s="10">
        <v>39</v>
      </c>
      <c r="G46" s="89">
        <v>1952.9400000000005</v>
      </c>
      <c r="H46" s="90">
        <v>18044775.969999995</v>
      </c>
      <c r="I46" s="91">
        <f t="shared" si="0"/>
        <v>18046728.909999996</v>
      </c>
      <c r="J46" s="89">
        <v>15495.94</v>
      </c>
      <c r="K46" s="90">
        <v>32404960.509999998</v>
      </c>
      <c r="L46" s="91">
        <f t="shared" si="1"/>
        <v>32420456.45</v>
      </c>
    </row>
    <row r="47" spans="1:12" ht="12.75">
      <c r="A47" s="234" t="s">
        <v>338</v>
      </c>
      <c r="B47" s="235"/>
      <c r="C47" s="235"/>
      <c r="D47" s="235"/>
      <c r="E47" s="236"/>
      <c r="F47" s="10">
        <v>40</v>
      </c>
      <c r="G47" s="89">
        <v>276534.59</v>
      </c>
      <c r="H47" s="90">
        <v>0</v>
      </c>
      <c r="I47" s="91">
        <f t="shared" si="0"/>
        <v>276534.59</v>
      </c>
      <c r="J47" s="89">
        <v>3.637978807091713E-12</v>
      </c>
      <c r="K47" s="90">
        <v>0</v>
      </c>
      <c r="L47" s="91">
        <f t="shared" si="1"/>
        <v>3.637978807091713E-12</v>
      </c>
    </row>
    <row r="48" spans="1:12" ht="12.75" customHeight="1">
      <c r="A48" s="234" t="s">
        <v>339</v>
      </c>
      <c r="B48" s="235"/>
      <c r="C48" s="235"/>
      <c r="D48" s="235"/>
      <c r="E48" s="236"/>
      <c r="F48" s="10">
        <v>41</v>
      </c>
      <c r="G48" s="89">
        <v>0</v>
      </c>
      <c r="H48" s="90">
        <v>163630345.24999997</v>
      </c>
      <c r="I48" s="91">
        <f t="shared" si="0"/>
        <v>163630345.24999997</v>
      </c>
      <c r="J48" s="89">
        <v>0</v>
      </c>
      <c r="K48" s="90">
        <v>174619361.18999997</v>
      </c>
      <c r="L48" s="91">
        <f t="shared" si="1"/>
        <v>174619361.18999997</v>
      </c>
    </row>
    <row r="49" spans="1:12" ht="21" customHeight="1">
      <c r="A49" s="234" t="s">
        <v>340</v>
      </c>
      <c r="B49" s="235"/>
      <c r="C49" s="235"/>
      <c r="D49" s="235"/>
      <c r="E49" s="236"/>
      <c r="F49" s="10">
        <v>42</v>
      </c>
      <c r="G49" s="89">
        <v>0</v>
      </c>
      <c r="H49" s="90">
        <v>0</v>
      </c>
      <c r="I49" s="91">
        <f t="shared" si="0"/>
        <v>0</v>
      </c>
      <c r="J49" s="89">
        <v>0</v>
      </c>
      <c r="K49" s="90">
        <v>0</v>
      </c>
      <c r="L49" s="91">
        <f t="shared" si="1"/>
        <v>0</v>
      </c>
    </row>
    <row r="50" spans="1:12" ht="12.75" customHeight="1">
      <c r="A50" s="234" t="s">
        <v>289</v>
      </c>
      <c r="B50" s="235"/>
      <c r="C50" s="235"/>
      <c r="D50" s="235"/>
      <c r="E50" s="236"/>
      <c r="F50" s="10">
        <v>43</v>
      </c>
      <c r="G50" s="89">
        <v>0</v>
      </c>
      <c r="H50" s="90">
        <v>0</v>
      </c>
      <c r="I50" s="91">
        <f t="shared" si="0"/>
        <v>0</v>
      </c>
      <c r="J50" s="89">
        <v>0</v>
      </c>
      <c r="K50" s="90">
        <v>0</v>
      </c>
      <c r="L50" s="91">
        <f t="shared" si="1"/>
        <v>0</v>
      </c>
    </row>
    <row r="51" spans="1:12" ht="12.75" customHeight="1">
      <c r="A51" s="234" t="s">
        <v>290</v>
      </c>
      <c r="B51" s="235"/>
      <c r="C51" s="235"/>
      <c r="D51" s="235"/>
      <c r="E51" s="236"/>
      <c r="F51" s="10">
        <v>44</v>
      </c>
      <c r="G51" s="89">
        <v>0</v>
      </c>
      <c r="H51" s="90">
        <v>0</v>
      </c>
      <c r="I51" s="91">
        <f t="shared" si="0"/>
        <v>0</v>
      </c>
      <c r="J51" s="89">
        <v>0</v>
      </c>
      <c r="K51" s="90">
        <v>0</v>
      </c>
      <c r="L51" s="91">
        <f t="shared" si="1"/>
        <v>0</v>
      </c>
    </row>
    <row r="52" spans="1:12" ht="21.75" customHeight="1">
      <c r="A52" s="234" t="s">
        <v>291</v>
      </c>
      <c r="B52" s="235"/>
      <c r="C52" s="235"/>
      <c r="D52" s="235"/>
      <c r="E52" s="236"/>
      <c r="F52" s="10">
        <v>45</v>
      </c>
      <c r="G52" s="89">
        <v>0</v>
      </c>
      <c r="H52" s="90">
        <v>0</v>
      </c>
      <c r="I52" s="91">
        <f t="shared" si="0"/>
        <v>0</v>
      </c>
      <c r="J52" s="89">
        <v>0</v>
      </c>
      <c r="K52" s="90">
        <v>0</v>
      </c>
      <c r="L52" s="91">
        <f t="shared" si="1"/>
        <v>0</v>
      </c>
    </row>
    <row r="53" spans="1:12" ht="12.75" customHeight="1">
      <c r="A53" s="228" t="s">
        <v>167</v>
      </c>
      <c r="B53" s="229"/>
      <c r="C53" s="229"/>
      <c r="D53" s="235"/>
      <c r="E53" s="236"/>
      <c r="F53" s="10">
        <v>46</v>
      </c>
      <c r="G53" s="92">
        <f>G54+G55</f>
        <v>2350132.46</v>
      </c>
      <c r="H53" s="93">
        <f>H54+H55</f>
        <v>90965895.77000001</v>
      </c>
      <c r="I53" s="91">
        <f t="shared" si="0"/>
        <v>93316028.23</v>
      </c>
      <c r="J53" s="92">
        <f>+J54+J55</f>
        <v>2350132.46</v>
      </c>
      <c r="K53" s="93">
        <f>+K54+K55</f>
        <v>125268256.72</v>
      </c>
      <c r="L53" s="91">
        <f t="shared" si="1"/>
        <v>127618389.17999999</v>
      </c>
    </row>
    <row r="54" spans="1:12" ht="12.75" customHeight="1">
      <c r="A54" s="234" t="s">
        <v>341</v>
      </c>
      <c r="B54" s="235"/>
      <c r="C54" s="235"/>
      <c r="D54" s="235"/>
      <c r="E54" s="236"/>
      <c r="F54" s="10">
        <v>47</v>
      </c>
      <c r="G54" s="89">
        <v>2350132.46</v>
      </c>
      <c r="H54" s="90">
        <v>90920081.15</v>
      </c>
      <c r="I54" s="91">
        <f t="shared" si="0"/>
        <v>93270213.61</v>
      </c>
      <c r="J54" s="89">
        <v>2350132.46</v>
      </c>
      <c r="K54" s="90">
        <v>113294756.35</v>
      </c>
      <c r="L54" s="91">
        <f t="shared" si="1"/>
        <v>115644888.80999999</v>
      </c>
    </row>
    <row r="55" spans="1:12" ht="12.75" customHeight="1">
      <c r="A55" s="234" t="s">
        <v>342</v>
      </c>
      <c r="B55" s="235"/>
      <c r="C55" s="235"/>
      <c r="D55" s="235"/>
      <c r="E55" s="236"/>
      <c r="F55" s="10">
        <v>48</v>
      </c>
      <c r="G55" s="89">
        <v>0</v>
      </c>
      <c r="H55" s="90">
        <v>45814.62</v>
      </c>
      <c r="I55" s="91">
        <f t="shared" si="0"/>
        <v>45814.62</v>
      </c>
      <c r="J55" s="89">
        <v>0</v>
      </c>
      <c r="K55" s="90">
        <v>11973500.370000001</v>
      </c>
      <c r="L55" s="91">
        <f t="shared" si="1"/>
        <v>11973500.370000001</v>
      </c>
    </row>
    <row r="56" spans="1:12" ht="12.75" customHeight="1">
      <c r="A56" s="228" t="s">
        <v>168</v>
      </c>
      <c r="B56" s="229"/>
      <c r="C56" s="229"/>
      <c r="D56" s="235"/>
      <c r="E56" s="236"/>
      <c r="F56" s="10">
        <v>49</v>
      </c>
      <c r="G56" s="92">
        <f>G57+G60+G61</f>
        <v>1331208.0899999999</v>
      </c>
      <c r="H56" s="93">
        <f>H57+H60+H61</f>
        <v>690757242.4500002</v>
      </c>
      <c r="I56" s="91">
        <f t="shared" si="0"/>
        <v>692088450.5400002</v>
      </c>
      <c r="J56" s="92">
        <f>+J57+J60+J61</f>
        <v>3467834.1</v>
      </c>
      <c r="K56" s="93">
        <f>+K57+K60+K61</f>
        <v>1003788582.4200001</v>
      </c>
      <c r="L56" s="91">
        <f t="shared" si="1"/>
        <v>1007256416.5200001</v>
      </c>
    </row>
    <row r="57" spans="1:12" ht="12.75" customHeight="1">
      <c r="A57" s="228" t="s">
        <v>169</v>
      </c>
      <c r="B57" s="229"/>
      <c r="C57" s="229"/>
      <c r="D57" s="235"/>
      <c r="E57" s="236"/>
      <c r="F57" s="10">
        <v>50</v>
      </c>
      <c r="G57" s="92">
        <f>G58+G59</f>
        <v>155833.22999999998</v>
      </c>
      <c r="H57" s="93">
        <f>H58+H59</f>
        <v>326936742.39000005</v>
      </c>
      <c r="I57" s="91">
        <f t="shared" si="0"/>
        <v>327092575.62000006</v>
      </c>
      <c r="J57" s="92">
        <f>+SUM(J58:J59)</f>
        <v>485321.01000000007</v>
      </c>
      <c r="K57" s="93">
        <f>+SUM(K58:K59)</f>
        <v>645147201.0200001</v>
      </c>
      <c r="L57" s="91">
        <f t="shared" si="1"/>
        <v>645632522.0300001</v>
      </c>
    </row>
    <row r="58" spans="1:12" ht="12.75" customHeight="1">
      <c r="A58" s="234" t="s">
        <v>292</v>
      </c>
      <c r="B58" s="235"/>
      <c r="C58" s="235"/>
      <c r="D58" s="235"/>
      <c r="E58" s="236"/>
      <c r="F58" s="10">
        <v>51</v>
      </c>
      <c r="G58" s="89">
        <v>0</v>
      </c>
      <c r="H58" s="90">
        <v>325839683.37000006</v>
      </c>
      <c r="I58" s="91">
        <f>+G58+H58</f>
        <v>325839683.37000006</v>
      </c>
      <c r="J58" s="89">
        <v>0</v>
      </c>
      <c r="K58" s="90">
        <v>642403217.3600001</v>
      </c>
      <c r="L58" s="91">
        <f>+J58+K58</f>
        <v>642403217.3600001</v>
      </c>
    </row>
    <row r="59" spans="1:12" ht="12.75" customHeight="1">
      <c r="A59" s="234" t="s">
        <v>275</v>
      </c>
      <c r="B59" s="235"/>
      <c r="C59" s="235"/>
      <c r="D59" s="235"/>
      <c r="E59" s="236"/>
      <c r="F59" s="10">
        <v>52</v>
      </c>
      <c r="G59" s="89">
        <v>155833.22999999998</v>
      </c>
      <c r="H59" s="90">
        <v>1097059.02</v>
      </c>
      <c r="I59" s="91">
        <f>+G59+H59</f>
        <v>1252892.25</v>
      </c>
      <c r="J59" s="89">
        <v>485321.01000000007</v>
      </c>
      <c r="K59" s="90">
        <v>2743983.6599999997</v>
      </c>
      <c r="L59" s="91">
        <f>+J59+K59</f>
        <v>3229304.67</v>
      </c>
    </row>
    <row r="60" spans="1:12" ht="12.75" customHeight="1">
      <c r="A60" s="228" t="s">
        <v>276</v>
      </c>
      <c r="B60" s="229"/>
      <c r="C60" s="229"/>
      <c r="D60" s="235"/>
      <c r="E60" s="236"/>
      <c r="F60" s="10">
        <v>53</v>
      </c>
      <c r="G60" s="89">
        <v>764.92</v>
      </c>
      <c r="H60" s="90">
        <v>36691183.699999996</v>
      </c>
      <c r="I60" s="91">
        <f>+G60+H60</f>
        <v>36691948.62</v>
      </c>
      <c r="J60" s="89">
        <v>1134.76</v>
      </c>
      <c r="K60" s="90">
        <v>44774435.339999996</v>
      </c>
      <c r="L60" s="91">
        <f>+J60+K60</f>
        <v>44775570.099999994</v>
      </c>
    </row>
    <row r="61" spans="1:12" ht="12.75" customHeight="1">
      <c r="A61" s="228" t="s">
        <v>170</v>
      </c>
      <c r="B61" s="229"/>
      <c r="C61" s="229"/>
      <c r="D61" s="235"/>
      <c r="E61" s="236"/>
      <c r="F61" s="10">
        <v>54</v>
      </c>
      <c r="G61" s="92">
        <f>G62+G63+G64</f>
        <v>1174609.94</v>
      </c>
      <c r="H61" s="93">
        <f>H62+H63+H64</f>
        <v>327129316.36000013</v>
      </c>
      <c r="I61" s="91">
        <f t="shared" si="0"/>
        <v>328303926.30000013</v>
      </c>
      <c r="J61" s="92">
        <f>+J62+J63+J64</f>
        <v>2981378.33</v>
      </c>
      <c r="K61" s="93">
        <f>+K62+K63+K64</f>
        <v>313866946.0599999</v>
      </c>
      <c r="L61" s="91">
        <f aca="true" t="shared" si="2" ref="L61:L75">+J61+K61</f>
        <v>316848324.38999987</v>
      </c>
    </row>
    <row r="62" spans="1:12" ht="12.75" customHeight="1">
      <c r="A62" s="234" t="s">
        <v>286</v>
      </c>
      <c r="B62" s="235"/>
      <c r="C62" s="235"/>
      <c r="D62" s="235"/>
      <c r="E62" s="236"/>
      <c r="F62" s="10">
        <v>55</v>
      </c>
      <c r="G62" s="89">
        <v>0</v>
      </c>
      <c r="H62" s="90">
        <v>247491293.22000015</v>
      </c>
      <c r="I62" s="91">
        <f t="shared" si="0"/>
        <v>247491293.22000015</v>
      </c>
      <c r="J62" s="89">
        <v>0</v>
      </c>
      <c r="K62" s="90">
        <v>252759388.2799999</v>
      </c>
      <c r="L62" s="91">
        <f t="shared" si="2"/>
        <v>252759388.2799999</v>
      </c>
    </row>
    <row r="63" spans="1:12" ht="12.75" customHeight="1">
      <c r="A63" s="234" t="s">
        <v>287</v>
      </c>
      <c r="B63" s="235"/>
      <c r="C63" s="235"/>
      <c r="D63" s="235"/>
      <c r="E63" s="236"/>
      <c r="F63" s="10">
        <v>56</v>
      </c>
      <c r="G63" s="89">
        <v>984115.27</v>
      </c>
      <c r="H63" s="90">
        <v>7509153.529999996</v>
      </c>
      <c r="I63" s="91">
        <f t="shared" si="0"/>
        <v>8493268.799999995</v>
      </c>
      <c r="J63" s="89">
        <v>729735.61</v>
      </c>
      <c r="K63" s="90">
        <v>5807065.009999996</v>
      </c>
      <c r="L63" s="91">
        <f t="shared" si="2"/>
        <v>6536800.619999996</v>
      </c>
    </row>
    <row r="64" spans="1:12" ht="12.75" customHeight="1">
      <c r="A64" s="234" t="s">
        <v>343</v>
      </c>
      <c r="B64" s="235"/>
      <c r="C64" s="235"/>
      <c r="D64" s="235"/>
      <c r="E64" s="236"/>
      <c r="F64" s="10">
        <v>57</v>
      </c>
      <c r="G64" s="89">
        <v>190494.67000000004</v>
      </c>
      <c r="H64" s="90">
        <v>72128869.61000001</v>
      </c>
      <c r="I64" s="91">
        <f t="shared" si="0"/>
        <v>72319364.28000002</v>
      </c>
      <c r="J64" s="89">
        <v>2251642.72</v>
      </c>
      <c r="K64" s="90">
        <v>55300492.769999996</v>
      </c>
      <c r="L64" s="91">
        <f t="shared" si="2"/>
        <v>57552135.489999995</v>
      </c>
    </row>
    <row r="65" spans="1:12" ht="12.75" customHeight="1">
      <c r="A65" s="228" t="s">
        <v>171</v>
      </c>
      <c r="B65" s="229"/>
      <c r="C65" s="229"/>
      <c r="D65" s="235"/>
      <c r="E65" s="236"/>
      <c r="F65" s="10">
        <v>58</v>
      </c>
      <c r="G65" s="92">
        <f>G66+G70+G71</f>
        <v>20222037.529999997</v>
      </c>
      <c r="H65" s="93">
        <f>H66+H70+H71</f>
        <v>46083722.129999995</v>
      </c>
      <c r="I65" s="91">
        <f t="shared" si="0"/>
        <v>66305759.66</v>
      </c>
      <c r="J65" s="92">
        <f>+J66+J70+J71</f>
        <v>17027668.680000007</v>
      </c>
      <c r="K65" s="93">
        <f>+K66+K70+K71</f>
        <v>58419625.259999976</v>
      </c>
      <c r="L65" s="91">
        <f t="shared" si="2"/>
        <v>75447293.93999998</v>
      </c>
    </row>
    <row r="66" spans="1:12" ht="12.75" customHeight="1">
      <c r="A66" s="228" t="s">
        <v>172</v>
      </c>
      <c r="B66" s="229"/>
      <c r="C66" s="229"/>
      <c r="D66" s="235"/>
      <c r="E66" s="236"/>
      <c r="F66" s="10">
        <v>59</v>
      </c>
      <c r="G66" s="92">
        <f>G67+G68+G69</f>
        <v>20222037.529999997</v>
      </c>
      <c r="H66" s="93">
        <f>H67+H68+H69</f>
        <v>45977297.97</v>
      </c>
      <c r="I66" s="91">
        <f t="shared" si="0"/>
        <v>66199335.5</v>
      </c>
      <c r="J66" s="92">
        <f>+J67+J68+J69</f>
        <v>17027668.680000007</v>
      </c>
      <c r="K66" s="93">
        <f>+K67+K68+K69</f>
        <v>58313201.09999998</v>
      </c>
      <c r="L66" s="91">
        <f t="shared" si="2"/>
        <v>75340869.77999999</v>
      </c>
    </row>
    <row r="67" spans="1:12" ht="12.75" customHeight="1">
      <c r="A67" s="234" t="s">
        <v>344</v>
      </c>
      <c r="B67" s="235"/>
      <c r="C67" s="235"/>
      <c r="D67" s="235"/>
      <c r="E67" s="236"/>
      <c r="F67" s="10">
        <v>60</v>
      </c>
      <c r="G67" s="89">
        <v>0</v>
      </c>
      <c r="H67" s="90">
        <v>45912680.96</v>
      </c>
      <c r="I67" s="91">
        <f t="shared" si="0"/>
        <v>45912680.96</v>
      </c>
      <c r="J67" s="89">
        <v>2.9103830456733704E-09</v>
      </c>
      <c r="K67" s="90">
        <v>58248584.08999998</v>
      </c>
      <c r="L67" s="91">
        <f t="shared" si="2"/>
        <v>58248584.08999998</v>
      </c>
    </row>
    <row r="68" spans="1:12" ht="12.75" customHeight="1">
      <c r="A68" s="234" t="s">
        <v>345</v>
      </c>
      <c r="B68" s="235"/>
      <c r="C68" s="235"/>
      <c r="D68" s="235"/>
      <c r="E68" s="236"/>
      <c r="F68" s="10">
        <v>61</v>
      </c>
      <c r="G68" s="89">
        <v>20222037.529999997</v>
      </c>
      <c r="H68" s="90">
        <v>0</v>
      </c>
      <c r="I68" s="91">
        <f t="shared" si="0"/>
        <v>20222037.529999997</v>
      </c>
      <c r="J68" s="89">
        <v>17027668.680000003</v>
      </c>
      <c r="K68" s="90">
        <v>0</v>
      </c>
      <c r="L68" s="91">
        <f t="shared" si="2"/>
        <v>17027668.680000003</v>
      </c>
    </row>
    <row r="69" spans="1:12" ht="12.75" customHeight="1">
      <c r="A69" s="234" t="s">
        <v>346</v>
      </c>
      <c r="B69" s="235"/>
      <c r="C69" s="235"/>
      <c r="D69" s="235"/>
      <c r="E69" s="236"/>
      <c r="F69" s="10">
        <v>62</v>
      </c>
      <c r="G69" s="89">
        <v>0</v>
      </c>
      <c r="H69" s="90">
        <v>64617.009999999995</v>
      </c>
      <c r="I69" s="91">
        <f t="shared" si="0"/>
        <v>64617.009999999995</v>
      </c>
      <c r="J69" s="89">
        <v>0</v>
      </c>
      <c r="K69" s="90">
        <v>64617.009999999995</v>
      </c>
      <c r="L69" s="91">
        <f t="shared" si="2"/>
        <v>64617.009999999995</v>
      </c>
    </row>
    <row r="70" spans="1:12" ht="12.75" customHeight="1">
      <c r="A70" s="228" t="s">
        <v>347</v>
      </c>
      <c r="B70" s="229"/>
      <c r="C70" s="229"/>
      <c r="D70" s="235"/>
      <c r="E70" s="236"/>
      <c r="F70" s="10">
        <v>63</v>
      </c>
      <c r="G70" s="89"/>
      <c r="H70" s="90"/>
      <c r="I70" s="91">
        <f t="shared" si="0"/>
        <v>0</v>
      </c>
      <c r="J70" s="89"/>
      <c r="K70" s="90"/>
      <c r="L70" s="91">
        <f t="shared" si="2"/>
        <v>0</v>
      </c>
    </row>
    <row r="71" spans="1:12" ht="12.75" customHeight="1">
      <c r="A71" s="228" t="s">
        <v>348</v>
      </c>
      <c r="B71" s="229"/>
      <c r="C71" s="229"/>
      <c r="D71" s="235"/>
      <c r="E71" s="236"/>
      <c r="F71" s="10">
        <v>64</v>
      </c>
      <c r="G71" s="89">
        <v>0</v>
      </c>
      <c r="H71" s="90">
        <v>106424.16</v>
      </c>
      <c r="I71" s="91">
        <f t="shared" si="0"/>
        <v>106424.16</v>
      </c>
      <c r="J71" s="89"/>
      <c r="K71" s="90">
        <v>106424.16</v>
      </c>
      <c r="L71" s="91">
        <f t="shared" si="2"/>
        <v>106424.16</v>
      </c>
    </row>
    <row r="72" spans="1:12" ht="24.75" customHeight="1">
      <c r="A72" s="228" t="s">
        <v>173</v>
      </c>
      <c r="B72" s="229"/>
      <c r="C72" s="229"/>
      <c r="D72" s="235"/>
      <c r="E72" s="236"/>
      <c r="F72" s="10">
        <v>65</v>
      </c>
      <c r="G72" s="92">
        <f>G73+G74+G75</f>
        <v>0</v>
      </c>
      <c r="H72" s="93">
        <f>H73+H74+H75</f>
        <v>119420616.77999999</v>
      </c>
      <c r="I72" s="91">
        <f t="shared" si="0"/>
        <v>119420616.77999999</v>
      </c>
      <c r="J72" s="92">
        <f>+J73+J74+J75</f>
        <v>0</v>
      </c>
      <c r="K72" s="93">
        <f>+K73+K74+K75</f>
        <v>177579682.59</v>
      </c>
      <c r="L72" s="91">
        <f t="shared" si="2"/>
        <v>177579682.59</v>
      </c>
    </row>
    <row r="73" spans="1:12" ht="12.75" customHeight="1">
      <c r="A73" s="234" t="s">
        <v>349</v>
      </c>
      <c r="B73" s="235"/>
      <c r="C73" s="235"/>
      <c r="D73" s="235"/>
      <c r="E73" s="236"/>
      <c r="F73" s="10">
        <v>66</v>
      </c>
      <c r="G73" s="89">
        <v>0</v>
      </c>
      <c r="H73" s="90">
        <v>0</v>
      </c>
      <c r="I73" s="91">
        <f t="shared" si="0"/>
        <v>0</v>
      </c>
      <c r="J73" s="89">
        <v>0</v>
      </c>
      <c r="K73" s="90">
        <v>0</v>
      </c>
      <c r="L73" s="91">
        <f t="shared" si="2"/>
        <v>0</v>
      </c>
    </row>
    <row r="74" spans="1:12" ht="12.75" customHeight="1">
      <c r="A74" s="234" t="s">
        <v>350</v>
      </c>
      <c r="B74" s="235"/>
      <c r="C74" s="235"/>
      <c r="D74" s="235"/>
      <c r="E74" s="236"/>
      <c r="F74" s="10">
        <v>67</v>
      </c>
      <c r="G74" s="89">
        <v>0</v>
      </c>
      <c r="H74" s="90">
        <v>110496206.75999999</v>
      </c>
      <c r="I74" s="91">
        <f t="shared" si="0"/>
        <v>110496206.75999999</v>
      </c>
      <c r="J74" s="89">
        <v>0</v>
      </c>
      <c r="K74" s="90">
        <v>171069571.18</v>
      </c>
      <c r="L74" s="91">
        <f t="shared" si="2"/>
        <v>171069571.18</v>
      </c>
    </row>
    <row r="75" spans="1:12" ht="12.75" customHeight="1">
      <c r="A75" s="234" t="s">
        <v>364</v>
      </c>
      <c r="B75" s="235"/>
      <c r="C75" s="235"/>
      <c r="D75" s="235"/>
      <c r="E75" s="236"/>
      <c r="F75" s="10">
        <v>68</v>
      </c>
      <c r="G75" s="89">
        <v>0</v>
      </c>
      <c r="H75" s="90">
        <v>8924410.02</v>
      </c>
      <c r="I75" s="91">
        <f t="shared" si="0"/>
        <v>8924410.02</v>
      </c>
      <c r="J75" s="89">
        <v>0</v>
      </c>
      <c r="K75" s="90">
        <v>6510111.409999999</v>
      </c>
      <c r="L75" s="91">
        <f t="shared" si="2"/>
        <v>6510111.409999999</v>
      </c>
    </row>
    <row r="76" spans="1:12" ht="12.75" customHeight="1">
      <c r="A76" s="228" t="s">
        <v>174</v>
      </c>
      <c r="B76" s="229"/>
      <c r="C76" s="229"/>
      <c r="D76" s="235"/>
      <c r="E76" s="236"/>
      <c r="F76" s="10">
        <v>69</v>
      </c>
      <c r="G76" s="92">
        <f>G8+G11+G14+G18+G44+G45+G53+G56+G65+G72</f>
        <v>2793112244.0200005</v>
      </c>
      <c r="H76" s="93">
        <f>H8+H11+H14+H18+H44+H45+H53+H56+H65+H72</f>
        <v>5971367882.16</v>
      </c>
      <c r="I76" s="91">
        <f>+G76+H76</f>
        <v>8764480126.18</v>
      </c>
      <c r="J76" s="92">
        <f>+J8+J11+J14+J18+J44+J45+J53+J56+J65+J72</f>
        <v>3020074800.29</v>
      </c>
      <c r="K76" s="93">
        <f>+K8+K11+K14+K18+K44+K45+K53+K56+K65+K72</f>
        <v>6934294302.14</v>
      </c>
      <c r="L76" s="91">
        <f>+J76+K76</f>
        <v>9954369102.43</v>
      </c>
    </row>
    <row r="77" spans="1:12" ht="12.75" customHeight="1">
      <c r="A77" s="231" t="s">
        <v>33</v>
      </c>
      <c r="B77" s="232"/>
      <c r="C77" s="232"/>
      <c r="D77" s="237"/>
      <c r="E77" s="244"/>
      <c r="F77" s="11">
        <v>70</v>
      </c>
      <c r="G77" s="94">
        <v>33839.36</v>
      </c>
      <c r="H77" s="95">
        <v>1108802832.5599997</v>
      </c>
      <c r="I77" s="96">
        <f>+G77+H77</f>
        <v>1108836671.9199996</v>
      </c>
      <c r="J77" s="94">
        <v>52648125.02</v>
      </c>
      <c r="K77" s="95">
        <v>1148837112.3</v>
      </c>
      <c r="L77" s="96">
        <f>+J77+K77</f>
        <v>1201485237.32</v>
      </c>
    </row>
    <row r="78" spans="1:12" ht="12.75">
      <c r="A78" s="149" t="s">
        <v>223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8"/>
    </row>
    <row r="79" spans="1:12" ht="12.75" customHeight="1">
      <c r="A79" s="242" t="s">
        <v>175</v>
      </c>
      <c r="B79" s="245"/>
      <c r="C79" s="245"/>
      <c r="D79" s="243"/>
      <c r="E79" s="246"/>
      <c r="F79" s="9">
        <v>71</v>
      </c>
      <c r="G79" s="86">
        <f>G80+G84+G85+G89+G93+G96</f>
        <v>219042448.28000003</v>
      </c>
      <c r="H79" s="87">
        <f>H80+H84+H85+H89+H93+H96</f>
        <v>1834478582.51</v>
      </c>
      <c r="I79" s="88">
        <f aca="true" t="shared" si="3" ref="I79:I128">+G79+H79</f>
        <v>2053521030.79</v>
      </c>
      <c r="J79" s="86">
        <f>+J80+J84+J85+J89+J93+J96</f>
        <v>276822500.6873999</v>
      </c>
      <c r="K79" s="87">
        <f>+K80+K84+K85+K89+K93+K96</f>
        <v>2315988696.8204007</v>
      </c>
      <c r="L79" s="88">
        <f aca="true" t="shared" si="4" ref="L79:L128">+J79+K79</f>
        <v>2592811197.5078006</v>
      </c>
    </row>
    <row r="80" spans="1:12" ht="12.75" customHeight="1">
      <c r="A80" s="228" t="s">
        <v>176</v>
      </c>
      <c r="B80" s="229"/>
      <c r="C80" s="229"/>
      <c r="D80" s="235"/>
      <c r="E80" s="236"/>
      <c r="F80" s="10">
        <v>72</v>
      </c>
      <c r="G80" s="92">
        <f>G81+G82+G83</f>
        <v>44288720</v>
      </c>
      <c r="H80" s="93">
        <f>H81+H82+H83</f>
        <v>557287080</v>
      </c>
      <c r="I80" s="91">
        <f t="shared" si="3"/>
        <v>601575800</v>
      </c>
      <c r="J80" s="92">
        <f>+SUM(J81:J83)</f>
        <v>44288720</v>
      </c>
      <c r="K80" s="93">
        <f>+SUM(K81:K83)</f>
        <v>557287080</v>
      </c>
      <c r="L80" s="91">
        <f t="shared" si="4"/>
        <v>601575800</v>
      </c>
    </row>
    <row r="81" spans="1:12" ht="12.75" customHeight="1">
      <c r="A81" s="234" t="s">
        <v>34</v>
      </c>
      <c r="B81" s="235"/>
      <c r="C81" s="235"/>
      <c r="D81" s="235"/>
      <c r="E81" s="236"/>
      <c r="F81" s="10">
        <v>73</v>
      </c>
      <c r="G81" s="89">
        <v>44288720</v>
      </c>
      <c r="H81" s="90">
        <v>545037080</v>
      </c>
      <c r="I81" s="91">
        <f t="shared" si="3"/>
        <v>589325800</v>
      </c>
      <c r="J81" s="89">
        <v>44288720</v>
      </c>
      <c r="K81" s="90">
        <v>545037080</v>
      </c>
      <c r="L81" s="91">
        <f t="shared" si="4"/>
        <v>589325800</v>
      </c>
    </row>
    <row r="82" spans="1:12" ht="12.75" customHeight="1">
      <c r="A82" s="234" t="s">
        <v>35</v>
      </c>
      <c r="B82" s="235"/>
      <c r="C82" s="235"/>
      <c r="D82" s="235"/>
      <c r="E82" s="236"/>
      <c r="F82" s="10">
        <v>74</v>
      </c>
      <c r="G82" s="89"/>
      <c r="H82" s="90">
        <v>12250000</v>
      </c>
      <c r="I82" s="91">
        <f t="shared" si="3"/>
        <v>12250000</v>
      </c>
      <c r="J82" s="89">
        <v>0</v>
      </c>
      <c r="K82" s="90">
        <v>12250000</v>
      </c>
      <c r="L82" s="91">
        <f t="shared" si="4"/>
        <v>12250000</v>
      </c>
    </row>
    <row r="83" spans="1:12" ht="12.75" customHeight="1">
      <c r="A83" s="234" t="s">
        <v>36</v>
      </c>
      <c r="B83" s="235"/>
      <c r="C83" s="235"/>
      <c r="D83" s="235"/>
      <c r="E83" s="236"/>
      <c r="F83" s="10">
        <v>75</v>
      </c>
      <c r="G83" s="89"/>
      <c r="H83" s="90"/>
      <c r="I83" s="91">
        <f t="shared" si="3"/>
        <v>0</v>
      </c>
      <c r="J83" s="89">
        <v>0</v>
      </c>
      <c r="K83" s="90">
        <v>0</v>
      </c>
      <c r="L83" s="91">
        <f t="shared" si="4"/>
        <v>0</v>
      </c>
    </row>
    <row r="84" spans="1:12" ht="12.75" customHeight="1">
      <c r="A84" s="228" t="s">
        <v>37</v>
      </c>
      <c r="B84" s="229"/>
      <c r="C84" s="229"/>
      <c r="D84" s="235"/>
      <c r="E84" s="236"/>
      <c r="F84" s="10">
        <v>76</v>
      </c>
      <c r="G84" s="89"/>
      <c r="H84" s="90">
        <v>681482525.25</v>
      </c>
      <c r="I84" s="91">
        <f t="shared" si="3"/>
        <v>681482525.25</v>
      </c>
      <c r="J84" s="89"/>
      <c r="K84" s="90">
        <v>681482525.25</v>
      </c>
      <c r="L84" s="91">
        <f t="shared" si="4"/>
        <v>681482525.25</v>
      </c>
    </row>
    <row r="85" spans="1:12" ht="12.75" customHeight="1">
      <c r="A85" s="228" t="s">
        <v>177</v>
      </c>
      <c r="B85" s="229"/>
      <c r="C85" s="229"/>
      <c r="D85" s="235"/>
      <c r="E85" s="236"/>
      <c r="F85" s="10">
        <v>77</v>
      </c>
      <c r="G85" s="92">
        <f>G86+G87+G88</f>
        <v>57547683.89</v>
      </c>
      <c r="H85" s="93">
        <f>H86+H87+H88</f>
        <v>170980771.76</v>
      </c>
      <c r="I85" s="91">
        <f t="shared" si="3"/>
        <v>228528455.64999998</v>
      </c>
      <c r="J85" s="92">
        <f>+J86+J87+J88</f>
        <v>78610433.88</v>
      </c>
      <c r="K85" s="93">
        <f>+K86+K87+K88</f>
        <v>240276070.04999998</v>
      </c>
      <c r="L85" s="91">
        <f t="shared" si="4"/>
        <v>318886503.92999995</v>
      </c>
    </row>
    <row r="86" spans="1:12" ht="12.75" customHeight="1">
      <c r="A86" s="234" t="s">
        <v>38</v>
      </c>
      <c r="B86" s="235"/>
      <c r="C86" s="235"/>
      <c r="D86" s="235"/>
      <c r="E86" s="236"/>
      <c r="F86" s="10">
        <v>78</v>
      </c>
      <c r="G86" s="89">
        <v>0</v>
      </c>
      <c r="H86" s="90">
        <v>54527393.04</v>
      </c>
      <c r="I86" s="91">
        <f t="shared" si="3"/>
        <v>54527393.04</v>
      </c>
      <c r="J86" s="89">
        <v>0</v>
      </c>
      <c r="K86" s="90">
        <v>57467395.16</v>
      </c>
      <c r="L86" s="91">
        <f t="shared" si="4"/>
        <v>57467395.16</v>
      </c>
    </row>
    <row r="87" spans="1:12" ht="12.75" customHeight="1">
      <c r="A87" s="234" t="s">
        <v>39</v>
      </c>
      <c r="B87" s="235"/>
      <c r="C87" s="235"/>
      <c r="D87" s="235"/>
      <c r="E87" s="236"/>
      <c r="F87" s="10">
        <v>79</v>
      </c>
      <c r="G87" s="89">
        <v>57547683.89</v>
      </c>
      <c r="H87" s="90">
        <v>116453378.72</v>
      </c>
      <c r="I87" s="91">
        <f t="shared" si="3"/>
        <v>174001062.61</v>
      </c>
      <c r="J87" s="89">
        <v>78610433.88</v>
      </c>
      <c r="K87" s="90">
        <v>182808674.89</v>
      </c>
      <c r="L87" s="91">
        <f t="shared" si="4"/>
        <v>261419108.76999998</v>
      </c>
    </row>
    <row r="88" spans="1:12" ht="12.75" customHeight="1">
      <c r="A88" s="234" t="s">
        <v>40</v>
      </c>
      <c r="B88" s="235"/>
      <c r="C88" s="235"/>
      <c r="D88" s="235"/>
      <c r="E88" s="236"/>
      <c r="F88" s="10">
        <v>80</v>
      </c>
      <c r="G88" s="89">
        <v>0</v>
      </c>
      <c r="H88" s="90">
        <v>0</v>
      </c>
      <c r="I88" s="91">
        <f t="shared" si="3"/>
        <v>0</v>
      </c>
      <c r="J88" s="89">
        <v>0</v>
      </c>
      <c r="K88" s="90">
        <v>0</v>
      </c>
      <c r="L88" s="91">
        <f t="shared" si="4"/>
        <v>0</v>
      </c>
    </row>
    <row r="89" spans="1:12" ht="12.75" customHeight="1">
      <c r="A89" s="228" t="s">
        <v>178</v>
      </c>
      <c r="B89" s="229"/>
      <c r="C89" s="229"/>
      <c r="D89" s="235"/>
      <c r="E89" s="236"/>
      <c r="F89" s="10">
        <v>81</v>
      </c>
      <c r="G89" s="92">
        <f>G90+G91+G92</f>
        <v>83902325.96000001</v>
      </c>
      <c r="H89" s="93">
        <f>H90+H91+H92</f>
        <v>313971510.1</v>
      </c>
      <c r="I89" s="91">
        <f t="shared" si="3"/>
        <v>397873836.06000006</v>
      </c>
      <c r="J89" s="92">
        <f>+J90+J91+J92</f>
        <v>84708411.58</v>
      </c>
      <c r="K89" s="93">
        <f>+K90+K91+K92</f>
        <v>315741825.76</v>
      </c>
      <c r="L89" s="91">
        <f t="shared" si="4"/>
        <v>400450237.34</v>
      </c>
    </row>
    <row r="90" spans="1:12" ht="12.75" customHeight="1">
      <c r="A90" s="234" t="s">
        <v>41</v>
      </c>
      <c r="B90" s="235"/>
      <c r="C90" s="235"/>
      <c r="D90" s="235"/>
      <c r="E90" s="236"/>
      <c r="F90" s="10">
        <v>82</v>
      </c>
      <c r="G90" s="89">
        <v>820824.77</v>
      </c>
      <c r="H90" s="90">
        <v>25093225.35</v>
      </c>
      <c r="I90" s="91">
        <f t="shared" si="3"/>
        <v>25914050.12</v>
      </c>
      <c r="J90" s="89">
        <v>1626910.39</v>
      </c>
      <c r="K90" s="90">
        <v>26863541.01</v>
      </c>
      <c r="L90" s="91">
        <f t="shared" si="4"/>
        <v>28490451.400000002</v>
      </c>
    </row>
    <row r="91" spans="1:12" ht="12.75" customHeight="1">
      <c r="A91" s="234" t="s">
        <v>42</v>
      </c>
      <c r="B91" s="235"/>
      <c r="C91" s="235"/>
      <c r="D91" s="235"/>
      <c r="E91" s="236"/>
      <c r="F91" s="10">
        <v>83</v>
      </c>
      <c r="G91" s="89">
        <v>7581501.19</v>
      </c>
      <c r="H91" s="90">
        <v>139638995.3</v>
      </c>
      <c r="I91" s="91">
        <f t="shared" si="3"/>
        <v>147220496.49</v>
      </c>
      <c r="J91" s="89">
        <v>7581501.19</v>
      </c>
      <c r="K91" s="90">
        <v>139638995.3</v>
      </c>
      <c r="L91" s="91">
        <f t="shared" si="4"/>
        <v>147220496.49</v>
      </c>
    </row>
    <row r="92" spans="1:12" ht="12.75" customHeight="1">
      <c r="A92" s="234" t="s">
        <v>43</v>
      </c>
      <c r="B92" s="235"/>
      <c r="C92" s="235"/>
      <c r="D92" s="235"/>
      <c r="E92" s="236"/>
      <c r="F92" s="10">
        <v>84</v>
      </c>
      <c r="G92" s="89">
        <v>75500000</v>
      </c>
      <c r="H92" s="90">
        <v>149239289.45</v>
      </c>
      <c r="I92" s="91">
        <f t="shared" si="3"/>
        <v>224739289.45</v>
      </c>
      <c r="J92" s="89">
        <v>75500000</v>
      </c>
      <c r="K92" s="90">
        <v>149239289.45</v>
      </c>
      <c r="L92" s="91">
        <f t="shared" si="4"/>
        <v>224739289.45</v>
      </c>
    </row>
    <row r="93" spans="1:12" ht="12.75" customHeight="1">
      <c r="A93" s="228" t="s">
        <v>179</v>
      </c>
      <c r="B93" s="229"/>
      <c r="C93" s="229"/>
      <c r="D93" s="235"/>
      <c r="E93" s="236"/>
      <c r="F93" s="10">
        <v>85</v>
      </c>
      <c r="G93" s="92">
        <f>G94+G95</f>
        <v>17182006.0961999</v>
      </c>
      <c r="H93" s="93">
        <f>H94+H95</f>
        <v>75350382.30879939</v>
      </c>
      <c r="I93" s="91">
        <f t="shared" si="3"/>
        <v>92532388.40499929</v>
      </c>
      <c r="J93" s="92">
        <f>+J94+J95</f>
        <v>32497632.81</v>
      </c>
      <c r="K93" s="93">
        <f>+K94+K95</f>
        <v>380679129.92</v>
      </c>
      <c r="L93" s="91">
        <f t="shared" si="4"/>
        <v>413176762.73</v>
      </c>
    </row>
    <row r="94" spans="1:12" ht="12.75" customHeight="1">
      <c r="A94" s="234" t="s">
        <v>4</v>
      </c>
      <c r="B94" s="235"/>
      <c r="C94" s="235"/>
      <c r="D94" s="235"/>
      <c r="E94" s="236"/>
      <c r="F94" s="10">
        <v>86</v>
      </c>
      <c r="G94" s="89">
        <v>17182006.0961999</v>
      </c>
      <c r="H94" s="90">
        <v>75350382.30879939</v>
      </c>
      <c r="I94" s="91">
        <f t="shared" si="3"/>
        <v>92532388.40499929</v>
      </c>
      <c r="J94" s="89">
        <v>32497632.81</v>
      </c>
      <c r="K94" s="90">
        <v>380679129.92</v>
      </c>
      <c r="L94" s="91">
        <f t="shared" si="4"/>
        <v>413176762.73</v>
      </c>
    </row>
    <row r="95" spans="1:12" ht="12.75" customHeight="1">
      <c r="A95" s="234" t="s">
        <v>234</v>
      </c>
      <c r="B95" s="235"/>
      <c r="C95" s="235"/>
      <c r="D95" s="235"/>
      <c r="E95" s="236"/>
      <c r="F95" s="10">
        <v>87</v>
      </c>
      <c r="G95" s="89"/>
      <c r="H95" s="90"/>
      <c r="I95" s="91">
        <f t="shared" si="3"/>
        <v>0</v>
      </c>
      <c r="J95" s="89">
        <v>0</v>
      </c>
      <c r="K95" s="90">
        <v>0</v>
      </c>
      <c r="L95" s="91">
        <f t="shared" si="4"/>
        <v>0</v>
      </c>
    </row>
    <row r="96" spans="1:12" ht="12.75" customHeight="1">
      <c r="A96" s="228" t="s">
        <v>180</v>
      </c>
      <c r="B96" s="229"/>
      <c r="C96" s="229"/>
      <c r="D96" s="235"/>
      <c r="E96" s="236"/>
      <c r="F96" s="10">
        <v>88</v>
      </c>
      <c r="G96" s="92">
        <f>G97+G98</f>
        <v>16121712.3338001</v>
      </c>
      <c r="H96" s="93">
        <f>H97+H98</f>
        <v>35406313.09120062</v>
      </c>
      <c r="I96" s="91">
        <f t="shared" si="3"/>
        <v>51528025.42500072</v>
      </c>
      <c r="J96" s="92">
        <f>+J97+J98</f>
        <v>36717302.417399935</v>
      </c>
      <c r="K96" s="93">
        <f>+K97+K98</f>
        <v>140522065.84040082</v>
      </c>
      <c r="L96" s="91">
        <f t="shared" si="4"/>
        <v>177239368.25780076</v>
      </c>
    </row>
    <row r="97" spans="1:12" ht="12.75" customHeight="1">
      <c r="A97" s="234" t="s">
        <v>235</v>
      </c>
      <c r="B97" s="235"/>
      <c r="C97" s="235"/>
      <c r="D97" s="235"/>
      <c r="E97" s="236"/>
      <c r="F97" s="10">
        <v>89</v>
      </c>
      <c r="G97" s="89">
        <v>16121712.3338001</v>
      </c>
      <c r="H97" s="90">
        <v>35406313.09120062</v>
      </c>
      <c r="I97" s="91">
        <f t="shared" si="3"/>
        <v>51528025.42500072</v>
      </c>
      <c r="J97" s="89">
        <v>36717302.417399935</v>
      </c>
      <c r="K97" s="90">
        <v>140522065.84040082</v>
      </c>
      <c r="L97" s="91">
        <f t="shared" si="4"/>
        <v>177239368.25780076</v>
      </c>
    </row>
    <row r="98" spans="1:12" ht="12.75" customHeight="1">
      <c r="A98" s="234" t="s">
        <v>293</v>
      </c>
      <c r="B98" s="235"/>
      <c r="C98" s="235"/>
      <c r="D98" s="235"/>
      <c r="E98" s="236"/>
      <c r="F98" s="10">
        <v>90</v>
      </c>
      <c r="G98" s="89"/>
      <c r="H98" s="90"/>
      <c r="I98" s="91">
        <f t="shared" si="3"/>
        <v>0</v>
      </c>
      <c r="J98" s="89"/>
      <c r="K98" s="90"/>
      <c r="L98" s="91">
        <f t="shared" si="4"/>
        <v>0</v>
      </c>
    </row>
    <row r="99" spans="1:12" ht="12.75" customHeight="1">
      <c r="A99" s="228" t="s">
        <v>294</v>
      </c>
      <c r="B99" s="229"/>
      <c r="C99" s="229"/>
      <c r="D99" s="235"/>
      <c r="E99" s="236"/>
      <c r="F99" s="10">
        <v>91</v>
      </c>
      <c r="G99" s="89"/>
      <c r="H99" s="90"/>
      <c r="I99" s="91">
        <f t="shared" si="3"/>
        <v>0</v>
      </c>
      <c r="J99" s="89"/>
      <c r="K99" s="90"/>
      <c r="L99" s="91">
        <f t="shared" si="4"/>
        <v>0</v>
      </c>
    </row>
    <row r="100" spans="1:12" ht="12.75" customHeight="1">
      <c r="A100" s="228" t="s">
        <v>181</v>
      </c>
      <c r="B100" s="229"/>
      <c r="C100" s="229"/>
      <c r="D100" s="235"/>
      <c r="E100" s="236"/>
      <c r="F100" s="10">
        <v>92</v>
      </c>
      <c r="G100" s="92">
        <f>SUM(G101:G106)</f>
        <v>2389935527.2700005</v>
      </c>
      <c r="H100" s="93">
        <f>SUM(H101:H106)</f>
        <v>3436139129.0600004</v>
      </c>
      <c r="I100" s="91">
        <f t="shared" si="3"/>
        <v>5826074656.330001</v>
      </c>
      <c r="J100" s="92">
        <f>+J101+J102+J103+J104+J105+J106</f>
        <v>2398900114.8899994</v>
      </c>
      <c r="K100" s="93">
        <f>+K101+K102+K103+K104+K105+K106</f>
        <v>3867969012.09</v>
      </c>
      <c r="L100" s="91">
        <f t="shared" si="4"/>
        <v>6266869126.98</v>
      </c>
    </row>
    <row r="101" spans="1:12" ht="12.75" customHeight="1">
      <c r="A101" s="234" t="s">
        <v>236</v>
      </c>
      <c r="B101" s="235"/>
      <c r="C101" s="235"/>
      <c r="D101" s="235"/>
      <c r="E101" s="236"/>
      <c r="F101" s="10">
        <v>93</v>
      </c>
      <c r="G101" s="89">
        <v>4376157.19</v>
      </c>
      <c r="H101" s="90">
        <v>817480662.8100002</v>
      </c>
      <c r="I101" s="91">
        <f t="shared" si="3"/>
        <v>821856820.0000002</v>
      </c>
      <c r="J101" s="89">
        <v>4124659.7299999995</v>
      </c>
      <c r="K101" s="90">
        <v>1180228241.87</v>
      </c>
      <c r="L101" s="91">
        <f t="shared" si="4"/>
        <v>1184352901.6</v>
      </c>
    </row>
    <row r="102" spans="1:12" ht="12.75" customHeight="1">
      <c r="A102" s="234" t="s">
        <v>237</v>
      </c>
      <c r="B102" s="235"/>
      <c r="C102" s="235"/>
      <c r="D102" s="235"/>
      <c r="E102" s="236"/>
      <c r="F102" s="10">
        <v>94</v>
      </c>
      <c r="G102" s="89">
        <v>2350027502.6600003</v>
      </c>
      <c r="H102" s="90">
        <v>0</v>
      </c>
      <c r="I102" s="91">
        <f t="shared" si="3"/>
        <v>2350027502.6600003</v>
      </c>
      <c r="J102" s="89">
        <v>2353962295.4399996</v>
      </c>
      <c r="K102" s="90">
        <v>0</v>
      </c>
      <c r="L102" s="91">
        <f t="shared" si="4"/>
        <v>2353962295.4399996</v>
      </c>
    </row>
    <row r="103" spans="1:12" ht="12.75" customHeight="1">
      <c r="A103" s="234" t="s">
        <v>238</v>
      </c>
      <c r="B103" s="235"/>
      <c r="C103" s="235"/>
      <c r="D103" s="235"/>
      <c r="E103" s="236"/>
      <c r="F103" s="10">
        <v>95</v>
      </c>
      <c r="G103" s="89">
        <v>35531867.419999994</v>
      </c>
      <c r="H103" s="90">
        <v>2566880530.25</v>
      </c>
      <c r="I103" s="91">
        <f t="shared" si="3"/>
        <v>2602412397.67</v>
      </c>
      <c r="J103" s="89">
        <v>38170557.68</v>
      </c>
      <c r="K103" s="90">
        <v>2641196133.88</v>
      </c>
      <c r="L103" s="91">
        <f t="shared" si="4"/>
        <v>2679366691.56</v>
      </c>
    </row>
    <row r="104" spans="1:12" ht="19.5" customHeight="1">
      <c r="A104" s="234" t="s">
        <v>196</v>
      </c>
      <c r="B104" s="235"/>
      <c r="C104" s="235"/>
      <c r="D104" s="235"/>
      <c r="E104" s="236"/>
      <c r="F104" s="10">
        <v>96</v>
      </c>
      <c r="G104" s="89">
        <v>0</v>
      </c>
      <c r="H104" s="90">
        <v>934891</v>
      </c>
      <c r="I104" s="91">
        <f t="shared" si="3"/>
        <v>934891</v>
      </c>
      <c r="J104" s="89">
        <v>0</v>
      </c>
      <c r="K104" s="90">
        <v>3420948.34</v>
      </c>
      <c r="L104" s="91">
        <f t="shared" si="4"/>
        <v>3420948.34</v>
      </c>
    </row>
    <row r="105" spans="1:12" ht="12.75" customHeight="1">
      <c r="A105" s="234" t="s">
        <v>295</v>
      </c>
      <c r="B105" s="235"/>
      <c r="C105" s="235"/>
      <c r="D105" s="235"/>
      <c r="E105" s="236"/>
      <c r="F105" s="10">
        <v>97</v>
      </c>
      <c r="G105" s="89">
        <v>0</v>
      </c>
      <c r="H105" s="90">
        <v>7055533</v>
      </c>
      <c r="I105" s="91">
        <f t="shared" si="3"/>
        <v>7055533</v>
      </c>
      <c r="J105" s="89">
        <v>0</v>
      </c>
      <c r="K105" s="90">
        <v>7055533</v>
      </c>
      <c r="L105" s="91">
        <f t="shared" si="4"/>
        <v>7055533</v>
      </c>
    </row>
    <row r="106" spans="1:12" ht="12.75" customHeight="1">
      <c r="A106" s="234" t="s">
        <v>296</v>
      </c>
      <c r="B106" s="235"/>
      <c r="C106" s="235"/>
      <c r="D106" s="235"/>
      <c r="E106" s="236"/>
      <c r="F106" s="10">
        <v>98</v>
      </c>
      <c r="G106" s="89">
        <v>0</v>
      </c>
      <c r="H106" s="90">
        <v>43787512</v>
      </c>
      <c r="I106" s="91">
        <f t="shared" si="3"/>
        <v>43787512</v>
      </c>
      <c r="J106" s="89">
        <v>2642602.04</v>
      </c>
      <c r="K106" s="90">
        <v>36068155</v>
      </c>
      <c r="L106" s="91">
        <f t="shared" si="4"/>
        <v>38710757.04</v>
      </c>
    </row>
    <row r="107" spans="1:12" ht="33" customHeight="1">
      <c r="A107" s="228" t="s">
        <v>297</v>
      </c>
      <c r="B107" s="229"/>
      <c r="C107" s="229"/>
      <c r="D107" s="235"/>
      <c r="E107" s="236"/>
      <c r="F107" s="10">
        <v>99</v>
      </c>
      <c r="G107" s="89">
        <v>138351163.53</v>
      </c>
      <c r="H107" s="90">
        <v>0</v>
      </c>
      <c r="I107" s="91">
        <f t="shared" si="3"/>
        <v>138351163.53</v>
      </c>
      <c r="J107" s="89">
        <v>299930633.87</v>
      </c>
      <c r="K107" s="90"/>
      <c r="L107" s="91">
        <f t="shared" si="4"/>
        <v>299930633.87</v>
      </c>
    </row>
    <row r="108" spans="1:12" ht="12.75" customHeight="1">
      <c r="A108" s="228" t="s">
        <v>182</v>
      </c>
      <c r="B108" s="229"/>
      <c r="C108" s="229"/>
      <c r="D108" s="235"/>
      <c r="E108" s="236"/>
      <c r="F108" s="10">
        <v>100</v>
      </c>
      <c r="G108" s="92">
        <f>G109+G110</f>
        <v>10673591.99</v>
      </c>
      <c r="H108" s="93">
        <f>H109+H110</f>
        <v>115187663.76</v>
      </c>
      <c r="I108" s="91">
        <f t="shared" si="3"/>
        <v>125861255.75</v>
      </c>
      <c r="J108" s="92">
        <f>+J109+J110</f>
        <v>3410002.38</v>
      </c>
      <c r="K108" s="93">
        <f>+K109+K110</f>
        <v>88484881.82999998</v>
      </c>
      <c r="L108" s="91">
        <f t="shared" si="4"/>
        <v>91894884.20999998</v>
      </c>
    </row>
    <row r="109" spans="1:12" ht="12.75" customHeight="1">
      <c r="A109" s="234" t="s">
        <v>239</v>
      </c>
      <c r="B109" s="235"/>
      <c r="C109" s="235"/>
      <c r="D109" s="235"/>
      <c r="E109" s="236"/>
      <c r="F109" s="10">
        <v>101</v>
      </c>
      <c r="G109" s="89">
        <v>10673591.99</v>
      </c>
      <c r="H109" s="90">
        <v>113307282.97</v>
      </c>
      <c r="I109" s="91">
        <f t="shared" si="3"/>
        <v>123980874.96</v>
      </c>
      <c r="J109" s="89">
        <v>3410002.38</v>
      </c>
      <c r="K109" s="90">
        <v>83969133.08999999</v>
      </c>
      <c r="L109" s="91">
        <f t="shared" si="4"/>
        <v>87379135.46999998</v>
      </c>
    </row>
    <row r="110" spans="1:12" ht="12.75" customHeight="1">
      <c r="A110" s="234" t="s">
        <v>240</v>
      </c>
      <c r="B110" s="235"/>
      <c r="C110" s="235"/>
      <c r="D110" s="235"/>
      <c r="E110" s="236"/>
      <c r="F110" s="10">
        <v>102</v>
      </c>
      <c r="G110" s="89">
        <v>0</v>
      </c>
      <c r="H110" s="90">
        <v>1880380.79</v>
      </c>
      <c r="I110" s="91">
        <f t="shared" si="3"/>
        <v>1880380.79</v>
      </c>
      <c r="J110" s="89">
        <v>0</v>
      </c>
      <c r="K110" s="90">
        <v>4515748.74</v>
      </c>
      <c r="L110" s="91">
        <f t="shared" si="4"/>
        <v>4515748.74</v>
      </c>
    </row>
    <row r="111" spans="1:12" ht="12.75" customHeight="1">
      <c r="A111" s="228" t="s">
        <v>183</v>
      </c>
      <c r="B111" s="229"/>
      <c r="C111" s="229"/>
      <c r="D111" s="235"/>
      <c r="E111" s="236"/>
      <c r="F111" s="10">
        <v>103</v>
      </c>
      <c r="G111" s="92">
        <f>G112+G113</f>
        <v>12632418.41</v>
      </c>
      <c r="H111" s="93">
        <f>H112+H113</f>
        <v>54071449.150000006</v>
      </c>
      <c r="I111" s="91">
        <f t="shared" si="3"/>
        <v>66703867.56</v>
      </c>
      <c r="J111" s="92">
        <f>+J112+J113</f>
        <v>25315844.552599974</v>
      </c>
      <c r="K111" s="93">
        <f>+K112+K113</f>
        <v>90021531.24959978</v>
      </c>
      <c r="L111" s="91">
        <f t="shared" si="4"/>
        <v>115337375.80219975</v>
      </c>
    </row>
    <row r="112" spans="1:12" ht="12.75" customHeight="1">
      <c r="A112" s="234" t="s">
        <v>241</v>
      </c>
      <c r="B112" s="235"/>
      <c r="C112" s="235"/>
      <c r="D112" s="235"/>
      <c r="E112" s="236"/>
      <c r="F112" s="10">
        <v>104</v>
      </c>
      <c r="G112" s="89">
        <v>12632418.41</v>
      </c>
      <c r="H112" s="90">
        <v>37532364.42</v>
      </c>
      <c r="I112" s="91">
        <f t="shared" si="3"/>
        <v>50164782.83</v>
      </c>
      <c r="J112" s="89">
        <v>17255948.9</v>
      </c>
      <c r="K112" s="90">
        <v>52743527.68</v>
      </c>
      <c r="L112" s="91">
        <f t="shared" si="4"/>
        <v>69999476.58</v>
      </c>
    </row>
    <row r="113" spans="1:12" ht="12.75" customHeight="1">
      <c r="A113" s="234" t="s">
        <v>242</v>
      </c>
      <c r="B113" s="235"/>
      <c r="C113" s="235"/>
      <c r="D113" s="235"/>
      <c r="E113" s="236"/>
      <c r="F113" s="10">
        <v>105</v>
      </c>
      <c r="G113" s="89">
        <v>0</v>
      </c>
      <c r="H113" s="90">
        <v>16539084.73</v>
      </c>
      <c r="I113" s="91">
        <f t="shared" si="3"/>
        <v>16539084.73</v>
      </c>
      <c r="J113" s="89">
        <v>8059895.652599975</v>
      </c>
      <c r="K113" s="90">
        <v>37278003.569599785</v>
      </c>
      <c r="L113" s="91">
        <f t="shared" si="4"/>
        <v>45337899.22219976</v>
      </c>
    </row>
    <row r="114" spans="1:12" ht="12.75" customHeight="1">
      <c r="A114" s="228" t="s">
        <v>298</v>
      </c>
      <c r="B114" s="229"/>
      <c r="C114" s="229"/>
      <c r="D114" s="235"/>
      <c r="E114" s="236"/>
      <c r="F114" s="10">
        <v>106</v>
      </c>
      <c r="G114" s="89"/>
      <c r="H114" s="90"/>
      <c r="I114" s="91">
        <f t="shared" si="3"/>
        <v>0</v>
      </c>
      <c r="J114" s="89"/>
      <c r="K114" s="90"/>
      <c r="L114" s="91">
        <f t="shared" si="4"/>
        <v>0</v>
      </c>
    </row>
    <row r="115" spans="1:12" ht="12.75" customHeight="1">
      <c r="A115" s="228" t="s">
        <v>184</v>
      </c>
      <c r="B115" s="229"/>
      <c r="C115" s="229"/>
      <c r="D115" s="235"/>
      <c r="E115" s="236"/>
      <c r="F115" s="10">
        <v>107</v>
      </c>
      <c r="G115" s="92"/>
      <c r="H115" s="93"/>
      <c r="I115" s="91">
        <f t="shared" si="3"/>
        <v>0</v>
      </c>
      <c r="J115" s="92">
        <f>+J116+J117+J118</f>
        <v>348562</v>
      </c>
      <c r="K115" s="93">
        <f>+K116+K117+K118</f>
        <v>1759124.6</v>
      </c>
      <c r="L115" s="91">
        <f>+J115+K115</f>
        <v>2107686.6</v>
      </c>
    </row>
    <row r="116" spans="1:12" ht="12.75" customHeight="1">
      <c r="A116" s="234" t="s">
        <v>224</v>
      </c>
      <c r="B116" s="235"/>
      <c r="C116" s="235"/>
      <c r="D116" s="235"/>
      <c r="E116" s="236"/>
      <c r="F116" s="10">
        <v>108</v>
      </c>
      <c r="G116" s="89"/>
      <c r="H116" s="90"/>
      <c r="I116" s="91">
        <f t="shared" si="3"/>
        <v>0</v>
      </c>
      <c r="J116" s="89">
        <v>0</v>
      </c>
      <c r="K116" s="90">
        <v>0</v>
      </c>
      <c r="L116" s="91">
        <f t="shared" si="4"/>
        <v>0</v>
      </c>
    </row>
    <row r="117" spans="1:12" ht="12.75" customHeight="1">
      <c r="A117" s="234" t="s">
        <v>225</v>
      </c>
      <c r="B117" s="235"/>
      <c r="C117" s="235"/>
      <c r="D117" s="235"/>
      <c r="E117" s="236"/>
      <c r="F117" s="10">
        <v>109</v>
      </c>
      <c r="G117" s="89"/>
      <c r="H117" s="90"/>
      <c r="I117" s="91">
        <f t="shared" si="3"/>
        <v>0</v>
      </c>
      <c r="J117" s="89">
        <v>0</v>
      </c>
      <c r="K117" s="90">
        <v>0</v>
      </c>
      <c r="L117" s="91">
        <f t="shared" si="4"/>
        <v>0</v>
      </c>
    </row>
    <row r="118" spans="1:12" ht="12.75" customHeight="1">
      <c r="A118" s="234" t="s">
        <v>226</v>
      </c>
      <c r="B118" s="235"/>
      <c r="C118" s="235"/>
      <c r="D118" s="235"/>
      <c r="E118" s="236"/>
      <c r="F118" s="10">
        <v>110</v>
      </c>
      <c r="G118" s="89"/>
      <c r="H118" s="90"/>
      <c r="I118" s="91">
        <f t="shared" si="3"/>
        <v>0</v>
      </c>
      <c r="J118" s="89">
        <v>348562</v>
      </c>
      <c r="K118" s="90">
        <v>1759124.6</v>
      </c>
      <c r="L118" s="91">
        <f t="shared" si="4"/>
        <v>2107686.6</v>
      </c>
    </row>
    <row r="119" spans="1:12" ht="12.75" customHeight="1">
      <c r="A119" s="228" t="s">
        <v>185</v>
      </c>
      <c r="B119" s="229"/>
      <c r="C119" s="229"/>
      <c r="D119" s="235"/>
      <c r="E119" s="236"/>
      <c r="F119" s="10">
        <v>111</v>
      </c>
      <c r="G119" s="92">
        <f>G120+G121+G122+G123</f>
        <v>20861009.7</v>
      </c>
      <c r="H119" s="93">
        <f>H120+H121+H122+H123</f>
        <v>209655756.02999997</v>
      </c>
      <c r="I119" s="91">
        <f t="shared" si="3"/>
        <v>230516765.72999996</v>
      </c>
      <c r="J119" s="92">
        <f>+J120+J121+J122+J123</f>
        <v>9481695.58</v>
      </c>
      <c r="K119" s="93">
        <f>+K120+K121+K122+K123</f>
        <v>225410719.42999998</v>
      </c>
      <c r="L119" s="91">
        <f t="shared" si="4"/>
        <v>234892415.01</v>
      </c>
    </row>
    <row r="120" spans="1:12" ht="12.75" customHeight="1">
      <c r="A120" s="234" t="s">
        <v>227</v>
      </c>
      <c r="B120" s="235"/>
      <c r="C120" s="235"/>
      <c r="D120" s="235"/>
      <c r="E120" s="236"/>
      <c r="F120" s="10">
        <v>112</v>
      </c>
      <c r="G120" s="89">
        <v>3749146.7699999996</v>
      </c>
      <c r="H120" s="90">
        <v>79523988.06</v>
      </c>
      <c r="I120" s="91">
        <f t="shared" si="3"/>
        <v>83273134.83</v>
      </c>
      <c r="J120" s="89">
        <v>2744710.9299999997</v>
      </c>
      <c r="K120" s="90">
        <v>87858196.68</v>
      </c>
      <c r="L120" s="91">
        <f t="shared" si="4"/>
        <v>90602907.61000001</v>
      </c>
    </row>
    <row r="121" spans="1:12" ht="12.75" customHeight="1">
      <c r="A121" s="234" t="s">
        <v>228</v>
      </c>
      <c r="B121" s="235"/>
      <c r="C121" s="235"/>
      <c r="D121" s="235"/>
      <c r="E121" s="236"/>
      <c r="F121" s="10">
        <v>113</v>
      </c>
      <c r="G121" s="89">
        <v>186624.81</v>
      </c>
      <c r="H121" s="90">
        <v>45875960.48999999</v>
      </c>
      <c r="I121" s="91">
        <f t="shared" si="3"/>
        <v>46062585.29999999</v>
      </c>
      <c r="J121" s="89">
        <v>28369.08</v>
      </c>
      <c r="K121" s="90">
        <v>70688014.89999999</v>
      </c>
      <c r="L121" s="91">
        <f t="shared" si="4"/>
        <v>70716383.97999999</v>
      </c>
    </row>
    <row r="122" spans="1:12" ht="12.75" customHeight="1">
      <c r="A122" s="234" t="s">
        <v>229</v>
      </c>
      <c r="B122" s="235"/>
      <c r="C122" s="235"/>
      <c r="D122" s="235"/>
      <c r="E122" s="236"/>
      <c r="F122" s="10">
        <v>114</v>
      </c>
      <c r="G122" s="89">
        <v>0</v>
      </c>
      <c r="H122" s="90">
        <v>0</v>
      </c>
      <c r="I122" s="91">
        <f t="shared" si="3"/>
        <v>0</v>
      </c>
      <c r="J122" s="89">
        <v>0</v>
      </c>
      <c r="K122" s="90">
        <v>0</v>
      </c>
      <c r="L122" s="91">
        <f t="shared" si="4"/>
        <v>0</v>
      </c>
    </row>
    <row r="123" spans="1:12" ht="12.75" customHeight="1">
      <c r="A123" s="234" t="s">
        <v>230</v>
      </c>
      <c r="B123" s="235"/>
      <c r="C123" s="235"/>
      <c r="D123" s="235"/>
      <c r="E123" s="236"/>
      <c r="F123" s="10">
        <v>115</v>
      </c>
      <c r="G123" s="89">
        <v>16925238.12</v>
      </c>
      <c r="H123" s="90">
        <v>84255807.48</v>
      </c>
      <c r="I123" s="91">
        <f t="shared" si="3"/>
        <v>101181045.60000001</v>
      </c>
      <c r="J123" s="89">
        <v>6708615.57</v>
      </c>
      <c r="K123" s="90">
        <v>66864507.849999994</v>
      </c>
      <c r="L123" s="91">
        <f t="shared" si="4"/>
        <v>73573123.41999999</v>
      </c>
    </row>
    <row r="124" spans="1:12" ht="26.25" customHeight="1">
      <c r="A124" s="228" t="s">
        <v>186</v>
      </c>
      <c r="B124" s="229"/>
      <c r="C124" s="229"/>
      <c r="D124" s="235"/>
      <c r="E124" s="236"/>
      <c r="F124" s="10">
        <v>116</v>
      </c>
      <c r="G124" s="92">
        <f>G125+G126</f>
        <v>1616084.84</v>
      </c>
      <c r="H124" s="93">
        <f>H125+H126</f>
        <v>321835301.65000004</v>
      </c>
      <c r="I124" s="91">
        <f t="shared" si="3"/>
        <v>323451386.49</v>
      </c>
      <c r="J124" s="92">
        <f>+J125+J126</f>
        <v>5865446.33</v>
      </c>
      <c r="K124" s="93">
        <f>+K125+K126</f>
        <v>344660336.11999995</v>
      </c>
      <c r="L124" s="91">
        <f t="shared" si="4"/>
        <v>350525782.4499999</v>
      </c>
    </row>
    <row r="125" spans="1:12" ht="12.75" customHeight="1">
      <c r="A125" s="234" t="s">
        <v>231</v>
      </c>
      <c r="B125" s="235"/>
      <c r="C125" s="235"/>
      <c r="D125" s="235"/>
      <c r="E125" s="236"/>
      <c r="F125" s="10">
        <v>117</v>
      </c>
      <c r="G125" s="89"/>
      <c r="H125" s="90"/>
      <c r="I125" s="91">
        <f t="shared" si="3"/>
        <v>0</v>
      </c>
      <c r="J125" s="89">
        <v>0</v>
      </c>
      <c r="K125" s="90">
        <v>0</v>
      </c>
      <c r="L125" s="91">
        <f t="shared" si="4"/>
        <v>0</v>
      </c>
    </row>
    <row r="126" spans="1:12" ht="12.75" customHeight="1">
      <c r="A126" s="234" t="s">
        <v>232</v>
      </c>
      <c r="B126" s="235"/>
      <c r="C126" s="235"/>
      <c r="D126" s="235"/>
      <c r="E126" s="236"/>
      <c r="F126" s="10">
        <v>118</v>
      </c>
      <c r="G126" s="89">
        <v>1616084.84</v>
      </c>
      <c r="H126" s="90">
        <v>321835301.65000004</v>
      </c>
      <c r="I126" s="91">
        <f t="shared" si="3"/>
        <v>323451386.49</v>
      </c>
      <c r="J126" s="89">
        <v>5865446.33</v>
      </c>
      <c r="K126" s="90">
        <v>344660336.11999995</v>
      </c>
      <c r="L126" s="91">
        <f t="shared" si="4"/>
        <v>350525782.4499999</v>
      </c>
    </row>
    <row r="127" spans="1:12" ht="12.75" customHeight="1">
      <c r="A127" s="228" t="s">
        <v>187</v>
      </c>
      <c r="B127" s="229"/>
      <c r="C127" s="229"/>
      <c r="D127" s="235"/>
      <c r="E127" s="236"/>
      <c r="F127" s="10">
        <v>119</v>
      </c>
      <c r="G127" s="92">
        <f>G79+G99+G100+G107+G108+G111+G114+G115+G119+G124</f>
        <v>2793112244.0200005</v>
      </c>
      <c r="H127" s="93">
        <f>H79+H99+H100+H107+H108+H111+H114+H115+H119+H124</f>
        <v>5971367882.16</v>
      </c>
      <c r="I127" s="91">
        <f t="shared" si="3"/>
        <v>8764480126.18</v>
      </c>
      <c r="J127" s="92">
        <f>+J79+J98+J99+J100+J107+J108+J111+J114+J115+J119+J124</f>
        <v>3020074800.289999</v>
      </c>
      <c r="K127" s="93">
        <f>+K79+K98+K99+K100+K107+K108+K111+K114+K115+K119+K124</f>
        <v>6934294302.14</v>
      </c>
      <c r="L127" s="91">
        <f t="shared" si="4"/>
        <v>9954369102.43</v>
      </c>
    </row>
    <row r="128" spans="1:12" ht="12.75" customHeight="1">
      <c r="A128" s="231" t="s">
        <v>33</v>
      </c>
      <c r="B128" s="232"/>
      <c r="C128" s="232"/>
      <c r="D128" s="237"/>
      <c r="E128" s="238"/>
      <c r="F128" s="12">
        <v>120</v>
      </c>
      <c r="G128" s="94">
        <v>33839.36</v>
      </c>
      <c r="H128" s="95">
        <v>1108802832.5599997</v>
      </c>
      <c r="I128" s="96">
        <f t="shared" si="3"/>
        <v>1108836671.9199996</v>
      </c>
      <c r="J128" s="94">
        <v>52648125.02</v>
      </c>
      <c r="K128" s="95">
        <v>1148837112.3000002</v>
      </c>
      <c r="L128" s="96">
        <f t="shared" si="4"/>
        <v>1201485237.3200002</v>
      </c>
    </row>
    <row r="129" spans="1:12" ht="12.75">
      <c r="A129" s="239" t="s">
        <v>371</v>
      </c>
      <c r="B129" s="240"/>
      <c r="C129" s="240"/>
      <c r="D129" s="240"/>
      <c r="E129" s="240"/>
      <c r="F129" s="240"/>
      <c r="G129" s="240"/>
      <c r="H129" s="240"/>
      <c r="I129" s="240"/>
      <c r="J129" s="240"/>
      <c r="K129" s="240"/>
      <c r="L129" s="241"/>
    </row>
    <row r="130" spans="1:12" ht="12.75">
      <c r="A130" s="242" t="s">
        <v>55</v>
      </c>
      <c r="B130" s="243"/>
      <c r="C130" s="243"/>
      <c r="D130" s="243"/>
      <c r="E130" s="243"/>
      <c r="F130" s="9">
        <v>121</v>
      </c>
      <c r="G130" s="70"/>
      <c r="H130" s="71"/>
      <c r="I130" s="72"/>
      <c r="J130" s="70"/>
      <c r="K130" s="71"/>
      <c r="L130" s="72"/>
    </row>
    <row r="131" spans="1:12" ht="12.75">
      <c r="A131" s="228" t="s">
        <v>97</v>
      </c>
      <c r="B131" s="229"/>
      <c r="C131" s="229"/>
      <c r="D131" s="229"/>
      <c r="E131" s="230"/>
      <c r="F131" s="10">
        <v>122</v>
      </c>
      <c r="G131" s="5"/>
      <c r="H131" s="6"/>
      <c r="I131" s="73"/>
      <c r="J131" s="5"/>
      <c r="K131" s="6"/>
      <c r="L131" s="73"/>
    </row>
    <row r="132" spans="1:12" ht="12.75">
      <c r="A132" s="231" t="s">
        <v>98</v>
      </c>
      <c r="B132" s="232"/>
      <c r="C132" s="232"/>
      <c r="D132" s="232"/>
      <c r="E132" s="233"/>
      <c r="F132" s="11">
        <v>123</v>
      </c>
      <c r="G132" s="7"/>
      <c r="H132" s="8"/>
      <c r="I132" s="74"/>
      <c r="J132" s="7"/>
      <c r="K132" s="8"/>
      <c r="L132" s="74"/>
    </row>
    <row r="133" spans="1:12" ht="12.75">
      <c r="A133" s="19" t="s">
        <v>372</v>
      </c>
      <c r="B133" s="1"/>
      <c r="C133" s="1"/>
      <c r="D133" s="1"/>
      <c r="E133" s="1"/>
      <c r="F133" s="1"/>
      <c r="G133" s="1"/>
      <c r="H133" s="2"/>
      <c r="I133" s="2"/>
      <c r="J133" s="2"/>
      <c r="K133" s="3"/>
      <c r="L133" s="3"/>
    </row>
    <row r="134" spans="1:12" ht="12.75">
      <c r="A134" s="19"/>
      <c r="B134" s="1"/>
      <c r="C134" s="1"/>
      <c r="D134" s="1"/>
      <c r="E134" s="1"/>
      <c r="F134" s="1"/>
      <c r="G134" s="1"/>
      <c r="H134" s="2"/>
      <c r="I134" s="2"/>
      <c r="J134" s="2"/>
      <c r="K134" s="3"/>
      <c r="L134" s="3"/>
    </row>
  </sheetData>
  <sheetProtection/>
  <mergeCells count="134">
    <mergeCell ref="A7:L7"/>
    <mergeCell ref="A8:E8"/>
    <mergeCell ref="A4:E5"/>
    <mergeCell ref="F4:F5"/>
    <mergeCell ref="G4:I4"/>
    <mergeCell ref="A1:K1"/>
    <mergeCell ref="A2:K2"/>
    <mergeCell ref="J4:L4"/>
    <mergeCell ref="A6:E6"/>
    <mergeCell ref="K3:L3"/>
    <mergeCell ref="F3:G3"/>
    <mergeCell ref="A23:E23"/>
    <mergeCell ref="A24:E24"/>
    <mergeCell ref="A15:E15"/>
    <mergeCell ref="A16:E16"/>
    <mergeCell ref="A9:E9"/>
    <mergeCell ref="A10:E10"/>
    <mergeCell ref="A11:E11"/>
    <mergeCell ref="A12:E12"/>
    <mergeCell ref="A13:E13"/>
    <mergeCell ref="A14:E14"/>
    <mergeCell ref="A17:E17"/>
    <mergeCell ref="A18:E18"/>
    <mergeCell ref="A19:E19"/>
    <mergeCell ref="A20:E20"/>
    <mergeCell ref="A21:E21"/>
    <mergeCell ref="A22:E22"/>
    <mergeCell ref="A39:E39"/>
    <mergeCell ref="A40:E40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  <mergeCell ref="A34:E34"/>
    <mergeCell ref="A35:E35"/>
    <mergeCell ref="A36:E36"/>
    <mergeCell ref="A37:E37"/>
    <mergeCell ref="A38:E38"/>
    <mergeCell ref="A55:E55"/>
    <mergeCell ref="A56:E56"/>
    <mergeCell ref="A41:E41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51:E51"/>
    <mergeCell ref="A52:E52"/>
    <mergeCell ref="A53:E53"/>
    <mergeCell ref="A54:E54"/>
    <mergeCell ref="A71:E71"/>
    <mergeCell ref="A72:E72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87:E87"/>
    <mergeCell ref="A88:E88"/>
    <mergeCell ref="A73:E73"/>
    <mergeCell ref="A74:E74"/>
    <mergeCell ref="A75:E75"/>
    <mergeCell ref="A76:E76"/>
    <mergeCell ref="A77:E77"/>
    <mergeCell ref="A79:E79"/>
    <mergeCell ref="A80:E80"/>
    <mergeCell ref="A81:E81"/>
    <mergeCell ref="A82:E82"/>
    <mergeCell ref="A83:E83"/>
    <mergeCell ref="A84:E84"/>
    <mergeCell ref="A85:E85"/>
    <mergeCell ref="A86:E86"/>
    <mergeCell ref="A103:E103"/>
    <mergeCell ref="A104:E104"/>
    <mergeCell ref="A89:E89"/>
    <mergeCell ref="A90:E90"/>
    <mergeCell ref="A91:E91"/>
    <mergeCell ref="A92:E92"/>
    <mergeCell ref="A93:E93"/>
    <mergeCell ref="A94:E94"/>
    <mergeCell ref="A95:E95"/>
    <mergeCell ref="A96:E96"/>
    <mergeCell ref="A97:E97"/>
    <mergeCell ref="A98:E98"/>
    <mergeCell ref="A99:E99"/>
    <mergeCell ref="A100:E100"/>
    <mergeCell ref="A101:E101"/>
    <mergeCell ref="A102:E102"/>
    <mergeCell ref="A123:E123"/>
    <mergeCell ref="A124:E124"/>
    <mergeCell ref="A105:E105"/>
    <mergeCell ref="A106:E106"/>
    <mergeCell ref="A107:E107"/>
    <mergeCell ref="A108:E108"/>
    <mergeCell ref="A109:E109"/>
    <mergeCell ref="A110:E110"/>
    <mergeCell ref="A111:E111"/>
    <mergeCell ref="A112:E112"/>
    <mergeCell ref="A117:E117"/>
    <mergeCell ref="A118:E118"/>
    <mergeCell ref="A121:E121"/>
    <mergeCell ref="A122:E122"/>
    <mergeCell ref="A113:E113"/>
    <mergeCell ref="A114:E114"/>
    <mergeCell ref="A115:E115"/>
    <mergeCell ref="A116:E116"/>
    <mergeCell ref="A119:E119"/>
    <mergeCell ref="A120:E120"/>
    <mergeCell ref="A131:E131"/>
    <mergeCell ref="A132:E132"/>
    <mergeCell ref="A125:E125"/>
    <mergeCell ref="A126:E126"/>
    <mergeCell ref="A127:E127"/>
    <mergeCell ref="A128:E128"/>
    <mergeCell ref="A129:L129"/>
    <mergeCell ref="A130:E130"/>
  </mergeCells>
  <conditionalFormatting sqref="G95:I95 G98:I98">
    <cfRule type="cellIs" priority="3" dxfId="0" operator="greaterThan" stopIfTrue="1">
      <formula>0</formula>
    </cfRule>
  </conditionalFormatting>
  <conditionalFormatting sqref="L95 L98">
    <cfRule type="cellIs" priority="2" dxfId="0" operator="greaterThan" stopIfTrue="1">
      <formula>0</formula>
    </cfRule>
  </conditionalFormatting>
  <conditionalFormatting sqref="J95:K95 J98:K98">
    <cfRule type="cellIs" priority="1" dxfId="0" operator="greaterThan" stopIfTrue="1">
      <formula>0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7" r:id="rId1"/>
  <rowBreaks count="1" manualBreakCount="1">
    <brk id="77" max="255" man="1"/>
  </rowBreaks>
  <ignoredErrors>
    <ignoredError sqref="A40:F44 A81:F95 A80:F80 A101:F107 A100:F100 A109:F110 A108:F108 A112:F114 A111:F111 A116:F118 A115:F115 A97:F99 A96:F96 A78:L78 A72:F72 A46:F52 A45:F45 A120:F123 A119:F119 A54:F55 A53:F53 A57:F60 A56:F56 A62:F64 A61:F61 A67:F71 A65:F65 A125:F125 A124:F124 A66:F66 A73:F77 A79:F79 G100:H100 J80:K80 J57:K57" formulaRange="1"/>
    <ignoredError sqref="I11:I77 I79:I12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="110" zoomScaleSheetLayoutView="11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H80" sqref="H80"/>
    </sheetView>
  </sheetViews>
  <sheetFormatPr defaultColWidth="9.140625" defaultRowHeight="12.75"/>
  <cols>
    <col min="1" max="5" width="9.140625" style="69" customWidth="1"/>
    <col min="6" max="6" width="9.421875" style="69" bestFit="1" customWidth="1"/>
    <col min="7" max="7" width="11.57421875" style="69" customWidth="1"/>
    <col min="8" max="8" width="11.7109375" style="69" customWidth="1"/>
    <col min="9" max="9" width="12.00390625" style="69" customWidth="1"/>
    <col min="10" max="10" width="11.7109375" style="69" customWidth="1"/>
    <col min="11" max="11" width="11.421875" style="69" customWidth="1"/>
    <col min="12" max="12" width="12.28125" style="69" customWidth="1"/>
    <col min="13" max="16384" width="9.140625" style="69" customWidth="1"/>
  </cols>
  <sheetData>
    <row r="1" spans="1:12" ht="15.75">
      <c r="A1" s="259" t="s">
        <v>375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>
      <c r="A2" s="255" t="s">
        <v>403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6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60" t="s">
        <v>58</v>
      </c>
      <c r="L3" s="261"/>
    </row>
    <row r="4" spans="1:12" ht="12.75" customHeight="1">
      <c r="A4" s="251" t="s">
        <v>2</v>
      </c>
      <c r="B4" s="252"/>
      <c r="C4" s="252"/>
      <c r="D4" s="252"/>
      <c r="E4" s="252"/>
      <c r="F4" s="251" t="s">
        <v>222</v>
      </c>
      <c r="G4" s="251" t="s">
        <v>399</v>
      </c>
      <c r="H4" s="252"/>
      <c r="I4" s="252"/>
      <c r="J4" s="251" t="s">
        <v>374</v>
      </c>
      <c r="K4" s="252"/>
      <c r="L4" s="252"/>
    </row>
    <row r="5" spans="1:12" ht="12.75">
      <c r="A5" s="252"/>
      <c r="B5" s="252"/>
      <c r="C5" s="252"/>
      <c r="D5" s="252"/>
      <c r="E5" s="252"/>
      <c r="F5" s="252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1">
        <v>1</v>
      </c>
      <c r="B6" s="251"/>
      <c r="C6" s="251"/>
      <c r="D6" s="251"/>
      <c r="E6" s="251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12" ht="12.75">
      <c r="A7" s="242" t="s">
        <v>99</v>
      </c>
      <c r="B7" s="243"/>
      <c r="C7" s="243"/>
      <c r="D7" s="243"/>
      <c r="E7" s="246"/>
      <c r="F7" s="9">
        <v>124</v>
      </c>
      <c r="G7" s="86">
        <f>+G8+G9+G10+G11+G12+G13+G14+G15</f>
        <v>85804678.48000114</v>
      </c>
      <c r="H7" s="87">
        <f>+H8+H9+H10+H11+H12+H13+H14+H15</f>
        <v>385304792.1300019</v>
      </c>
      <c r="I7" s="150">
        <f>+G7+H7</f>
        <v>471109470.61000305</v>
      </c>
      <c r="J7" s="86">
        <f>+J8+J9+J10+J11+J12+J13+J14+J15</f>
        <v>84974660.22000001</v>
      </c>
      <c r="K7" s="164">
        <f>+K8+K9+K10+K11+K12+K13+K14+K15</f>
        <v>475120061.21000034</v>
      </c>
      <c r="L7" s="88">
        <f>SUM(J7:K7)</f>
        <v>560094721.4300003</v>
      </c>
    </row>
    <row r="8" spans="1:12" ht="12.75">
      <c r="A8" s="234" t="s">
        <v>197</v>
      </c>
      <c r="B8" s="235"/>
      <c r="C8" s="235"/>
      <c r="D8" s="235"/>
      <c r="E8" s="236"/>
      <c r="F8" s="10">
        <v>125</v>
      </c>
      <c r="G8" s="89">
        <v>85579768.05000114</v>
      </c>
      <c r="H8" s="90">
        <v>351985760.1100023</v>
      </c>
      <c r="I8" s="151">
        <f aca="true" t="shared" si="0" ref="I8:I71">+G8+H8</f>
        <v>437565528.1600034</v>
      </c>
      <c r="J8" s="89">
        <v>84633076.18</v>
      </c>
      <c r="K8" s="90">
        <v>418439435.4100003</v>
      </c>
      <c r="L8" s="91">
        <f>SUM(J8:K8)</f>
        <v>503072511.59000033</v>
      </c>
    </row>
    <row r="9" spans="1:12" ht="12.75">
      <c r="A9" s="234" t="s">
        <v>198</v>
      </c>
      <c r="B9" s="235"/>
      <c r="C9" s="235"/>
      <c r="D9" s="235"/>
      <c r="E9" s="236"/>
      <c r="F9" s="10">
        <v>126</v>
      </c>
      <c r="G9" s="89">
        <v>0</v>
      </c>
      <c r="H9" s="90">
        <v>-1764.8999999992084</v>
      </c>
      <c r="I9" s="151">
        <f t="shared" si="0"/>
        <v>-1764.8999999992084</v>
      </c>
      <c r="J9" s="89">
        <v>0</v>
      </c>
      <c r="K9" s="90">
        <v>0</v>
      </c>
      <c r="L9" s="91">
        <f aca="true" t="shared" si="1" ref="L9:L72">SUM(J9:K9)</f>
        <v>0</v>
      </c>
    </row>
    <row r="10" spans="1:12" ht="25.5" customHeight="1">
      <c r="A10" s="234" t="s">
        <v>199</v>
      </c>
      <c r="B10" s="235"/>
      <c r="C10" s="235"/>
      <c r="D10" s="235"/>
      <c r="E10" s="236"/>
      <c r="F10" s="10">
        <v>127</v>
      </c>
      <c r="G10" s="89">
        <v>0</v>
      </c>
      <c r="H10" s="90">
        <v>10688657.670000121</v>
      </c>
      <c r="I10" s="151">
        <f t="shared" si="0"/>
        <v>10688657.670000121</v>
      </c>
      <c r="J10" s="89">
        <v>0</v>
      </c>
      <c r="K10" s="90">
        <v>4701713.6200000495</v>
      </c>
      <c r="L10" s="91">
        <f t="shared" si="1"/>
        <v>4701713.6200000495</v>
      </c>
    </row>
    <row r="11" spans="1:12" ht="12.75">
      <c r="A11" s="234" t="s">
        <v>200</v>
      </c>
      <c r="B11" s="235"/>
      <c r="C11" s="235"/>
      <c r="D11" s="235"/>
      <c r="E11" s="236"/>
      <c r="F11" s="10">
        <v>128</v>
      </c>
      <c r="G11" s="89">
        <v>-30518.090000000087</v>
      </c>
      <c r="H11" s="90">
        <v>-53180036.61000013</v>
      </c>
      <c r="I11" s="151">
        <f t="shared" si="0"/>
        <v>-53210554.70000014</v>
      </c>
      <c r="J11" s="89">
        <v>-28377.72</v>
      </c>
      <c r="K11" s="90">
        <v>-53174564.630000055</v>
      </c>
      <c r="L11" s="91">
        <f t="shared" si="1"/>
        <v>-53202942.35000005</v>
      </c>
    </row>
    <row r="12" spans="1:12" ht="12.75">
      <c r="A12" s="234" t="s">
        <v>201</v>
      </c>
      <c r="B12" s="235"/>
      <c r="C12" s="235"/>
      <c r="D12" s="235"/>
      <c r="E12" s="236"/>
      <c r="F12" s="10">
        <v>129</v>
      </c>
      <c r="G12" s="89">
        <v>0</v>
      </c>
      <c r="H12" s="90">
        <v>-2472254.7499999995</v>
      </c>
      <c r="I12" s="151">
        <f t="shared" si="0"/>
        <v>-2472254.7499999995</v>
      </c>
      <c r="J12" s="89">
        <v>0</v>
      </c>
      <c r="K12" s="90">
        <v>-1606623.0600000003</v>
      </c>
      <c r="L12" s="91">
        <f t="shared" si="1"/>
        <v>-1606623.0600000003</v>
      </c>
    </row>
    <row r="13" spans="1:12" ht="12.75">
      <c r="A13" s="234" t="s">
        <v>202</v>
      </c>
      <c r="B13" s="235"/>
      <c r="C13" s="235"/>
      <c r="D13" s="235"/>
      <c r="E13" s="236"/>
      <c r="F13" s="10">
        <v>130</v>
      </c>
      <c r="G13" s="89">
        <v>242162.77</v>
      </c>
      <c r="H13" s="90">
        <v>87578729.75999954</v>
      </c>
      <c r="I13" s="151">
        <f t="shared" si="0"/>
        <v>87820892.52999954</v>
      </c>
      <c r="J13" s="89">
        <v>357249.98</v>
      </c>
      <c r="K13" s="90">
        <v>110318601.67000002</v>
      </c>
      <c r="L13" s="91">
        <f t="shared" si="1"/>
        <v>110675851.65000002</v>
      </c>
    </row>
    <row r="14" spans="1:12" ht="12.75">
      <c r="A14" s="234" t="s">
        <v>203</v>
      </c>
      <c r="B14" s="235"/>
      <c r="C14" s="235"/>
      <c r="D14" s="235"/>
      <c r="E14" s="236"/>
      <c r="F14" s="10">
        <v>131</v>
      </c>
      <c r="G14" s="89">
        <v>13265.75</v>
      </c>
      <c r="H14" s="90">
        <v>-8935209.37</v>
      </c>
      <c r="I14" s="151">
        <f t="shared" si="0"/>
        <v>-8921943.62</v>
      </c>
      <c r="J14" s="89">
        <v>12711.78</v>
      </c>
      <c r="K14" s="90">
        <v>-3372480.8199999966</v>
      </c>
      <c r="L14" s="91">
        <f t="shared" si="1"/>
        <v>-3359769.039999997</v>
      </c>
    </row>
    <row r="15" spans="1:12" ht="12.75">
      <c r="A15" s="234" t="s">
        <v>243</v>
      </c>
      <c r="B15" s="235"/>
      <c r="C15" s="235"/>
      <c r="D15" s="235"/>
      <c r="E15" s="236"/>
      <c r="F15" s="10">
        <v>132</v>
      </c>
      <c r="G15" s="89">
        <v>0</v>
      </c>
      <c r="H15" s="90">
        <v>-359089.7799999978</v>
      </c>
      <c r="I15" s="151">
        <f t="shared" si="0"/>
        <v>-359089.7799999978</v>
      </c>
      <c r="J15" s="89">
        <v>0</v>
      </c>
      <c r="K15" s="90">
        <v>-186020.97999999986</v>
      </c>
      <c r="L15" s="91">
        <f t="shared" si="1"/>
        <v>-186020.97999999986</v>
      </c>
    </row>
    <row r="16" spans="1:12" ht="24.75" customHeight="1">
      <c r="A16" s="228" t="s">
        <v>100</v>
      </c>
      <c r="B16" s="235"/>
      <c r="C16" s="235"/>
      <c r="D16" s="235"/>
      <c r="E16" s="236"/>
      <c r="F16" s="10">
        <v>133</v>
      </c>
      <c r="G16" s="92">
        <f>+G17+G18+G22+G23+G24+G28+G29</f>
        <v>28897743.060000025</v>
      </c>
      <c r="H16" s="93">
        <f>+H17+H18+H22+H23+H24+H28+H29</f>
        <v>52379378.15000037</v>
      </c>
      <c r="I16" s="151">
        <f t="shared" si="0"/>
        <v>81277121.2100004</v>
      </c>
      <c r="J16" s="92">
        <f>+J17+J18+J22+J23+J24+J28+J29</f>
        <v>33082739.389999986</v>
      </c>
      <c r="K16" s="93">
        <f>+K17+K18+K22+K23+K24+K28+K29</f>
        <v>73210453.14</v>
      </c>
      <c r="L16" s="91">
        <f t="shared" si="1"/>
        <v>106293192.52999999</v>
      </c>
    </row>
    <row r="17" spans="1:12" ht="19.5" customHeight="1">
      <c r="A17" s="234" t="s">
        <v>220</v>
      </c>
      <c r="B17" s="235"/>
      <c r="C17" s="235"/>
      <c r="D17" s="235"/>
      <c r="E17" s="236"/>
      <c r="F17" s="10">
        <v>134</v>
      </c>
      <c r="G17" s="89">
        <v>0</v>
      </c>
      <c r="H17" s="90">
        <v>14744327.760000117</v>
      </c>
      <c r="I17" s="151">
        <f t="shared" si="0"/>
        <v>14744327.760000117</v>
      </c>
      <c r="J17" s="89">
        <v>96748.59000000001</v>
      </c>
      <c r="K17" s="90">
        <v>762943.7900000028</v>
      </c>
      <c r="L17" s="91">
        <f t="shared" si="1"/>
        <v>859692.3800000028</v>
      </c>
    </row>
    <row r="18" spans="1:12" ht="26.25" customHeight="1">
      <c r="A18" s="234" t="s">
        <v>205</v>
      </c>
      <c r="B18" s="235"/>
      <c r="C18" s="235"/>
      <c r="D18" s="235"/>
      <c r="E18" s="236"/>
      <c r="F18" s="10">
        <v>135</v>
      </c>
      <c r="G18" s="92">
        <f>+G19+G20+G21</f>
        <v>0</v>
      </c>
      <c r="H18" s="93">
        <f>+H19+H20+H21</f>
        <v>7617704.460000001</v>
      </c>
      <c r="I18" s="151">
        <f t="shared" si="0"/>
        <v>7617704.460000001</v>
      </c>
      <c r="J18" s="92">
        <f>+J19+J20+J21</f>
        <v>0</v>
      </c>
      <c r="K18" s="93">
        <f>+K19+K20+K21</f>
        <v>17530357.21</v>
      </c>
      <c r="L18" s="91">
        <f t="shared" si="1"/>
        <v>17530357.21</v>
      </c>
    </row>
    <row r="19" spans="1:12" ht="12.75">
      <c r="A19" s="234" t="s">
        <v>244</v>
      </c>
      <c r="B19" s="235"/>
      <c r="C19" s="235"/>
      <c r="D19" s="235"/>
      <c r="E19" s="236"/>
      <c r="F19" s="10">
        <v>136</v>
      </c>
      <c r="G19" s="89">
        <v>0</v>
      </c>
      <c r="H19" s="90">
        <v>7254894.32</v>
      </c>
      <c r="I19" s="151">
        <f t="shared" si="0"/>
        <v>7254894.32</v>
      </c>
      <c r="J19" s="89">
        <v>0</v>
      </c>
      <c r="K19" s="90">
        <v>9128495.010000002</v>
      </c>
      <c r="L19" s="91">
        <f t="shared" si="1"/>
        <v>9128495.010000002</v>
      </c>
    </row>
    <row r="20" spans="1:12" ht="24" customHeight="1">
      <c r="A20" s="234" t="s">
        <v>54</v>
      </c>
      <c r="B20" s="235"/>
      <c r="C20" s="235"/>
      <c r="D20" s="235"/>
      <c r="E20" s="236"/>
      <c r="F20" s="10">
        <v>137</v>
      </c>
      <c r="G20" s="89">
        <v>0</v>
      </c>
      <c r="H20" s="90">
        <v>0</v>
      </c>
      <c r="I20" s="151">
        <f t="shared" si="0"/>
        <v>0</v>
      </c>
      <c r="J20" s="89">
        <v>0</v>
      </c>
      <c r="K20" s="90">
        <v>0</v>
      </c>
      <c r="L20" s="91">
        <f t="shared" si="1"/>
        <v>0</v>
      </c>
    </row>
    <row r="21" spans="1:12" ht="12.75">
      <c r="A21" s="234" t="s">
        <v>245</v>
      </c>
      <c r="B21" s="235"/>
      <c r="C21" s="235"/>
      <c r="D21" s="235"/>
      <c r="E21" s="236"/>
      <c r="F21" s="10">
        <v>138</v>
      </c>
      <c r="G21" s="89">
        <v>0</v>
      </c>
      <c r="H21" s="90">
        <v>362810.14000000013</v>
      </c>
      <c r="I21" s="151">
        <f t="shared" si="0"/>
        <v>362810.14000000013</v>
      </c>
      <c r="J21" s="89">
        <v>0</v>
      </c>
      <c r="K21" s="90">
        <v>8401862.2</v>
      </c>
      <c r="L21" s="91">
        <f t="shared" si="1"/>
        <v>8401862.2</v>
      </c>
    </row>
    <row r="22" spans="1:12" ht="12.75">
      <c r="A22" s="234" t="s">
        <v>246</v>
      </c>
      <c r="B22" s="235"/>
      <c r="C22" s="235"/>
      <c r="D22" s="235"/>
      <c r="E22" s="236"/>
      <c r="F22" s="10">
        <v>139</v>
      </c>
      <c r="G22" s="89">
        <v>28795970.610000014</v>
      </c>
      <c r="H22" s="90">
        <v>28680182.14000024</v>
      </c>
      <c r="I22" s="151">
        <f t="shared" si="0"/>
        <v>57476152.75000025</v>
      </c>
      <c r="J22" s="89">
        <v>28277936.419999987</v>
      </c>
      <c r="K22" s="90">
        <v>28919264.91999998</v>
      </c>
      <c r="L22" s="91">
        <f t="shared" si="1"/>
        <v>57197201.33999997</v>
      </c>
    </row>
    <row r="23" spans="1:12" ht="20.25" customHeight="1">
      <c r="A23" s="234" t="s">
        <v>274</v>
      </c>
      <c r="B23" s="235"/>
      <c r="C23" s="235"/>
      <c r="D23" s="235"/>
      <c r="E23" s="236"/>
      <c r="F23" s="10">
        <v>140</v>
      </c>
      <c r="G23" s="89">
        <v>38451.970000000016</v>
      </c>
      <c r="H23" s="90">
        <v>77385.38000000012</v>
      </c>
      <c r="I23" s="151">
        <f t="shared" si="0"/>
        <v>115837.35000000014</v>
      </c>
      <c r="J23" s="89">
        <v>-12405.910000000002</v>
      </c>
      <c r="K23" s="90">
        <v>743970.2</v>
      </c>
      <c r="L23" s="91">
        <f t="shared" si="1"/>
        <v>731564.2899999999</v>
      </c>
    </row>
    <row r="24" spans="1:12" ht="19.5" customHeight="1">
      <c r="A24" s="234" t="s">
        <v>101</v>
      </c>
      <c r="B24" s="235"/>
      <c r="C24" s="235"/>
      <c r="D24" s="235"/>
      <c r="E24" s="236"/>
      <c r="F24" s="10">
        <v>141</v>
      </c>
      <c r="G24" s="92">
        <f>+G25+G26+G27</f>
        <v>9836.890000010142</v>
      </c>
      <c r="H24" s="93">
        <f>+H25+H26+H27</f>
        <v>576294.5100000029</v>
      </c>
      <c r="I24" s="151">
        <f t="shared" si="0"/>
        <v>586131.4000000131</v>
      </c>
      <c r="J24" s="92">
        <f>+J25+J26+J27</f>
        <v>4713312.849999998</v>
      </c>
      <c r="K24" s="93">
        <f>+K25+K26+K27</f>
        <v>13068273.710000008</v>
      </c>
      <c r="L24" s="91">
        <f t="shared" si="1"/>
        <v>17781586.560000006</v>
      </c>
    </row>
    <row r="25" spans="1:12" ht="12.75">
      <c r="A25" s="234" t="s">
        <v>247</v>
      </c>
      <c r="B25" s="235"/>
      <c r="C25" s="235"/>
      <c r="D25" s="235"/>
      <c r="E25" s="236"/>
      <c r="F25" s="10">
        <v>142</v>
      </c>
      <c r="G25" s="89">
        <v>9836.89000000013</v>
      </c>
      <c r="H25" s="90">
        <v>31349.39000000005</v>
      </c>
      <c r="I25" s="151">
        <f t="shared" si="0"/>
        <v>41186.28000000018</v>
      </c>
      <c r="J25" s="89">
        <v>12615.49999999997</v>
      </c>
      <c r="K25" s="90">
        <v>31007.99999999997</v>
      </c>
      <c r="L25" s="91">
        <f t="shared" si="1"/>
        <v>43623.49999999994</v>
      </c>
    </row>
    <row r="26" spans="1:12" ht="12.75">
      <c r="A26" s="234" t="s">
        <v>248</v>
      </c>
      <c r="B26" s="235"/>
      <c r="C26" s="235"/>
      <c r="D26" s="235"/>
      <c r="E26" s="236"/>
      <c r="F26" s="10">
        <v>143</v>
      </c>
      <c r="G26" s="89">
        <v>1.0011717677116394E-08</v>
      </c>
      <c r="H26" s="90">
        <v>544945.1200000029</v>
      </c>
      <c r="I26" s="151">
        <f t="shared" si="0"/>
        <v>544945.1200000129</v>
      </c>
      <c r="J26" s="89">
        <v>4700697.349999998</v>
      </c>
      <c r="K26" s="90">
        <v>13037265.710000008</v>
      </c>
      <c r="L26" s="91">
        <f t="shared" si="1"/>
        <v>17737963.060000006</v>
      </c>
    </row>
    <row r="27" spans="1:12" ht="12.75">
      <c r="A27" s="234" t="s">
        <v>7</v>
      </c>
      <c r="B27" s="235"/>
      <c r="C27" s="235"/>
      <c r="D27" s="235"/>
      <c r="E27" s="236"/>
      <c r="F27" s="10">
        <v>144</v>
      </c>
      <c r="G27" s="89">
        <v>0</v>
      </c>
      <c r="H27" s="90">
        <v>0</v>
      </c>
      <c r="I27" s="151">
        <f t="shared" si="0"/>
        <v>0</v>
      </c>
      <c r="J27" s="89">
        <v>0</v>
      </c>
      <c r="K27" s="90">
        <v>0</v>
      </c>
      <c r="L27" s="91">
        <f t="shared" si="1"/>
        <v>0</v>
      </c>
    </row>
    <row r="28" spans="1:12" ht="12.75">
      <c r="A28" s="234" t="s">
        <v>8</v>
      </c>
      <c r="B28" s="235"/>
      <c r="C28" s="235"/>
      <c r="D28" s="235"/>
      <c r="E28" s="236"/>
      <c r="F28" s="10">
        <v>145</v>
      </c>
      <c r="G28" s="89">
        <v>0</v>
      </c>
      <c r="H28" s="90">
        <v>0</v>
      </c>
      <c r="I28" s="151">
        <f t="shared" si="0"/>
        <v>0</v>
      </c>
      <c r="J28" s="89">
        <v>0</v>
      </c>
      <c r="K28" s="90">
        <v>0</v>
      </c>
      <c r="L28" s="91">
        <f t="shared" si="1"/>
        <v>0</v>
      </c>
    </row>
    <row r="29" spans="1:12" ht="12.75">
      <c r="A29" s="234" t="s">
        <v>9</v>
      </c>
      <c r="B29" s="235"/>
      <c r="C29" s="235"/>
      <c r="D29" s="235"/>
      <c r="E29" s="236"/>
      <c r="F29" s="10">
        <v>146</v>
      </c>
      <c r="G29" s="89">
        <v>53483.58999999997</v>
      </c>
      <c r="H29" s="90">
        <v>683483.9000000032</v>
      </c>
      <c r="I29" s="151">
        <f t="shared" si="0"/>
        <v>736967.4900000031</v>
      </c>
      <c r="J29" s="89">
        <v>7147.440000000017</v>
      </c>
      <c r="K29" s="90">
        <v>12185643.309999997</v>
      </c>
      <c r="L29" s="91">
        <f t="shared" si="1"/>
        <v>12192790.749999996</v>
      </c>
    </row>
    <row r="30" spans="1:12" ht="12.75">
      <c r="A30" s="228" t="s">
        <v>10</v>
      </c>
      <c r="B30" s="235"/>
      <c r="C30" s="235"/>
      <c r="D30" s="235"/>
      <c r="E30" s="236"/>
      <c r="F30" s="10">
        <v>147</v>
      </c>
      <c r="G30" s="89">
        <v>248463.46000000014</v>
      </c>
      <c r="H30" s="90">
        <v>8840962.510000005</v>
      </c>
      <c r="I30" s="151">
        <f t="shared" si="0"/>
        <v>9089425.970000006</v>
      </c>
      <c r="J30" s="89">
        <v>361224.13</v>
      </c>
      <c r="K30" s="90">
        <v>10579748.15</v>
      </c>
      <c r="L30" s="91">
        <f t="shared" si="1"/>
        <v>10940972.280000001</v>
      </c>
    </row>
    <row r="31" spans="1:12" ht="21.75" customHeight="1">
      <c r="A31" s="228" t="s">
        <v>11</v>
      </c>
      <c r="B31" s="235"/>
      <c r="C31" s="235"/>
      <c r="D31" s="235"/>
      <c r="E31" s="236"/>
      <c r="F31" s="10">
        <v>148</v>
      </c>
      <c r="G31" s="89">
        <v>21532.560000000012</v>
      </c>
      <c r="H31" s="90">
        <v>4795282.749999993</v>
      </c>
      <c r="I31" s="151">
        <f t="shared" si="0"/>
        <v>4816815.309999992</v>
      </c>
      <c r="J31" s="89">
        <v>42773.31</v>
      </c>
      <c r="K31" s="90">
        <v>3359485.539999999</v>
      </c>
      <c r="L31" s="91">
        <f t="shared" si="1"/>
        <v>3402258.849999999</v>
      </c>
    </row>
    <row r="32" spans="1:12" ht="12.75">
      <c r="A32" s="228" t="s">
        <v>12</v>
      </c>
      <c r="B32" s="235"/>
      <c r="C32" s="235"/>
      <c r="D32" s="235"/>
      <c r="E32" s="236"/>
      <c r="F32" s="10">
        <v>149</v>
      </c>
      <c r="G32" s="89">
        <v>4976.189999999991</v>
      </c>
      <c r="H32" s="90">
        <v>1899734.8500000108</v>
      </c>
      <c r="I32" s="151">
        <f t="shared" si="0"/>
        <v>1904711.0400000107</v>
      </c>
      <c r="J32" s="89">
        <v>-208.85000000000036</v>
      </c>
      <c r="K32" s="90">
        <v>1832939.7600000026</v>
      </c>
      <c r="L32" s="91">
        <f t="shared" si="1"/>
        <v>1832730.9100000025</v>
      </c>
    </row>
    <row r="33" spans="1:12" ht="12.75">
      <c r="A33" s="228" t="s">
        <v>102</v>
      </c>
      <c r="B33" s="235"/>
      <c r="C33" s="235"/>
      <c r="D33" s="235"/>
      <c r="E33" s="236"/>
      <c r="F33" s="10">
        <v>150</v>
      </c>
      <c r="G33" s="92">
        <f>+G34+G38</f>
        <v>-66004626.62000002</v>
      </c>
      <c r="H33" s="93">
        <f>+H34+H38</f>
        <v>-231850665.3600011</v>
      </c>
      <c r="I33" s="151">
        <f t="shared" si="0"/>
        <v>-297855291.9800011</v>
      </c>
      <c r="J33" s="92">
        <f>+J34+J38</f>
        <v>-53234074.059999995</v>
      </c>
      <c r="K33" s="93">
        <f>+K34+K38</f>
        <v>-276073614.8699999</v>
      </c>
      <c r="L33" s="91">
        <f t="shared" si="1"/>
        <v>-329307688.9299999</v>
      </c>
    </row>
    <row r="34" spans="1:12" ht="12.75">
      <c r="A34" s="234" t="s">
        <v>103</v>
      </c>
      <c r="B34" s="235"/>
      <c r="C34" s="235"/>
      <c r="D34" s="235"/>
      <c r="E34" s="236"/>
      <c r="F34" s="10">
        <v>151</v>
      </c>
      <c r="G34" s="92">
        <f>+G35+G36+G37</f>
        <v>-58841778.42000002</v>
      </c>
      <c r="H34" s="93">
        <f>+H35+H36+H37</f>
        <v>-247118586.630001</v>
      </c>
      <c r="I34" s="151">
        <f t="shared" si="0"/>
        <v>-305960365.050001</v>
      </c>
      <c r="J34" s="92">
        <f>+J35+J36+J37</f>
        <v>-51292514.629999995</v>
      </c>
      <c r="K34" s="93">
        <f>+K35+K36+K37</f>
        <v>-241982528.92999992</v>
      </c>
      <c r="L34" s="91">
        <f t="shared" si="1"/>
        <v>-293275043.55999994</v>
      </c>
    </row>
    <row r="35" spans="1:12" ht="12.75">
      <c r="A35" s="234" t="s">
        <v>13</v>
      </c>
      <c r="B35" s="235"/>
      <c r="C35" s="235"/>
      <c r="D35" s="235"/>
      <c r="E35" s="236"/>
      <c r="F35" s="10">
        <v>152</v>
      </c>
      <c r="G35" s="89">
        <v>-58841778.42000002</v>
      </c>
      <c r="H35" s="90">
        <v>-256432767.650001</v>
      </c>
      <c r="I35" s="151">
        <f t="shared" si="0"/>
        <v>-315274546.070001</v>
      </c>
      <c r="J35" s="89">
        <v>-51292514.629999995</v>
      </c>
      <c r="K35" s="90">
        <v>-250105835.14999992</v>
      </c>
      <c r="L35" s="91">
        <f t="shared" si="1"/>
        <v>-301398349.7799999</v>
      </c>
    </row>
    <row r="36" spans="1:12" ht="12.75">
      <c r="A36" s="234" t="s">
        <v>14</v>
      </c>
      <c r="B36" s="235"/>
      <c r="C36" s="235"/>
      <c r="D36" s="235"/>
      <c r="E36" s="236"/>
      <c r="F36" s="10">
        <v>153</v>
      </c>
      <c r="G36" s="89">
        <v>0</v>
      </c>
      <c r="H36" s="90">
        <v>643133.9000000013</v>
      </c>
      <c r="I36" s="151">
        <f t="shared" si="0"/>
        <v>643133.9000000013</v>
      </c>
      <c r="J36" s="89">
        <v>0</v>
      </c>
      <c r="K36" s="90">
        <v>267445.75</v>
      </c>
      <c r="L36" s="91">
        <f t="shared" si="1"/>
        <v>267445.75</v>
      </c>
    </row>
    <row r="37" spans="1:12" ht="12.75">
      <c r="A37" s="234" t="s">
        <v>15</v>
      </c>
      <c r="B37" s="235"/>
      <c r="C37" s="235"/>
      <c r="D37" s="235"/>
      <c r="E37" s="236"/>
      <c r="F37" s="10">
        <v>154</v>
      </c>
      <c r="G37" s="89">
        <v>0</v>
      </c>
      <c r="H37" s="90">
        <v>8671047.119999982</v>
      </c>
      <c r="I37" s="151">
        <f t="shared" si="0"/>
        <v>8671047.119999982</v>
      </c>
      <c r="J37" s="89">
        <v>0</v>
      </c>
      <c r="K37" s="90">
        <v>7855860.470000006</v>
      </c>
      <c r="L37" s="91">
        <f t="shared" si="1"/>
        <v>7855860.470000006</v>
      </c>
    </row>
    <row r="38" spans="1:12" ht="12.75">
      <c r="A38" s="234" t="s">
        <v>104</v>
      </c>
      <c r="B38" s="235"/>
      <c r="C38" s="235"/>
      <c r="D38" s="235"/>
      <c r="E38" s="236"/>
      <c r="F38" s="10">
        <v>155</v>
      </c>
      <c r="G38" s="92">
        <f>+G39+G40+G41</f>
        <v>-7162848.2</v>
      </c>
      <c r="H38" s="93">
        <f>+H39+H40+H41</f>
        <v>15267921.26999992</v>
      </c>
      <c r="I38" s="151">
        <f t="shared" si="0"/>
        <v>8105073.069999919</v>
      </c>
      <c r="J38" s="92">
        <f>+J39+J40+J41</f>
        <v>-1941559.4300000002</v>
      </c>
      <c r="K38" s="93">
        <f>+K39+K40+K41</f>
        <v>-34091085.94</v>
      </c>
      <c r="L38" s="91">
        <f t="shared" si="1"/>
        <v>-36032645.37</v>
      </c>
    </row>
    <row r="39" spans="1:12" ht="12.75">
      <c r="A39" s="234" t="s">
        <v>16</v>
      </c>
      <c r="B39" s="235"/>
      <c r="C39" s="235"/>
      <c r="D39" s="235"/>
      <c r="E39" s="236"/>
      <c r="F39" s="10">
        <v>156</v>
      </c>
      <c r="G39" s="89">
        <v>-7162848.2</v>
      </c>
      <c r="H39" s="90">
        <v>-16470830.860000083</v>
      </c>
      <c r="I39" s="151">
        <f t="shared" si="0"/>
        <v>-23633679.060000084</v>
      </c>
      <c r="J39" s="89">
        <v>-1941559.4300000002</v>
      </c>
      <c r="K39" s="90">
        <v>-69100532.27</v>
      </c>
      <c r="L39" s="91">
        <f t="shared" si="1"/>
        <v>-71042091.7</v>
      </c>
    </row>
    <row r="40" spans="1:12" ht="12.75">
      <c r="A40" s="234" t="s">
        <v>17</v>
      </c>
      <c r="B40" s="235"/>
      <c r="C40" s="235"/>
      <c r="D40" s="235"/>
      <c r="E40" s="236"/>
      <c r="F40" s="10">
        <v>157</v>
      </c>
      <c r="G40" s="89">
        <v>0</v>
      </c>
      <c r="H40" s="90">
        <v>14621267.57</v>
      </c>
      <c r="I40" s="151">
        <f t="shared" si="0"/>
        <v>14621267.57</v>
      </c>
      <c r="J40" s="89">
        <v>0</v>
      </c>
      <c r="K40" s="90">
        <v>399745.80000000005</v>
      </c>
      <c r="L40" s="91">
        <f t="shared" si="1"/>
        <v>399745.80000000005</v>
      </c>
    </row>
    <row r="41" spans="1:12" ht="12.75">
      <c r="A41" s="234" t="s">
        <v>18</v>
      </c>
      <c r="B41" s="235"/>
      <c r="C41" s="235"/>
      <c r="D41" s="235"/>
      <c r="E41" s="236"/>
      <c r="F41" s="10">
        <v>158</v>
      </c>
      <c r="G41" s="89">
        <v>0</v>
      </c>
      <c r="H41" s="90">
        <v>17117484.560000002</v>
      </c>
      <c r="I41" s="151">
        <f t="shared" si="0"/>
        <v>17117484.560000002</v>
      </c>
      <c r="J41" s="89">
        <v>0</v>
      </c>
      <c r="K41" s="90">
        <v>34609700.53</v>
      </c>
      <c r="L41" s="91">
        <f t="shared" si="1"/>
        <v>34609700.53</v>
      </c>
    </row>
    <row r="42" spans="1:12" ht="22.5" customHeight="1">
      <c r="A42" s="228" t="s">
        <v>105</v>
      </c>
      <c r="B42" s="235"/>
      <c r="C42" s="235"/>
      <c r="D42" s="235"/>
      <c r="E42" s="236"/>
      <c r="F42" s="10">
        <v>159</v>
      </c>
      <c r="G42" s="92">
        <f>+G43+G46</f>
        <v>-9961648.479999999</v>
      </c>
      <c r="H42" s="93">
        <f>+H43+H46</f>
        <v>5192700</v>
      </c>
      <c r="I42" s="151">
        <f t="shared" si="0"/>
        <v>-4768948.479999999</v>
      </c>
      <c r="J42" s="92">
        <f>+J43+J46</f>
        <v>-46071543.440000005</v>
      </c>
      <c r="K42" s="93">
        <f>+K43+K46</f>
        <v>2357870.66</v>
      </c>
      <c r="L42" s="91">
        <f t="shared" si="1"/>
        <v>-43713672.78</v>
      </c>
    </row>
    <row r="43" spans="1:12" ht="21" customHeight="1">
      <c r="A43" s="234" t="s">
        <v>106</v>
      </c>
      <c r="B43" s="235"/>
      <c r="C43" s="235"/>
      <c r="D43" s="235"/>
      <c r="E43" s="236"/>
      <c r="F43" s="10">
        <v>160</v>
      </c>
      <c r="G43" s="92">
        <f>+G44+G45</f>
        <v>-7615230.359999999</v>
      </c>
      <c r="H43" s="93">
        <f>+H44+H45</f>
        <v>0</v>
      </c>
      <c r="I43" s="151">
        <f t="shared" si="0"/>
        <v>-7615230.359999999</v>
      </c>
      <c r="J43" s="92">
        <f>+J44+J45</f>
        <v>-43970044.050000004</v>
      </c>
      <c r="K43" s="93">
        <f>+K44+K45</f>
        <v>0</v>
      </c>
      <c r="L43" s="91">
        <f t="shared" si="1"/>
        <v>-43970044.050000004</v>
      </c>
    </row>
    <row r="44" spans="1:12" ht="12.75">
      <c r="A44" s="234" t="s">
        <v>19</v>
      </c>
      <c r="B44" s="235"/>
      <c r="C44" s="235"/>
      <c r="D44" s="235"/>
      <c r="E44" s="236"/>
      <c r="F44" s="10">
        <v>161</v>
      </c>
      <c r="G44" s="89">
        <v>-7564751.18</v>
      </c>
      <c r="H44" s="90">
        <v>0</v>
      </c>
      <c r="I44" s="151">
        <f t="shared" si="0"/>
        <v>-7564751.18</v>
      </c>
      <c r="J44" s="89">
        <v>-43970044.050000004</v>
      </c>
      <c r="K44" s="90">
        <v>0</v>
      </c>
      <c r="L44" s="91">
        <f t="shared" si="1"/>
        <v>-43970044.050000004</v>
      </c>
    </row>
    <row r="45" spans="1:12" ht="12.75">
      <c r="A45" s="234" t="s">
        <v>20</v>
      </c>
      <c r="B45" s="235"/>
      <c r="C45" s="235"/>
      <c r="D45" s="235"/>
      <c r="E45" s="236"/>
      <c r="F45" s="10">
        <v>162</v>
      </c>
      <c r="G45" s="89">
        <v>-50479.18000000008</v>
      </c>
      <c r="H45" s="90">
        <v>0</v>
      </c>
      <c r="I45" s="151">
        <f t="shared" si="0"/>
        <v>-50479.18000000008</v>
      </c>
      <c r="J45" s="89">
        <v>0</v>
      </c>
      <c r="K45" s="90">
        <v>0</v>
      </c>
      <c r="L45" s="91">
        <f t="shared" si="1"/>
        <v>0</v>
      </c>
    </row>
    <row r="46" spans="1:12" ht="21.75" customHeight="1">
      <c r="A46" s="234" t="s">
        <v>107</v>
      </c>
      <c r="B46" s="235"/>
      <c r="C46" s="235"/>
      <c r="D46" s="235"/>
      <c r="E46" s="236"/>
      <c r="F46" s="10">
        <v>163</v>
      </c>
      <c r="G46" s="92">
        <f>+G47+G48+G49</f>
        <v>-2346418.1199999996</v>
      </c>
      <c r="H46" s="93">
        <f>+H47+H48+H49</f>
        <v>5192700</v>
      </c>
      <c r="I46" s="151">
        <f t="shared" si="0"/>
        <v>2846281.8800000004</v>
      </c>
      <c r="J46" s="92">
        <f>+J47+J48+J49</f>
        <v>-2101499.39</v>
      </c>
      <c r="K46" s="93">
        <f>+K47+K48+K49</f>
        <v>2357870.66</v>
      </c>
      <c r="L46" s="91">
        <f t="shared" si="1"/>
        <v>256371.27000000002</v>
      </c>
    </row>
    <row r="47" spans="1:12" ht="12.75">
      <c r="A47" s="234" t="s">
        <v>21</v>
      </c>
      <c r="B47" s="235"/>
      <c r="C47" s="235"/>
      <c r="D47" s="235"/>
      <c r="E47" s="236"/>
      <c r="F47" s="10">
        <v>164</v>
      </c>
      <c r="G47" s="89">
        <v>-2346418.1199999996</v>
      </c>
      <c r="H47" s="90">
        <v>5192700</v>
      </c>
      <c r="I47" s="151">
        <f t="shared" si="0"/>
        <v>2846281.8800000004</v>
      </c>
      <c r="J47" s="89">
        <v>-2101499.39</v>
      </c>
      <c r="K47" s="90">
        <v>2357870.66</v>
      </c>
      <c r="L47" s="91">
        <f t="shared" si="1"/>
        <v>256371.27000000002</v>
      </c>
    </row>
    <row r="48" spans="1:12" ht="12.75">
      <c r="A48" s="234" t="s">
        <v>22</v>
      </c>
      <c r="B48" s="235"/>
      <c r="C48" s="235"/>
      <c r="D48" s="235"/>
      <c r="E48" s="236"/>
      <c r="F48" s="10">
        <v>165</v>
      </c>
      <c r="G48" s="89">
        <v>0</v>
      </c>
      <c r="H48" s="90">
        <v>0</v>
      </c>
      <c r="I48" s="151">
        <f t="shared" si="0"/>
        <v>0</v>
      </c>
      <c r="J48" s="89">
        <v>0</v>
      </c>
      <c r="K48" s="90">
        <v>0</v>
      </c>
      <c r="L48" s="91">
        <f t="shared" si="1"/>
        <v>0</v>
      </c>
    </row>
    <row r="49" spans="1:12" ht="12.75">
      <c r="A49" s="234" t="s">
        <v>23</v>
      </c>
      <c r="B49" s="235"/>
      <c r="C49" s="235"/>
      <c r="D49" s="235"/>
      <c r="E49" s="236"/>
      <c r="F49" s="10">
        <v>166</v>
      </c>
      <c r="G49" s="89">
        <v>0</v>
      </c>
      <c r="H49" s="90">
        <v>0</v>
      </c>
      <c r="I49" s="151">
        <f t="shared" si="0"/>
        <v>0</v>
      </c>
      <c r="J49" s="89">
        <v>0</v>
      </c>
      <c r="K49" s="90">
        <v>0</v>
      </c>
      <c r="L49" s="91">
        <f t="shared" si="1"/>
        <v>0</v>
      </c>
    </row>
    <row r="50" spans="1:12" ht="21" customHeight="1">
      <c r="A50" s="228" t="s">
        <v>210</v>
      </c>
      <c r="B50" s="235"/>
      <c r="C50" s="235"/>
      <c r="D50" s="235"/>
      <c r="E50" s="236"/>
      <c r="F50" s="10">
        <v>167</v>
      </c>
      <c r="G50" s="92">
        <f>+G51+G52+G53</f>
        <v>-5720696.630000003</v>
      </c>
      <c r="H50" s="93">
        <f>+H51+H52+H53</f>
        <v>0</v>
      </c>
      <c r="I50" s="151">
        <f t="shared" si="0"/>
        <v>-5720696.630000003</v>
      </c>
      <c r="J50" s="92">
        <f>+J51+J52+J53</f>
        <v>-7478718.409999996</v>
      </c>
      <c r="K50" s="93">
        <f>+K51+K52+K53</f>
        <v>0</v>
      </c>
      <c r="L50" s="91">
        <f t="shared" si="1"/>
        <v>-7478718.409999996</v>
      </c>
    </row>
    <row r="51" spans="1:12" ht="12.75">
      <c r="A51" s="234" t="s">
        <v>24</v>
      </c>
      <c r="B51" s="235"/>
      <c r="C51" s="235"/>
      <c r="D51" s="235"/>
      <c r="E51" s="236"/>
      <c r="F51" s="10">
        <v>168</v>
      </c>
      <c r="G51" s="89">
        <v>-5720696.630000003</v>
      </c>
      <c r="H51" s="90">
        <v>0</v>
      </c>
      <c r="I51" s="151">
        <f t="shared" si="0"/>
        <v>-5720696.630000003</v>
      </c>
      <c r="J51" s="89">
        <v>-7478718.409999996</v>
      </c>
      <c r="K51" s="90">
        <v>0</v>
      </c>
      <c r="L51" s="91">
        <f t="shared" si="1"/>
        <v>-7478718.409999996</v>
      </c>
    </row>
    <row r="52" spans="1:12" ht="12.75">
      <c r="A52" s="234" t="s">
        <v>25</v>
      </c>
      <c r="B52" s="235"/>
      <c r="C52" s="235"/>
      <c r="D52" s="235"/>
      <c r="E52" s="236"/>
      <c r="F52" s="10">
        <v>169</v>
      </c>
      <c r="G52" s="89">
        <v>0</v>
      </c>
      <c r="H52" s="90">
        <v>0</v>
      </c>
      <c r="I52" s="151">
        <f t="shared" si="0"/>
        <v>0</v>
      </c>
      <c r="J52" s="89">
        <v>0</v>
      </c>
      <c r="K52" s="90">
        <v>0</v>
      </c>
      <c r="L52" s="91">
        <f t="shared" si="1"/>
        <v>0</v>
      </c>
    </row>
    <row r="53" spans="1:12" ht="12.75">
      <c r="A53" s="234" t="s">
        <v>26</v>
      </c>
      <c r="B53" s="235"/>
      <c r="C53" s="235"/>
      <c r="D53" s="235"/>
      <c r="E53" s="236"/>
      <c r="F53" s="10">
        <v>170</v>
      </c>
      <c r="G53" s="89">
        <v>0</v>
      </c>
      <c r="H53" s="90">
        <v>0</v>
      </c>
      <c r="I53" s="151">
        <f t="shared" si="0"/>
        <v>0</v>
      </c>
      <c r="J53" s="89">
        <v>0</v>
      </c>
      <c r="K53" s="90">
        <v>0</v>
      </c>
      <c r="L53" s="91">
        <f t="shared" si="1"/>
        <v>0</v>
      </c>
    </row>
    <row r="54" spans="1:12" ht="21" customHeight="1">
      <c r="A54" s="228" t="s">
        <v>108</v>
      </c>
      <c r="B54" s="235"/>
      <c r="C54" s="235"/>
      <c r="D54" s="235"/>
      <c r="E54" s="236"/>
      <c r="F54" s="10">
        <v>171</v>
      </c>
      <c r="G54" s="92">
        <f>+G55+G56</f>
        <v>0</v>
      </c>
      <c r="H54" s="93">
        <f>+H55+H56</f>
        <v>-326569.4400000012</v>
      </c>
      <c r="I54" s="151">
        <f t="shared" si="0"/>
        <v>-326569.4400000012</v>
      </c>
      <c r="J54" s="92">
        <f>+J55+J56</f>
        <v>0</v>
      </c>
      <c r="K54" s="93">
        <f>+K55+K56</f>
        <v>-750656.3599999996</v>
      </c>
      <c r="L54" s="91">
        <f t="shared" si="1"/>
        <v>-750656.3599999996</v>
      </c>
    </row>
    <row r="55" spans="1:12" ht="12.75">
      <c r="A55" s="234" t="s">
        <v>27</v>
      </c>
      <c r="B55" s="235"/>
      <c r="C55" s="235"/>
      <c r="D55" s="235"/>
      <c r="E55" s="236"/>
      <c r="F55" s="10">
        <v>172</v>
      </c>
      <c r="G55" s="89">
        <v>0</v>
      </c>
      <c r="H55" s="90">
        <v>-326569.4400000012</v>
      </c>
      <c r="I55" s="151">
        <f t="shared" si="0"/>
        <v>-326569.4400000012</v>
      </c>
      <c r="J55" s="89">
        <v>0</v>
      </c>
      <c r="K55" s="90">
        <v>-750656.3599999996</v>
      </c>
      <c r="L55" s="91">
        <f t="shared" si="1"/>
        <v>-750656.3599999996</v>
      </c>
    </row>
    <row r="56" spans="1:12" ht="12.75">
      <c r="A56" s="234" t="s">
        <v>28</v>
      </c>
      <c r="B56" s="235"/>
      <c r="C56" s="235"/>
      <c r="D56" s="235"/>
      <c r="E56" s="236"/>
      <c r="F56" s="10">
        <v>173</v>
      </c>
      <c r="G56" s="89">
        <v>0</v>
      </c>
      <c r="H56" s="90">
        <v>0</v>
      </c>
      <c r="I56" s="151">
        <f t="shared" si="0"/>
        <v>0</v>
      </c>
      <c r="J56" s="89">
        <v>0</v>
      </c>
      <c r="K56" s="90">
        <v>0</v>
      </c>
      <c r="L56" s="91">
        <f t="shared" si="1"/>
        <v>0</v>
      </c>
    </row>
    <row r="57" spans="1:12" ht="21" customHeight="1">
      <c r="A57" s="228" t="s">
        <v>109</v>
      </c>
      <c r="B57" s="235"/>
      <c r="C57" s="235"/>
      <c r="D57" s="235"/>
      <c r="E57" s="236"/>
      <c r="F57" s="10">
        <v>174</v>
      </c>
      <c r="G57" s="97">
        <f>+G58+G62</f>
        <v>-26935516.160000034</v>
      </c>
      <c r="H57" s="98">
        <f>+H58+H62</f>
        <v>-139772947.07000056</v>
      </c>
      <c r="I57" s="152">
        <f t="shared" si="0"/>
        <v>-166708463.2300006</v>
      </c>
      <c r="J57" s="97">
        <f>+J58+J62</f>
        <v>-25045759.78000002</v>
      </c>
      <c r="K57" s="98">
        <f>+K58+K62</f>
        <v>-165451072.12000003</v>
      </c>
      <c r="L57" s="99">
        <f t="shared" si="1"/>
        <v>-190496831.90000007</v>
      </c>
    </row>
    <row r="58" spans="1:12" ht="12.75">
      <c r="A58" s="234" t="s">
        <v>110</v>
      </c>
      <c r="B58" s="235"/>
      <c r="C58" s="235"/>
      <c r="D58" s="235"/>
      <c r="E58" s="236"/>
      <c r="F58" s="10">
        <v>175</v>
      </c>
      <c r="G58" s="92">
        <f>+G59+G60+G61</f>
        <v>-14161868.420000037</v>
      </c>
      <c r="H58" s="93">
        <f>+H59+H60+H61</f>
        <v>-70651549.30000019</v>
      </c>
      <c r="I58" s="151">
        <f t="shared" si="0"/>
        <v>-84813417.72000022</v>
      </c>
      <c r="J58" s="92">
        <f>+J59+J60+J61</f>
        <v>-12923289.67000001</v>
      </c>
      <c r="K58" s="93">
        <f>+K59+K60+K61</f>
        <v>-90201133.22000003</v>
      </c>
      <c r="L58" s="91">
        <f t="shared" si="1"/>
        <v>-103124422.89000005</v>
      </c>
    </row>
    <row r="59" spans="1:12" ht="12.75">
      <c r="A59" s="234" t="s">
        <v>29</v>
      </c>
      <c r="B59" s="235"/>
      <c r="C59" s="235"/>
      <c r="D59" s="235"/>
      <c r="E59" s="236"/>
      <c r="F59" s="10">
        <v>176</v>
      </c>
      <c r="G59" s="89">
        <v>-9285034.210000038</v>
      </c>
      <c r="H59" s="90">
        <v>-60071063.030000016</v>
      </c>
      <c r="I59" s="151">
        <f t="shared" si="0"/>
        <v>-69356097.24000005</v>
      </c>
      <c r="J59" s="89">
        <v>-7770963.660000004</v>
      </c>
      <c r="K59" s="90">
        <v>-66896372.50000003</v>
      </c>
      <c r="L59" s="91">
        <f t="shared" si="1"/>
        <v>-74667336.16000003</v>
      </c>
    </row>
    <row r="60" spans="1:12" ht="12.75">
      <c r="A60" s="234" t="s">
        <v>30</v>
      </c>
      <c r="B60" s="235"/>
      <c r="C60" s="235"/>
      <c r="D60" s="235"/>
      <c r="E60" s="236"/>
      <c r="F60" s="10">
        <v>177</v>
      </c>
      <c r="G60" s="89">
        <v>-4876834.209999999</v>
      </c>
      <c r="H60" s="90">
        <v>-22587336.750000156</v>
      </c>
      <c r="I60" s="151">
        <f t="shared" si="0"/>
        <v>-27464170.960000157</v>
      </c>
      <c r="J60" s="89">
        <v>-5152326.010000005</v>
      </c>
      <c r="K60" s="90">
        <v>-29818633.33</v>
      </c>
      <c r="L60" s="91">
        <f t="shared" si="1"/>
        <v>-34970959.34</v>
      </c>
    </row>
    <row r="61" spans="1:12" ht="12.75">
      <c r="A61" s="234" t="s">
        <v>31</v>
      </c>
      <c r="B61" s="235"/>
      <c r="C61" s="235"/>
      <c r="D61" s="235"/>
      <c r="E61" s="236"/>
      <c r="F61" s="10">
        <v>178</v>
      </c>
      <c r="G61" s="89">
        <v>0</v>
      </c>
      <c r="H61" s="90">
        <v>12006850.47999999</v>
      </c>
      <c r="I61" s="151">
        <f t="shared" si="0"/>
        <v>12006850.47999999</v>
      </c>
      <c r="J61" s="89">
        <v>0</v>
      </c>
      <c r="K61" s="90">
        <v>6513872.609999992</v>
      </c>
      <c r="L61" s="91">
        <f t="shared" si="1"/>
        <v>6513872.609999992</v>
      </c>
    </row>
    <row r="62" spans="1:12" ht="24" customHeight="1">
      <c r="A62" s="234" t="s">
        <v>111</v>
      </c>
      <c r="B62" s="235"/>
      <c r="C62" s="235"/>
      <c r="D62" s="235"/>
      <c r="E62" s="236"/>
      <c r="F62" s="10">
        <v>179</v>
      </c>
      <c r="G62" s="92">
        <f>+G63+G64+G65</f>
        <v>-12773647.739999998</v>
      </c>
      <c r="H62" s="93">
        <f>+H63+H64+H65</f>
        <v>-69121397.77000037</v>
      </c>
      <c r="I62" s="151">
        <f t="shared" si="0"/>
        <v>-81895045.51000036</v>
      </c>
      <c r="J62" s="92">
        <f>+J63+J64+J65</f>
        <v>-12122470.11000001</v>
      </c>
      <c r="K62" s="93">
        <f>+K63+K64+K65</f>
        <v>-75249938.9</v>
      </c>
      <c r="L62" s="91">
        <f t="shared" si="1"/>
        <v>-87372409.01000002</v>
      </c>
    </row>
    <row r="63" spans="1:12" ht="12.75">
      <c r="A63" s="234" t="s">
        <v>32</v>
      </c>
      <c r="B63" s="235"/>
      <c r="C63" s="235"/>
      <c r="D63" s="235"/>
      <c r="E63" s="236"/>
      <c r="F63" s="10">
        <v>180</v>
      </c>
      <c r="G63" s="89">
        <v>-182535.45</v>
      </c>
      <c r="H63" s="90">
        <v>-9334523.830000006</v>
      </c>
      <c r="I63" s="151">
        <f t="shared" si="0"/>
        <v>-9517059.280000005</v>
      </c>
      <c r="J63" s="89">
        <v>-493892.9999999999</v>
      </c>
      <c r="K63" s="90">
        <v>-7409280.759999998</v>
      </c>
      <c r="L63" s="91">
        <f t="shared" si="1"/>
        <v>-7903173.759999998</v>
      </c>
    </row>
    <row r="64" spans="1:12" ht="12.75">
      <c r="A64" s="234" t="s">
        <v>47</v>
      </c>
      <c r="B64" s="235"/>
      <c r="C64" s="235"/>
      <c r="D64" s="235"/>
      <c r="E64" s="236"/>
      <c r="F64" s="10">
        <v>181</v>
      </c>
      <c r="G64" s="89">
        <v>-5911706.880000001</v>
      </c>
      <c r="H64" s="90">
        <v>-29207622.290000066</v>
      </c>
      <c r="I64" s="151">
        <f t="shared" si="0"/>
        <v>-35119329.17000007</v>
      </c>
      <c r="J64" s="89">
        <v>-5011007.049999999</v>
      </c>
      <c r="K64" s="90">
        <v>-26708093.430000007</v>
      </c>
      <c r="L64" s="91">
        <f t="shared" si="1"/>
        <v>-31719100.480000004</v>
      </c>
    </row>
    <row r="65" spans="1:12" ht="12.75">
      <c r="A65" s="234" t="s">
        <v>48</v>
      </c>
      <c r="B65" s="235"/>
      <c r="C65" s="235"/>
      <c r="D65" s="235"/>
      <c r="E65" s="236"/>
      <c r="F65" s="10">
        <v>182</v>
      </c>
      <c r="G65" s="89">
        <v>-6679405.409999998</v>
      </c>
      <c r="H65" s="90">
        <v>-30579251.650000297</v>
      </c>
      <c r="I65" s="151">
        <f t="shared" si="0"/>
        <v>-37258657.06000029</v>
      </c>
      <c r="J65" s="89">
        <v>-6617570.060000012</v>
      </c>
      <c r="K65" s="90">
        <v>-41132564.70999999</v>
      </c>
      <c r="L65" s="91">
        <f t="shared" si="1"/>
        <v>-47750134.77</v>
      </c>
    </row>
    <row r="66" spans="1:12" ht="12.75">
      <c r="A66" s="228" t="s">
        <v>112</v>
      </c>
      <c r="B66" s="235"/>
      <c r="C66" s="235"/>
      <c r="D66" s="235"/>
      <c r="E66" s="236"/>
      <c r="F66" s="10">
        <v>183</v>
      </c>
      <c r="G66" s="92">
        <f>+G67+G68+G69+G70+G71+G72+G73</f>
        <v>-1550158.7400000168</v>
      </c>
      <c r="H66" s="93">
        <f>+H67+H68+H69+H70+H71+H72+H73</f>
        <v>-4061196.82000009</v>
      </c>
      <c r="I66" s="151">
        <f t="shared" si="0"/>
        <v>-5611355.560000107</v>
      </c>
      <c r="J66" s="92">
        <f>+J67+J68+J69+J70+J71+J72+J73</f>
        <v>29191465.549999993</v>
      </c>
      <c r="K66" s="93">
        <f>+K67+K68+K69+K70+K71+K72+K73</f>
        <v>-106621.38000000454</v>
      </c>
      <c r="L66" s="91">
        <f t="shared" si="1"/>
        <v>29084844.169999987</v>
      </c>
    </row>
    <row r="67" spans="1:12" ht="21" customHeight="1">
      <c r="A67" s="234" t="s">
        <v>221</v>
      </c>
      <c r="B67" s="235"/>
      <c r="C67" s="235"/>
      <c r="D67" s="235"/>
      <c r="E67" s="236"/>
      <c r="F67" s="10">
        <v>184</v>
      </c>
      <c r="G67" s="89">
        <v>0</v>
      </c>
      <c r="H67" s="90">
        <v>0</v>
      </c>
      <c r="I67" s="151">
        <f t="shared" si="0"/>
        <v>0</v>
      </c>
      <c r="J67" s="89">
        <v>0</v>
      </c>
      <c r="K67" s="90">
        <v>0</v>
      </c>
      <c r="L67" s="91">
        <f t="shared" si="1"/>
        <v>0</v>
      </c>
    </row>
    <row r="68" spans="1:12" ht="12.75">
      <c r="A68" s="234" t="s">
        <v>49</v>
      </c>
      <c r="B68" s="235"/>
      <c r="C68" s="235"/>
      <c r="D68" s="235"/>
      <c r="E68" s="236"/>
      <c r="F68" s="10">
        <v>185</v>
      </c>
      <c r="G68" s="89">
        <v>0</v>
      </c>
      <c r="H68" s="90">
        <v>0</v>
      </c>
      <c r="I68" s="151">
        <f t="shared" si="0"/>
        <v>0</v>
      </c>
      <c r="J68" s="89">
        <v>0</v>
      </c>
      <c r="K68" s="90">
        <v>0</v>
      </c>
      <c r="L68" s="91">
        <f t="shared" si="1"/>
        <v>0</v>
      </c>
    </row>
    <row r="69" spans="1:12" ht="12.75">
      <c r="A69" s="234" t="s">
        <v>206</v>
      </c>
      <c r="B69" s="235"/>
      <c r="C69" s="235"/>
      <c r="D69" s="235"/>
      <c r="E69" s="236"/>
      <c r="F69" s="10">
        <v>186</v>
      </c>
      <c r="G69" s="89">
        <v>0</v>
      </c>
      <c r="H69" s="90">
        <v>-44524.8000000529</v>
      </c>
      <c r="I69" s="151">
        <f t="shared" si="0"/>
        <v>-44524.8000000529</v>
      </c>
      <c r="J69" s="89">
        <v>0</v>
      </c>
      <c r="K69" s="90">
        <v>-44524.78000000002</v>
      </c>
      <c r="L69" s="91">
        <f t="shared" si="1"/>
        <v>-44524.78000000002</v>
      </c>
    </row>
    <row r="70" spans="1:12" ht="23.25" customHeight="1">
      <c r="A70" s="234" t="s">
        <v>254</v>
      </c>
      <c r="B70" s="235"/>
      <c r="C70" s="235"/>
      <c r="D70" s="235"/>
      <c r="E70" s="236"/>
      <c r="F70" s="10">
        <v>187</v>
      </c>
      <c r="G70" s="89">
        <v>-9.458744898438454E-11</v>
      </c>
      <c r="H70" s="90">
        <v>-7656.8900000010035</v>
      </c>
      <c r="I70" s="151">
        <f t="shared" si="0"/>
        <v>-7656.890000001098</v>
      </c>
      <c r="J70" s="89">
        <v>-815309.7299999986</v>
      </c>
      <c r="K70" s="90">
        <v>-6326185.1</v>
      </c>
      <c r="L70" s="91">
        <f t="shared" si="1"/>
        <v>-7141494.829999998</v>
      </c>
    </row>
    <row r="71" spans="1:12" ht="19.5" customHeight="1">
      <c r="A71" s="234" t="s">
        <v>255</v>
      </c>
      <c r="B71" s="235"/>
      <c r="C71" s="235"/>
      <c r="D71" s="235"/>
      <c r="E71" s="236"/>
      <c r="F71" s="10">
        <v>188</v>
      </c>
      <c r="G71" s="89">
        <v>0</v>
      </c>
      <c r="H71" s="90">
        <v>19858.929999999968</v>
      </c>
      <c r="I71" s="151">
        <f t="shared" si="0"/>
        <v>19858.929999999968</v>
      </c>
      <c r="J71" s="89">
        <v>-345716.25</v>
      </c>
      <c r="K71" s="90">
        <v>-373246.89</v>
      </c>
      <c r="L71" s="91">
        <f t="shared" si="1"/>
        <v>-718963.14</v>
      </c>
    </row>
    <row r="72" spans="1:12" ht="12.75">
      <c r="A72" s="234" t="s">
        <v>257</v>
      </c>
      <c r="B72" s="235"/>
      <c r="C72" s="235"/>
      <c r="D72" s="235"/>
      <c r="E72" s="236"/>
      <c r="F72" s="10">
        <v>189</v>
      </c>
      <c r="G72" s="89">
        <v>-1413721.1700000167</v>
      </c>
      <c r="H72" s="90">
        <v>-2393927.400000032</v>
      </c>
      <c r="I72" s="151">
        <f aca="true" t="shared" si="2" ref="I72:I95">+G72+H72</f>
        <v>-3807648.5700000487</v>
      </c>
      <c r="J72" s="89">
        <v>30623270.009999994</v>
      </c>
      <c r="K72" s="90">
        <v>16411104.979999999</v>
      </c>
      <c r="L72" s="91">
        <f t="shared" si="1"/>
        <v>47034374.989999995</v>
      </c>
    </row>
    <row r="73" spans="1:12" ht="12.75">
      <c r="A73" s="234" t="s">
        <v>256</v>
      </c>
      <c r="B73" s="235"/>
      <c r="C73" s="235"/>
      <c r="D73" s="235"/>
      <c r="E73" s="236"/>
      <c r="F73" s="10">
        <v>190</v>
      </c>
      <c r="G73" s="89">
        <v>-136437.57</v>
      </c>
      <c r="H73" s="90">
        <v>-1634946.6600000043</v>
      </c>
      <c r="I73" s="151">
        <f t="shared" si="2"/>
        <v>-1771384.2300000044</v>
      </c>
      <c r="J73" s="89">
        <v>-270778.4799999999</v>
      </c>
      <c r="K73" s="90">
        <v>-9773769.590000004</v>
      </c>
      <c r="L73" s="91">
        <f aca="true" t="shared" si="3" ref="L73:L98">SUM(J73:K73)</f>
        <v>-10044548.070000004</v>
      </c>
    </row>
    <row r="74" spans="1:12" ht="24.75" customHeight="1">
      <c r="A74" s="228" t="s">
        <v>113</v>
      </c>
      <c r="B74" s="235"/>
      <c r="C74" s="235"/>
      <c r="D74" s="235"/>
      <c r="E74" s="236"/>
      <c r="F74" s="10">
        <v>191</v>
      </c>
      <c r="G74" s="92">
        <f>+G75+G76</f>
        <v>-44519.7300000001</v>
      </c>
      <c r="H74" s="93">
        <f>+H75+H76</f>
        <v>-11031454.560000034</v>
      </c>
      <c r="I74" s="151">
        <f t="shared" si="2"/>
        <v>-11075974.290000034</v>
      </c>
      <c r="J74" s="92">
        <f>+J75+J76</f>
        <v>-43366.20999999999</v>
      </c>
      <c r="K74" s="93">
        <f>+K75+K76</f>
        <v>-2421522.3900000006</v>
      </c>
      <c r="L74" s="91">
        <f t="shared" si="3"/>
        <v>-2464888.6000000006</v>
      </c>
    </row>
    <row r="75" spans="1:12" ht="12.75">
      <c r="A75" s="234" t="s">
        <v>50</v>
      </c>
      <c r="B75" s="235"/>
      <c r="C75" s="235"/>
      <c r="D75" s="235"/>
      <c r="E75" s="236"/>
      <c r="F75" s="10">
        <v>192</v>
      </c>
      <c r="G75" s="89">
        <v>0</v>
      </c>
      <c r="H75" s="90">
        <v>0</v>
      </c>
      <c r="I75" s="151">
        <f t="shared" si="2"/>
        <v>0</v>
      </c>
      <c r="J75" s="89">
        <v>0</v>
      </c>
      <c r="K75" s="90">
        <v>0</v>
      </c>
      <c r="L75" s="91">
        <f t="shared" si="3"/>
        <v>0</v>
      </c>
    </row>
    <row r="76" spans="1:12" ht="12.75">
      <c r="A76" s="234" t="s">
        <v>51</v>
      </c>
      <c r="B76" s="235"/>
      <c r="C76" s="235"/>
      <c r="D76" s="235"/>
      <c r="E76" s="236"/>
      <c r="F76" s="10">
        <v>193</v>
      </c>
      <c r="G76" s="89">
        <v>-44519.7300000001</v>
      </c>
      <c r="H76" s="90">
        <v>-11031454.560000034</v>
      </c>
      <c r="I76" s="151">
        <f t="shared" si="2"/>
        <v>-11075974.290000034</v>
      </c>
      <c r="J76" s="89">
        <v>-43366.20999999999</v>
      </c>
      <c r="K76" s="90">
        <v>-2421522.3900000006</v>
      </c>
      <c r="L76" s="91">
        <f t="shared" si="3"/>
        <v>-2464888.6000000006</v>
      </c>
    </row>
    <row r="77" spans="1:12" ht="12.75">
      <c r="A77" s="228" t="s">
        <v>59</v>
      </c>
      <c r="B77" s="235"/>
      <c r="C77" s="235"/>
      <c r="D77" s="235"/>
      <c r="E77" s="236"/>
      <c r="F77" s="10">
        <v>194</v>
      </c>
      <c r="G77" s="89">
        <v>-16101.220000000008</v>
      </c>
      <c r="H77" s="90">
        <v>-1173490.1200000027</v>
      </c>
      <c r="I77" s="151">
        <f t="shared" si="2"/>
        <v>-1189591.3400000026</v>
      </c>
      <c r="J77" s="89">
        <v>0</v>
      </c>
      <c r="K77" s="90">
        <v>-342249.1299999999</v>
      </c>
      <c r="L77" s="91">
        <f t="shared" si="3"/>
        <v>-342249.1299999999</v>
      </c>
    </row>
    <row r="78" spans="1:12" ht="48" customHeight="1">
      <c r="A78" s="228" t="s">
        <v>365</v>
      </c>
      <c r="B78" s="235"/>
      <c r="C78" s="235"/>
      <c r="D78" s="235"/>
      <c r="E78" s="236"/>
      <c r="F78" s="10">
        <v>195</v>
      </c>
      <c r="G78" s="92">
        <f>+G7+G16+G30+G31+G32+G33+G42+G50+G54+G57+G66+G74+G77</f>
        <v>4744126.1700010775</v>
      </c>
      <c r="H78" s="93">
        <f>+H7+H16+H30+H31+H32+H33+H42+H50+H54+H57+H66+H74+H77</f>
        <v>70196527.02000053</v>
      </c>
      <c r="I78" s="151">
        <f>+I7+I16+I30+I31+I32+I33+I42+I50+I54+I57+I66+I74+I77</f>
        <v>74940653.19000164</v>
      </c>
      <c r="J78" s="92">
        <f>+J7+J16+J30+J31+J32+J33+J42+J50+J54+J57+J66+J74+J77</f>
        <v>15779191.84999998</v>
      </c>
      <c r="K78" s="93">
        <f>+K7+K16+K30+K31+K32+K33+K42+K50+K54+K57+K66+K74+K77</f>
        <v>121314822.2100004</v>
      </c>
      <c r="L78" s="91">
        <f t="shared" si="3"/>
        <v>137094014.06000036</v>
      </c>
    </row>
    <row r="79" spans="1:12" ht="12.75">
      <c r="A79" s="228" t="s">
        <v>114</v>
      </c>
      <c r="B79" s="235"/>
      <c r="C79" s="235"/>
      <c r="D79" s="235"/>
      <c r="E79" s="236"/>
      <c r="F79" s="10">
        <v>196</v>
      </c>
      <c r="G79" s="92">
        <f>+G80+G81</f>
        <v>726975.0000000002</v>
      </c>
      <c r="H79" s="93">
        <f>+H80+H81</f>
        <v>-15715105.638000354</v>
      </c>
      <c r="I79" s="151">
        <f t="shared" si="2"/>
        <v>-14988130.638000354</v>
      </c>
      <c r="J79" s="92">
        <f>+J80+J81</f>
        <v>-2840254.532999955</v>
      </c>
      <c r="K79" s="93">
        <f>+K80+K81</f>
        <v>-28210891.055399843</v>
      </c>
      <c r="L79" s="91">
        <f t="shared" si="3"/>
        <v>-31051145.588399798</v>
      </c>
    </row>
    <row r="80" spans="1:12" ht="12.75">
      <c r="A80" s="234" t="s">
        <v>52</v>
      </c>
      <c r="B80" s="235"/>
      <c r="C80" s="235"/>
      <c r="D80" s="235"/>
      <c r="E80" s="236"/>
      <c r="F80" s="10">
        <v>197</v>
      </c>
      <c r="G80" s="89">
        <v>0</v>
      </c>
      <c r="H80" s="90">
        <v>0</v>
      </c>
      <c r="I80" s="151">
        <f t="shared" si="2"/>
        <v>0</v>
      </c>
      <c r="J80" s="89">
        <v>-2840254.532999955</v>
      </c>
      <c r="K80" s="90">
        <v>-28210891.055399843</v>
      </c>
      <c r="L80" s="91">
        <f t="shared" si="3"/>
        <v>-31051145.588399798</v>
      </c>
    </row>
    <row r="81" spans="1:12" ht="12.75">
      <c r="A81" s="234" t="s">
        <v>53</v>
      </c>
      <c r="B81" s="235"/>
      <c r="C81" s="235"/>
      <c r="D81" s="235"/>
      <c r="E81" s="236"/>
      <c r="F81" s="10">
        <v>198</v>
      </c>
      <c r="G81" s="89">
        <v>726975.0000000002</v>
      </c>
      <c r="H81" s="90">
        <v>-15715105.638000354</v>
      </c>
      <c r="I81" s="151">
        <f t="shared" si="2"/>
        <v>-14988130.638000354</v>
      </c>
      <c r="J81" s="89">
        <v>0</v>
      </c>
      <c r="K81" s="90">
        <v>0</v>
      </c>
      <c r="L81" s="91">
        <f t="shared" si="3"/>
        <v>0</v>
      </c>
    </row>
    <row r="82" spans="1:12" ht="21" customHeight="1">
      <c r="A82" s="228" t="s">
        <v>208</v>
      </c>
      <c r="B82" s="235"/>
      <c r="C82" s="235"/>
      <c r="D82" s="235"/>
      <c r="E82" s="236"/>
      <c r="F82" s="10">
        <v>199</v>
      </c>
      <c r="G82" s="92">
        <f>+G78+G79</f>
        <v>5471101.1700010775</v>
      </c>
      <c r="H82" s="93">
        <f>+H78+H79</f>
        <v>54481421.38200018</v>
      </c>
      <c r="I82" s="151">
        <f>+I78+I79</f>
        <v>59952522.55200128</v>
      </c>
      <c r="J82" s="92">
        <f>+J78+J79</f>
        <v>12938937.317000024</v>
      </c>
      <c r="K82" s="93">
        <f>+K78+K79</f>
        <v>93103931.15460056</v>
      </c>
      <c r="L82" s="91">
        <f t="shared" si="3"/>
        <v>106042868.47160059</v>
      </c>
    </row>
    <row r="83" spans="1:12" ht="12.75">
      <c r="A83" s="228" t="s">
        <v>258</v>
      </c>
      <c r="B83" s="229"/>
      <c r="C83" s="229"/>
      <c r="D83" s="229"/>
      <c r="E83" s="230"/>
      <c r="F83" s="10">
        <v>200</v>
      </c>
      <c r="G83" s="89"/>
      <c r="H83" s="90"/>
      <c r="I83" s="151">
        <f t="shared" si="2"/>
        <v>0</v>
      </c>
      <c r="J83" s="89"/>
      <c r="K83" s="90"/>
      <c r="L83" s="91">
        <f t="shared" si="3"/>
        <v>0</v>
      </c>
    </row>
    <row r="84" spans="1:12" ht="12.75">
      <c r="A84" s="228" t="s">
        <v>259</v>
      </c>
      <c r="B84" s="229"/>
      <c r="C84" s="229"/>
      <c r="D84" s="229"/>
      <c r="E84" s="230"/>
      <c r="F84" s="10">
        <v>201</v>
      </c>
      <c r="G84" s="89"/>
      <c r="H84" s="90"/>
      <c r="I84" s="151">
        <f t="shared" si="2"/>
        <v>0</v>
      </c>
      <c r="J84" s="89"/>
      <c r="K84" s="90"/>
      <c r="L84" s="91">
        <f t="shared" si="3"/>
        <v>0</v>
      </c>
    </row>
    <row r="85" spans="1:12" ht="12.75">
      <c r="A85" s="228" t="s">
        <v>264</v>
      </c>
      <c r="B85" s="229"/>
      <c r="C85" s="229"/>
      <c r="D85" s="229"/>
      <c r="E85" s="229"/>
      <c r="F85" s="10">
        <v>202</v>
      </c>
      <c r="G85" s="89">
        <f>+G7+G16+G30+G31+G32+G81</f>
        <v>115704368.75000115</v>
      </c>
      <c r="H85" s="90">
        <f>+H7+H16+H30+H31+H32+H81</f>
        <v>437505044.75200194</v>
      </c>
      <c r="I85" s="153">
        <f>+I7+I16+I30+I31+I32+I81</f>
        <v>553209413.5020031</v>
      </c>
      <c r="J85" s="89">
        <f>+J7+J16+J30+J31+J32+J81</f>
        <v>118461188.2</v>
      </c>
      <c r="K85" s="90">
        <f>+K7+K16+K30+K31+K32+K81</f>
        <v>564102687.8000003</v>
      </c>
      <c r="L85" s="100">
        <f t="shared" si="3"/>
        <v>682563876.0000004</v>
      </c>
    </row>
    <row r="86" spans="1:12" ht="12.75">
      <c r="A86" s="228" t="s">
        <v>265</v>
      </c>
      <c r="B86" s="229"/>
      <c r="C86" s="229"/>
      <c r="D86" s="229"/>
      <c r="E86" s="229"/>
      <c r="F86" s="10">
        <v>203</v>
      </c>
      <c r="G86" s="89">
        <f>+G33+G42+G50+G54+G57+G66+G74+G77+G80</f>
        <v>-110233267.58000006</v>
      </c>
      <c r="H86" s="90">
        <f>+H33+H42+H50+H54+H57+H66+H74+H77+H80</f>
        <v>-383023623.37000185</v>
      </c>
      <c r="I86" s="153">
        <f>+I33+I42+I50+I54+I57+I66+I74+I77+I80</f>
        <v>-493256890.9500018</v>
      </c>
      <c r="J86" s="89">
        <f>+J33+J42+J50+J54+J57+J66+J74+J77+J80</f>
        <v>-105522250.88299996</v>
      </c>
      <c r="K86" s="90">
        <f>+K33+K42+K50+K54+K57+K66+K74+K77+K80</f>
        <v>-470998756.64539975</v>
      </c>
      <c r="L86" s="100">
        <f t="shared" si="3"/>
        <v>-576521007.5283997</v>
      </c>
    </row>
    <row r="87" spans="1:12" ht="12.75">
      <c r="A87" s="228" t="s">
        <v>209</v>
      </c>
      <c r="B87" s="235"/>
      <c r="C87" s="235"/>
      <c r="D87" s="235"/>
      <c r="E87" s="235"/>
      <c r="F87" s="10">
        <v>204</v>
      </c>
      <c r="G87" s="92">
        <f>+G88+G89+G90+G91+G92+G93+G94-G95</f>
        <v>31276582.51000001</v>
      </c>
      <c r="H87" s="90">
        <f>+H88+H89+H90+H91+H92+H93+H94-H95</f>
        <v>16128455.500000104</v>
      </c>
      <c r="I87" s="151">
        <f t="shared" si="2"/>
        <v>47405038.01000011</v>
      </c>
      <c r="J87" s="92">
        <f>+J88+J89+J90+J91+J92+J93+J94-J95</f>
        <v>20934867.85</v>
      </c>
      <c r="K87" s="90">
        <f>+K88+K89+K90+K91+K92+K93+K94-K95</f>
        <v>36348827.940200016</v>
      </c>
      <c r="L87" s="91">
        <f t="shared" si="3"/>
        <v>57283695.79020002</v>
      </c>
    </row>
    <row r="88" spans="1:12" ht="19.5" customHeight="1">
      <c r="A88" s="234" t="s">
        <v>266</v>
      </c>
      <c r="B88" s="235"/>
      <c r="C88" s="235"/>
      <c r="D88" s="235"/>
      <c r="E88" s="235"/>
      <c r="F88" s="10">
        <v>205</v>
      </c>
      <c r="G88" s="89">
        <v>0</v>
      </c>
      <c r="H88" s="90">
        <v>0</v>
      </c>
      <c r="I88" s="151">
        <f t="shared" si="2"/>
        <v>0</v>
      </c>
      <c r="J88" s="89">
        <v>0</v>
      </c>
      <c r="K88" s="90">
        <v>0</v>
      </c>
      <c r="L88" s="91">
        <f t="shared" si="3"/>
        <v>0</v>
      </c>
    </row>
    <row r="89" spans="1:12" ht="23.25" customHeight="1">
      <c r="A89" s="234" t="s">
        <v>267</v>
      </c>
      <c r="B89" s="235"/>
      <c r="C89" s="235"/>
      <c r="D89" s="235"/>
      <c r="E89" s="235"/>
      <c r="F89" s="10">
        <v>206</v>
      </c>
      <c r="G89" s="89">
        <v>39095728.14</v>
      </c>
      <c r="H89" s="90">
        <v>20160569.380000103</v>
      </c>
      <c r="I89" s="151">
        <f t="shared" si="2"/>
        <v>59256297.5200001</v>
      </c>
      <c r="J89" s="89">
        <v>25530326.650000002</v>
      </c>
      <c r="K89" s="90">
        <v>44328277.98000002</v>
      </c>
      <c r="L89" s="91">
        <f t="shared" si="3"/>
        <v>69858604.63000003</v>
      </c>
    </row>
    <row r="90" spans="1:12" ht="21.75" customHeight="1">
      <c r="A90" s="234" t="s">
        <v>268</v>
      </c>
      <c r="B90" s="235"/>
      <c r="C90" s="235"/>
      <c r="D90" s="235"/>
      <c r="E90" s="235"/>
      <c r="F90" s="10">
        <v>207</v>
      </c>
      <c r="G90" s="89">
        <v>0</v>
      </c>
      <c r="H90" s="90">
        <v>0</v>
      </c>
      <c r="I90" s="151">
        <f t="shared" si="2"/>
        <v>0</v>
      </c>
      <c r="J90" s="89">
        <v>0</v>
      </c>
      <c r="K90" s="90">
        <v>0</v>
      </c>
      <c r="L90" s="91">
        <f t="shared" si="3"/>
        <v>0</v>
      </c>
    </row>
    <row r="91" spans="1:12" ht="21" customHeight="1">
      <c r="A91" s="234" t="s">
        <v>269</v>
      </c>
      <c r="B91" s="235"/>
      <c r="C91" s="235"/>
      <c r="D91" s="235"/>
      <c r="E91" s="235"/>
      <c r="F91" s="10">
        <v>208</v>
      </c>
      <c r="G91" s="89">
        <v>0</v>
      </c>
      <c r="H91" s="90">
        <v>0</v>
      </c>
      <c r="I91" s="151">
        <f t="shared" si="2"/>
        <v>0</v>
      </c>
      <c r="J91" s="89">
        <v>0</v>
      </c>
      <c r="K91" s="90">
        <v>0</v>
      </c>
      <c r="L91" s="91">
        <f t="shared" si="3"/>
        <v>0</v>
      </c>
    </row>
    <row r="92" spans="1:12" ht="12.75">
      <c r="A92" s="234" t="s">
        <v>270</v>
      </c>
      <c r="B92" s="235"/>
      <c r="C92" s="235"/>
      <c r="D92" s="235"/>
      <c r="E92" s="235"/>
      <c r="F92" s="10">
        <v>209</v>
      </c>
      <c r="G92" s="89">
        <v>0</v>
      </c>
      <c r="H92" s="90">
        <v>0</v>
      </c>
      <c r="I92" s="151">
        <f t="shared" si="2"/>
        <v>0</v>
      </c>
      <c r="J92" s="89">
        <v>0</v>
      </c>
      <c r="K92" s="90">
        <v>0</v>
      </c>
      <c r="L92" s="91">
        <f t="shared" si="3"/>
        <v>0</v>
      </c>
    </row>
    <row r="93" spans="1:12" ht="22.5" customHeight="1">
      <c r="A93" s="234" t="s">
        <v>271</v>
      </c>
      <c r="B93" s="235"/>
      <c r="C93" s="235"/>
      <c r="D93" s="235"/>
      <c r="E93" s="235"/>
      <c r="F93" s="10">
        <v>210</v>
      </c>
      <c r="G93" s="89">
        <v>0</v>
      </c>
      <c r="H93" s="90">
        <v>0</v>
      </c>
      <c r="I93" s="151">
        <f t="shared" si="2"/>
        <v>0</v>
      </c>
      <c r="J93" s="89">
        <v>0</v>
      </c>
      <c r="K93" s="90">
        <v>0</v>
      </c>
      <c r="L93" s="91">
        <f t="shared" si="3"/>
        <v>0</v>
      </c>
    </row>
    <row r="94" spans="1:12" ht="12.75">
      <c r="A94" s="234" t="s">
        <v>272</v>
      </c>
      <c r="B94" s="235"/>
      <c r="C94" s="235"/>
      <c r="D94" s="235"/>
      <c r="E94" s="235"/>
      <c r="F94" s="10">
        <v>211</v>
      </c>
      <c r="G94" s="89">
        <v>0</v>
      </c>
      <c r="H94" s="90">
        <v>0</v>
      </c>
      <c r="I94" s="151">
        <f t="shared" si="2"/>
        <v>0</v>
      </c>
      <c r="J94" s="89">
        <v>0</v>
      </c>
      <c r="K94" s="90">
        <v>0</v>
      </c>
      <c r="L94" s="91">
        <f t="shared" si="3"/>
        <v>0</v>
      </c>
    </row>
    <row r="95" spans="1:12" ht="12.75">
      <c r="A95" s="234" t="s">
        <v>273</v>
      </c>
      <c r="B95" s="235"/>
      <c r="C95" s="235"/>
      <c r="D95" s="235"/>
      <c r="E95" s="235"/>
      <c r="F95" s="10">
        <v>212</v>
      </c>
      <c r="G95" s="89">
        <v>7819145.629999991</v>
      </c>
      <c r="H95" s="90">
        <v>4032113.88</v>
      </c>
      <c r="I95" s="151">
        <f t="shared" si="2"/>
        <v>11851259.50999999</v>
      </c>
      <c r="J95" s="89">
        <v>4595458.800000001</v>
      </c>
      <c r="K95" s="90">
        <v>7979450.039799999</v>
      </c>
      <c r="L95" s="91">
        <f t="shared" si="3"/>
        <v>12574908.8398</v>
      </c>
    </row>
    <row r="96" spans="1:12" ht="12.75">
      <c r="A96" s="228" t="s">
        <v>207</v>
      </c>
      <c r="B96" s="235"/>
      <c r="C96" s="235"/>
      <c r="D96" s="235"/>
      <c r="E96" s="235"/>
      <c r="F96" s="10">
        <v>213</v>
      </c>
      <c r="G96" s="92">
        <f>+G82+G87</f>
        <v>36747683.68000109</v>
      </c>
      <c r="H96" s="93">
        <f>+H82+H87</f>
        <v>70609876.88200028</v>
      </c>
      <c r="I96" s="151">
        <f>I82+I87</f>
        <v>107357560.56200139</v>
      </c>
      <c r="J96" s="92">
        <f>+J82+J87</f>
        <v>33873805.167000026</v>
      </c>
      <c r="K96" s="93">
        <f>+K82+K87</f>
        <v>129452759.09480058</v>
      </c>
      <c r="L96" s="91">
        <f t="shared" si="3"/>
        <v>163326564.2618006</v>
      </c>
    </row>
    <row r="97" spans="1:12" ht="12.75">
      <c r="A97" s="228" t="s">
        <v>258</v>
      </c>
      <c r="B97" s="229"/>
      <c r="C97" s="229"/>
      <c r="D97" s="229"/>
      <c r="E97" s="230"/>
      <c r="F97" s="10">
        <v>214</v>
      </c>
      <c r="G97" s="89"/>
      <c r="H97" s="90"/>
      <c r="I97" s="151"/>
      <c r="J97" s="89"/>
      <c r="K97" s="90"/>
      <c r="L97" s="91">
        <f t="shared" si="3"/>
        <v>0</v>
      </c>
    </row>
    <row r="98" spans="1:12" ht="12.75">
      <c r="A98" s="228" t="s">
        <v>259</v>
      </c>
      <c r="B98" s="229"/>
      <c r="C98" s="229"/>
      <c r="D98" s="229"/>
      <c r="E98" s="230"/>
      <c r="F98" s="10">
        <v>215</v>
      </c>
      <c r="G98" s="89"/>
      <c r="H98" s="90"/>
      <c r="I98" s="151"/>
      <c r="J98" s="89"/>
      <c r="K98" s="90"/>
      <c r="L98" s="91">
        <f t="shared" si="3"/>
        <v>0</v>
      </c>
    </row>
    <row r="99" spans="1:12" ht="12.75">
      <c r="A99" s="231" t="s">
        <v>299</v>
      </c>
      <c r="B99" s="237"/>
      <c r="C99" s="237"/>
      <c r="D99" s="237"/>
      <c r="E99" s="237"/>
      <c r="F99" s="11">
        <v>216</v>
      </c>
      <c r="G99" s="94"/>
      <c r="H99" s="95"/>
      <c r="I99" s="96"/>
      <c r="J99" s="94"/>
      <c r="K99" s="95"/>
      <c r="L99" s="96">
        <v>0</v>
      </c>
    </row>
    <row r="100" spans="1:12" ht="12.75">
      <c r="A100" s="258" t="s">
        <v>377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</row>
    <row r="101" spans="1:12" ht="12.75">
      <c r="A101" s="144"/>
      <c r="B101" s="145"/>
      <c r="C101" s="145"/>
      <c r="D101" s="145"/>
      <c r="E101" s="145"/>
      <c r="F101" s="146"/>
      <c r="G101" s="117"/>
      <c r="H101" s="117"/>
      <c r="I101" s="143"/>
      <c r="J101" s="117"/>
      <c r="K101" s="117"/>
      <c r="L101" s="143"/>
    </row>
    <row r="102" spans="1:12" ht="12.75">
      <c r="A102" s="144"/>
      <c r="B102" s="145"/>
      <c r="C102" s="145"/>
      <c r="D102" s="145"/>
      <c r="E102" s="145"/>
      <c r="F102" s="146"/>
      <c r="G102" s="117"/>
      <c r="H102" s="117"/>
      <c r="I102" s="143"/>
      <c r="J102" s="117"/>
      <c r="K102" s="117"/>
      <c r="L102" s="143"/>
    </row>
    <row r="103" spans="1:12" ht="12.75">
      <c r="A103" s="144"/>
      <c r="B103" s="145"/>
      <c r="C103" s="145"/>
      <c r="D103" s="145"/>
      <c r="E103" s="145"/>
      <c r="F103" s="146"/>
      <c r="G103" s="117"/>
      <c r="H103" s="117"/>
      <c r="I103" s="143"/>
      <c r="J103" s="117"/>
      <c r="K103" s="117"/>
      <c r="L103" s="143"/>
    </row>
    <row r="104" spans="1:12" ht="12.75">
      <c r="A104" s="144"/>
      <c r="B104" s="145"/>
      <c r="C104" s="145"/>
      <c r="D104" s="145"/>
      <c r="E104" s="145"/>
      <c r="F104" s="146"/>
      <c r="G104" s="117"/>
      <c r="H104" s="117"/>
      <c r="I104" s="143"/>
      <c r="J104" s="117"/>
      <c r="K104" s="117"/>
      <c r="L104" s="143"/>
    </row>
    <row r="105" spans="1:12" ht="12.75">
      <c r="A105" s="144"/>
      <c r="B105" s="145"/>
      <c r="C105" s="145"/>
      <c r="D105" s="145"/>
      <c r="E105" s="145"/>
      <c r="F105" s="146"/>
      <c r="G105" s="117"/>
      <c r="H105" s="117"/>
      <c r="I105" s="143"/>
      <c r="J105" s="117"/>
      <c r="K105" s="117"/>
      <c r="L105" s="143"/>
    </row>
    <row r="106" spans="1:12" ht="12.75">
      <c r="A106" s="144"/>
      <c r="B106" s="145"/>
      <c r="C106" s="145"/>
      <c r="D106" s="145"/>
      <c r="E106" s="145"/>
      <c r="F106" s="146"/>
      <c r="G106" s="117"/>
      <c r="H106" s="117"/>
      <c r="I106" s="143"/>
      <c r="J106" s="117"/>
      <c r="K106" s="117"/>
      <c r="L106" s="143"/>
    </row>
    <row r="107" spans="1:12" ht="12.75">
      <c r="A107" s="144"/>
      <c r="B107" s="145"/>
      <c r="C107" s="145"/>
      <c r="D107" s="145"/>
      <c r="E107" s="145"/>
      <c r="F107" s="146"/>
      <c r="G107" s="117"/>
      <c r="H107" s="117"/>
      <c r="I107" s="143"/>
      <c r="J107" s="117"/>
      <c r="K107" s="117"/>
      <c r="L107" s="143"/>
    </row>
    <row r="109" spans="1:12" ht="12.7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</row>
    <row r="110" spans="1:12" ht="12.75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1:12" ht="12.75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</row>
    <row r="112" spans="1:12" ht="12.75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</row>
    <row r="113" spans="1:12" ht="12.75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</row>
    <row r="114" spans="1:12" ht="12.75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</row>
    <row r="115" spans="1:12" ht="12.75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</row>
  </sheetData>
  <sheetProtection/>
  <mergeCells count="102">
    <mergeCell ref="A15:E15"/>
    <mergeCell ref="A16:E16"/>
    <mergeCell ref="A7:E7"/>
    <mergeCell ref="A8:E8"/>
    <mergeCell ref="A9:E9"/>
    <mergeCell ref="A10:E10"/>
    <mergeCell ref="A11:E11"/>
    <mergeCell ref="A12:E12"/>
    <mergeCell ref="A13:E13"/>
    <mergeCell ref="A14:E14"/>
    <mergeCell ref="A1:L1"/>
    <mergeCell ref="A2:L2"/>
    <mergeCell ref="J4:L4"/>
    <mergeCell ref="A6:E6"/>
    <mergeCell ref="G4:I4"/>
    <mergeCell ref="K3:L3"/>
    <mergeCell ref="A4:E5"/>
    <mergeCell ref="F4:F5"/>
    <mergeCell ref="A31:E31"/>
    <mergeCell ref="A32:E32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47:E47"/>
    <mergeCell ref="A48:E48"/>
    <mergeCell ref="A33:E33"/>
    <mergeCell ref="A34:E34"/>
    <mergeCell ref="A35:E35"/>
    <mergeCell ref="A36:E36"/>
    <mergeCell ref="A37:E37"/>
    <mergeCell ref="A38:E38"/>
    <mergeCell ref="A39:E39"/>
    <mergeCell ref="A40:E40"/>
    <mergeCell ref="A41:E41"/>
    <mergeCell ref="A42:E42"/>
    <mergeCell ref="A43:E43"/>
    <mergeCell ref="A44:E44"/>
    <mergeCell ref="A45:E45"/>
    <mergeCell ref="A46:E46"/>
    <mergeCell ref="A63:E63"/>
    <mergeCell ref="A64:E64"/>
    <mergeCell ref="A49:E49"/>
    <mergeCell ref="A50:E50"/>
    <mergeCell ref="A51:E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79:E79"/>
    <mergeCell ref="A80:E80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98:E98"/>
    <mergeCell ref="A99:E99"/>
    <mergeCell ref="A87:E87"/>
    <mergeCell ref="A88:E88"/>
    <mergeCell ref="A81:E81"/>
    <mergeCell ref="A82:E82"/>
    <mergeCell ref="A83:E83"/>
    <mergeCell ref="A84:E84"/>
    <mergeCell ref="A85:E85"/>
    <mergeCell ref="A86:E86"/>
    <mergeCell ref="A89:E89"/>
    <mergeCell ref="A90:E90"/>
    <mergeCell ref="A91:E91"/>
    <mergeCell ref="A92:E92"/>
    <mergeCell ref="A100:L100"/>
    <mergeCell ref="A93:E93"/>
    <mergeCell ref="A94:E94"/>
    <mergeCell ref="A95:E95"/>
    <mergeCell ref="A96:E96"/>
    <mergeCell ref="A97:E97"/>
  </mergeCells>
  <dataValidations count="1">
    <dataValidation allowBlank="1" sqref="A109:L65536 A1:F107 L7:L98 G99:L107 I97 G98:I98 G1:L6 M1:IV65536"/>
  </dataValidations>
  <printOptions/>
  <pageMargins left="0.75" right="0.75" top="1" bottom="1" header="0.5" footer="0.5"/>
  <pageSetup horizontalDpi="600" verticalDpi="600" orientation="portrait" paperSize="9" scale="69" r:id="rId1"/>
  <rowBreaks count="1" manualBreakCount="1">
    <brk id="56" max="255" man="1"/>
  </rowBreaks>
  <ignoredErrors>
    <ignoredError sqref="I7:I84 I88:I94 I96:I99" formula="1"/>
    <ignoredError sqref="I85:I87" formula="1" unlockedFormula="1"/>
    <ignoredError sqref="G85:H87 J85:L87" unlockedFormula="1"/>
    <ignoredError sqref="L9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100"/>
  <sheetViews>
    <sheetView view="pageBreakPreview" zoomScaleSheetLayoutView="100" zoomScalePageLayoutView="0" workbookViewId="0" topLeftCell="A1">
      <pane xSplit="6" ySplit="6" topLeftCell="G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L7" sqref="L7:L99"/>
    </sheetView>
  </sheetViews>
  <sheetFormatPr defaultColWidth="9.140625" defaultRowHeight="12.75"/>
  <cols>
    <col min="1" max="4" width="9.140625" style="69" customWidth="1"/>
    <col min="5" max="5" width="14.421875" style="69" customWidth="1"/>
    <col min="6" max="6" width="9.28125" style="69" bestFit="1" customWidth="1"/>
    <col min="7" max="7" width="11.7109375" style="69" customWidth="1"/>
    <col min="8" max="8" width="13.421875" style="69" customWidth="1"/>
    <col min="9" max="12" width="11.7109375" style="69" customWidth="1"/>
    <col min="13" max="16384" width="9.140625" style="69" customWidth="1"/>
  </cols>
  <sheetData>
    <row r="1" spans="1:12" ht="19.5" customHeight="1">
      <c r="A1" s="259" t="s">
        <v>376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2" ht="12.75" customHeight="1">
      <c r="A2" s="255" t="s">
        <v>404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</row>
    <row r="3" spans="1:12" ht="13.5" customHeight="1">
      <c r="A3" s="20"/>
      <c r="B3" s="21"/>
      <c r="C3" s="21"/>
      <c r="D3" s="51"/>
      <c r="E3" s="51"/>
      <c r="F3" s="51"/>
      <c r="G3" s="51"/>
      <c r="H3" s="51"/>
      <c r="I3" s="13"/>
      <c r="J3" s="13"/>
      <c r="K3" s="260" t="s">
        <v>58</v>
      </c>
      <c r="L3" s="260"/>
    </row>
    <row r="4" spans="1:12" ht="12.75" customHeight="1">
      <c r="A4" s="251" t="s">
        <v>2</v>
      </c>
      <c r="B4" s="252"/>
      <c r="C4" s="252"/>
      <c r="D4" s="252"/>
      <c r="E4" s="252"/>
      <c r="F4" s="251" t="s">
        <v>222</v>
      </c>
      <c r="G4" s="251" t="s">
        <v>399</v>
      </c>
      <c r="H4" s="252"/>
      <c r="I4" s="252"/>
      <c r="J4" s="251" t="s">
        <v>374</v>
      </c>
      <c r="K4" s="252"/>
      <c r="L4" s="252"/>
    </row>
    <row r="5" spans="1:12" ht="12.75">
      <c r="A5" s="252"/>
      <c r="B5" s="252"/>
      <c r="C5" s="252"/>
      <c r="D5" s="252"/>
      <c r="E5" s="252"/>
      <c r="F5" s="252"/>
      <c r="G5" s="75" t="s">
        <v>361</v>
      </c>
      <c r="H5" s="75" t="s">
        <v>362</v>
      </c>
      <c r="I5" s="75" t="s">
        <v>363</v>
      </c>
      <c r="J5" s="75" t="s">
        <v>361</v>
      </c>
      <c r="K5" s="75" t="s">
        <v>362</v>
      </c>
      <c r="L5" s="75" t="s">
        <v>363</v>
      </c>
    </row>
    <row r="6" spans="1:12" ht="12.75">
      <c r="A6" s="251">
        <v>1</v>
      </c>
      <c r="B6" s="251"/>
      <c r="C6" s="251"/>
      <c r="D6" s="251"/>
      <c r="E6" s="251"/>
      <c r="F6" s="76">
        <v>2</v>
      </c>
      <c r="G6" s="76">
        <v>3</v>
      </c>
      <c r="H6" s="76">
        <v>4</v>
      </c>
      <c r="I6" s="76" t="s">
        <v>56</v>
      </c>
      <c r="J6" s="76">
        <v>6</v>
      </c>
      <c r="K6" s="76">
        <v>7</v>
      </c>
      <c r="L6" s="76" t="s">
        <v>57</v>
      </c>
    </row>
    <row r="7" spans="1:12" ht="12.75">
      <c r="A7" s="242" t="s">
        <v>99</v>
      </c>
      <c r="B7" s="243"/>
      <c r="C7" s="243"/>
      <c r="D7" s="243"/>
      <c r="E7" s="246"/>
      <c r="F7" s="9">
        <v>124</v>
      </c>
      <c r="G7" s="89">
        <f aca="true" t="shared" si="0" ref="G7:L7">SUM(G8:G15)</f>
        <v>400990741.71000004</v>
      </c>
      <c r="H7" s="90">
        <f t="shared" si="0"/>
        <v>1091318300.4799995</v>
      </c>
      <c r="I7" s="151">
        <f t="shared" si="0"/>
        <v>1492309042.1899996</v>
      </c>
      <c r="J7" s="89">
        <f t="shared" si="0"/>
        <v>404571836.41999996</v>
      </c>
      <c r="K7" s="90">
        <f t="shared" si="0"/>
        <v>1172369674.0400007</v>
      </c>
      <c r="L7" s="91">
        <f t="shared" si="0"/>
        <v>1576941510.4600005</v>
      </c>
    </row>
    <row r="8" spans="1:12" ht="12.75">
      <c r="A8" s="234" t="s">
        <v>197</v>
      </c>
      <c r="B8" s="235"/>
      <c r="C8" s="235"/>
      <c r="D8" s="235"/>
      <c r="E8" s="236"/>
      <c r="F8" s="10">
        <v>125</v>
      </c>
      <c r="G8" s="89">
        <v>401195874.3</v>
      </c>
      <c r="H8" s="90">
        <v>1445986552.3299997</v>
      </c>
      <c r="I8" s="151">
        <f aca="true" t="shared" si="1" ref="I8:I71">+G8+H8</f>
        <v>1847182426.6299996</v>
      </c>
      <c r="J8" s="89">
        <v>404255262.65</v>
      </c>
      <c r="K8" s="90">
        <v>1536811234.4700005</v>
      </c>
      <c r="L8" s="91">
        <f>SUM(J8:K8)</f>
        <v>1941066497.1200004</v>
      </c>
    </row>
    <row r="9" spans="1:12" ht="12.75">
      <c r="A9" s="234" t="s">
        <v>198</v>
      </c>
      <c r="B9" s="235"/>
      <c r="C9" s="235"/>
      <c r="D9" s="235"/>
      <c r="E9" s="236"/>
      <c r="F9" s="10">
        <v>126</v>
      </c>
      <c r="G9" s="89">
        <v>0</v>
      </c>
      <c r="H9" s="90">
        <v>1057328.0499999998</v>
      </c>
      <c r="I9" s="151">
        <f t="shared" si="1"/>
        <v>1057328.0499999998</v>
      </c>
      <c r="J9" s="89">
        <v>0</v>
      </c>
      <c r="K9" s="90">
        <v>-1688.0800000000002</v>
      </c>
      <c r="L9" s="91">
        <f aca="true" t="shared" si="2" ref="L9:L72">SUM(J9:K9)</f>
        <v>-1688.0800000000002</v>
      </c>
    </row>
    <row r="10" spans="1:12" ht="25.5" customHeight="1">
      <c r="A10" s="234" t="s">
        <v>199</v>
      </c>
      <c r="B10" s="235"/>
      <c r="C10" s="235"/>
      <c r="D10" s="235"/>
      <c r="E10" s="236"/>
      <c r="F10" s="10">
        <v>127</v>
      </c>
      <c r="G10" s="89">
        <v>0</v>
      </c>
      <c r="H10" s="90">
        <v>5866663.280000016</v>
      </c>
      <c r="I10" s="151">
        <f t="shared" si="1"/>
        <v>5866663.280000016</v>
      </c>
      <c r="J10" s="89">
        <v>0</v>
      </c>
      <c r="K10" s="90">
        <v>-1414564.4699999518</v>
      </c>
      <c r="L10" s="91">
        <f t="shared" si="2"/>
        <v>-1414564.4699999518</v>
      </c>
    </row>
    <row r="11" spans="1:12" ht="12.75">
      <c r="A11" s="234" t="s">
        <v>200</v>
      </c>
      <c r="B11" s="235"/>
      <c r="C11" s="235"/>
      <c r="D11" s="235"/>
      <c r="E11" s="236"/>
      <c r="F11" s="10">
        <v>128</v>
      </c>
      <c r="G11" s="89">
        <v>-62383.28</v>
      </c>
      <c r="H11" s="90">
        <v>-190167456.0900001</v>
      </c>
      <c r="I11" s="151">
        <f t="shared" si="1"/>
        <v>-190229839.3700001</v>
      </c>
      <c r="J11" s="89">
        <v>51533.31</v>
      </c>
      <c r="K11" s="90">
        <v>-181040153.64000002</v>
      </c>
      <c r="L11" s="91">
        <f t="shared" si="2"/>
        <v>-180988620.33</v>
      </c>
    </row>
    <row r="12" spans="1:12" ht="12.75">
      <c r="A12" s="234" t="s">
        <v>201</v>
      </c>
      <c r="B12" s="235"/>
      <c r="C12" s="235"/>
      <c r="D12" s="235"/>
      <c r="E12" s="236"/>
      <c r="F12" s="10">
        <v>129</v>
      </c>
      <c r="G12" s="89">
        <v>0</v>
      </c>
      <c r="H12" s="90">
        <v>-5899029.76</v>
      </c>
      <c r="I12" s="151">
        <f t="shared" si="1"/>
        <v>-5899029.76</v>
      </c>
      <c r="J12" s="89">
        <v>0</v>
      </c>
      <c r="K12" s="90">
        <v>-2936720.04</v>
      </c>
      <c r="L12" s="91">
        <f t="shared" si="2"/>
        <v>-2936720.04</v>
      </c>
    </row>
    <row r="13" spans="1:12" ht="12.75">
      <c r="A13" s="234" t="s">
        <v>202</v>
      </c>
      <c r="B13" s="235"/>
      <c r="C13" s="235"/>
      <c r="D13" s="235"/>
      <c r="E13" s="236"/>
      <c r="F13" s="10">
        <v>130</v>
      </c>
      <c r="G13" s="89">
        <v>-157342.1</v>
      </c>
      <c r="H13" s="90">
        <v>-176044235.65000004</v>
      </c>
      <c r="I13" s="151">
        <f t="shared" si="1"/>
        <v>-176201577.75000003</v>
      </c>
      <c r="J13" s="89">
        <v>251497.46</v>
      </c>
      <c r="K13" s="90">
        <v>-192923909.14999998</v>
      </c>
      <c r="L13" s="91">
        <f t="shared" si="2"/>
        <v>-192672411.68999997</v>
      </c>
    </row>
    <row r="14" spans="1:12" ht="12.75">
      <c r="A14" s="234" t="s">
        <v>203</v>
      </c>
      <c r="B14" s="235"/>
      <c r="C14" s="235"/>
      <c r="D14" s="235"/>
      <c r="E14" s="236"/>
      <c r="F14" s="10">
        <v>131</v>
      </c>
      <c r="G14" s="89">
        <v>14592.79</v>
      </c>
      <c r="H14" s="90">
        <v>10098819.92</v>
      </c>
      <c r="I14" s="151">
        <f t="shared" si="1"/>
        <v>10113412.709999999</v>
      </c>
      <c r="J14" s="89">
        <v>13543</v>
      </c>
      <c r="K14" s="90">
        <v>13492942.27</v>
      </c>
      <c r="L14" s="91">
        <f t="shared" si="2"/>
        <v>13506485.27</v>
      </c>
    </row>
    <row r="15" spans="1:12" ht="12.75">
      <c r="A15" s="234" t="s">
        <v>243</v>
      </c>
      <c r="B15" s="235"/>
      <c r="C15" s="235"/>
      <c r="D15" s="235"/>
      <c r="E15" s="236"/>
      <c r="F15" s="10">
        <v>132</v>
      </c>
      <c r="G15" s="89">
        <v>0</v>
      </c>
      <c r="H15" s="90">
        <v>419658.4</v>
      </c>
      <c r="I15" s="151">
        <f t="shared" si="1"/>
        <v>419658.4</v>
      </c>
      <c r="J15" s="89">
        <v>0</v>
      </c>
      <c r="K15" s="90">
        <v>382532.68000000005</v>
      </c>
      <c r="L15" s="91">
        <f t="shared" si="2"/>
        <v>382532.68000000005</v>
      </c>
    </row>
    <row r="16" spans="1:12" ht="24.75" customHeight="1">
      <c r="A16" s="228" t="s">
        <v>100</v>
      </c>
      <c r="B16" s="235"/>
      <c r="C16" s="235"/>
      <c r="D16" s="235"/>
      <c r="E16" s="236"/>
      <c r="F16" s="10">
        <v>133</v>
      </c>
      <c r="G16" s="92">
        <f aca="true" t="shared" si="3" ref="G16:L16">+G17+G18+G22+G23+G24+G28+G29</f>
        <v>88855222.19</v>
      </c>
      <c r="H16" s="93">
        <f t="shared" si="3"/>
        <v>194321483.61000013</v>
      </c>
      <c r="I16" s="151">
        <f t="shared" si="3"/>
        <v>283176705.80000013</v>
      </c>
      <c r="J16" s="92">
        <f t="shared" si="3"/>
        <v>109851982.99000001</v>
      </c>
      <c r="K16" s="93">
        <f t="shared" si="3"/>
        <v>202634145.50999996</v>
      </c>
      <c r="L16" s="91">
        <f t="shared" si="3"/>
        <v>312486128.5</v>
      </c>
    </row>
    <row r="17" spans="1:12" ht="19.5" customHeight="1">
      <c r="A17" s="234" t="s">
        <v>220</v>
      </c>
      <c r="B17" s="235"/>
      <c r="C17" s="235"/>
      <c r="D17" s="235"/>
      <c r="E17" s="236"/>
      <c r="F17" s="10">
        <v>134</v>
      </c>
      <c r="G17" s="89">
        <v>0</v>
      </c>
      <c r="H17" s="90">
        <v>65713355.9</v>
      </c>
      <c r="I17" s="151">
        <f t="shared" si="1"/>
        <v>65713355.9</v>
      </c>
      <c r="J17" s="89">
        <v>96748.59000000001</v>
      </c>
      <c r="K17" s="90">
        <v>28430516.54</v>
      </c>
      <c r="L17" s="91">
        <f t="shared" si="2"/>
        <v>28527265.13</v>
      </c>
    </row>
    <row r="18" spans="1:12" ht="26.25" customHeight="1">
      <c r="A18" s="234" t="s">
        <v>205</v>
      </c>
      <c r="B18" s="235"/>
      <c r="C18" s="235"/>
      <c r="D18" s="235"/>
      <c r="E18" s="236"/>
      <c r="F18" s="10">
        <v>135</v>
      </c>
      <c r="G18" s="92">
        <f>SUM(G19:G21)</f>
        <v>0</v>
      </c>
      <c r="H18" s="93">
        <f>SUM(H19:H21)</f>
        <v>21531770.989999995</v>
      </c>
      <c r="I18" s="151">
        <f t="shared" si="1"/>
        <v>21531770.989999995</v>
      </c>
      <c r="J18" s="92">
        <f>SUM(J19:J21)</f>
        <v>0</v>
      </c>
      <c r="K18" s="93">
        <f>SUM(K19:K21)</f>
        <v>32816308.180000003</v>
      </c>
      <c r="L18" s="91">
        <f t="shared" si="2"/>
        <v>32816308.180000003</v>
      </c>
    </row>
    <row r="19" spans="1:12" ht="12.75">
      <c r="A19" s="234" t="s">
        <v>244</v>
      </c>
      <c r="B19" s="235"/>
      <c r="C19" s="235"/>
      <c r="D19" s="235"/>
      <c r="E19" s="236"/>
      <c r="F19" s="10">
        <v>136</v>
      </c>
      <c r="G19" s="89">
        <v>0</v>
      </c>
      <c r="H19" s="90">
        <v>20151397.349999994</v>
      </c>
      <c r="I19" s="151">
        <f t="shared" si="1"/>
        <v>20151397.349999994</v>
      </c>
      <c r="J19" s="89"/>
      <c r="K19" s="90">
        <v>24414445.980000004</v>
      </c>
      <c r="L19" s="91">
        <f t="shared" si="2"/>
        <v>24414445.980000004</v>
      </c>
    </row>
    <row r="20" spans="1:12" ht="24" customHeight="1">
      <c r="A20" s="234" t="s">
        <v>54</v>
      </c>
      <c r="B20" s="235"/>
      <c r="C20" s="235"/>
      <c r="D20" s="235"/>
      <c r="E20" s="236"/>
      <c r="F20" s="10">
        <v>137</v>
      </c>
      <c r="G20" s="89">
        <v>0</v>
      </c>
      <c r="H20" s="90">
        <v>0</v>
      </c>
      <c r="I20" s="151">
        <f t="shared" si="1"/>
        <v>0</v>
      </c>
      <c r="J20" s="89"/>
      <c r="K20" s="90">
        <v>0</v>
      </c>
      <c r="L20" s="91">
        <f t="shared" si="2"/>
        <v>0</v>
      </c>
    </row>
    <row r="21" spans="1:12" ht="12.75">
      <c r="A21" s="234" t="s">
        <v>245</v>
      </c>
      <c r="B21" s="235"/>
      <c r="C21" s="235"/>
      <c r="D21" s="235"/>
      <c r="E21" s="236"/>
      <c r="F21" s="10">
        <v>138</v>
      </c>
      <c r="G21" s="89">
        <v>0</v>
      </c>
      <c r="H21" s="90">
        <v>1380373.64</v>
      </c>
      <c r="I21" s="151">
        <f t="shared" si="1"/>
        <v>1380373.64</v>
      </c>
      <c r="J21" s="89">
        <v>0</v>
      </c>
      <c r="K21" s="90">
        <v>8401862.2</v>
      </c>
      <c r="L21" s="91">
        <f t="shared" si="2"/>
        <v>8401862.2</v>
      </c>
    </row>
    <row r="22" spans="1:12" ht="12.75">
      <c r="A22" s="234" t="s">
        <v>246</v>
      </c>
      <c r="B22" s="235"/>
      <c r="C22" s="235"/>
      <c r="D22" s="235"/>
      <c r="E22" s="236"/>
      <c r="F22" s="10">
        <v>139</v>
      </c>
      <c r="G22" s="89">
        <v>86215844.30999999</v>
      </c>
      <c r="H22" s="90">
        <v>87308878.22000016</v>
      </c>
      <c r="I22" s="151">
        <f t="shared" si="1"/>
        <v>173524722.53000015</v>
      </c>
      <c r="J22" s="89">
        <v>84149110.95</v>
      </c>
      <c r="K22" s="90">
        <v>86185928.28999998</v>
      </c>
      <c r="L22" s="91">
        <f t="shared" si="2"/>
        <v>170335039.23999998</v>
      </c>
    </row>
    <row r="23" spans="1:12" ht="20.25" customHeight="1">
      <c r="A23" s="234" t="s">
        <v>274</v>
      </c>
      <c r="B23" s="235"/>
      <c r="C23" s="235"/>
      <c r="D23" s="235"/>
      <c r="E23" s="236"/>
      <c r="F23" s="10">
        <v>140</v>
      </c>
      <c r="G23" s="89">
        <v>86124.67000000001</v>
      </c>
      <c r="H23" s="90">
        <v>1137377.25</v>
      </c>
      <c r="I23" s="151">
        <f t="shared" si="1"/>
        <v>1223501.92</v>
      </c>
      <c r="J23" s="89">
        <v>0</v>
      </c>
      <c r="K23" s="90">
        <v>2308559.42</v>
      </c>
      <c r="L23" s="91">
        <f t="shared" si="2"/>
        <v>2308559.42</v>
      </c>
    </row>
    <row r="24" spans="1:12" ht="19.5" customHeight="1">
      <c r="A24" s="234" t="s">
        <v>101</v>
      </c>
      <c r="B24" s="235"/>
      <c r="C24" s="235"/>
      <c r="D24" s="235"/>
      <c r="E24" s="236"/>
      <c r="F24" s="10">
        <v>141</v>
      </c>
      <c r="G24" s="92">
        <f>SUM(G25:G27)</f>
        <v>2382708.65</v>
      </c>
      <c r="H24" s="93">
        <f>SUM(H25:H27)</f>
        <v>14918096.870000001</v>
      </c>
      <c r="I24" s="151">
        <f t="shared" si="1"/>
        <v>17300805.52</v>
      </c>
      <c r="J24" s="92">
        <f>SUM(J25:J27)</f>
        <v>25468697.180000003</v>
      </c>
      <c r="K24" s="93">
        <f>SUM(K25:K27)</f>
        <v>37877379.220000006</v>
      </c>
      <c r="L24" s="91">
        <f t="shared" si="2"/>
        <v>63346076.400000006</v>
      </c>
    </row>
    <row r="25" spans="1:12" ht="12.75">
      <c r="A25" s="234" t="s">
        <v>247</v>
      </c>
      <c r="B25" s="235"/>
      <c r="C25" s="235"/>
      <c r="D25" s="235"/>
      <c r="E25" s="236"/>
      <c r="F25" s="10">
        <v>142</v>
      </c>
      <c r="G25" s="89">
        <v>479758.48000000004</v>
      </c>
      <c r="H25" s="90">
        <v>57566.24000000002</v>
      </c>
      <c r="I25" s="151">
        <f t="shared" si="1"/>
        <v>537324.7200000001</v>
      </c>
      <c r="J25" s="89">
        <v>259996.13999999998</v>
      </c>
      <c r="K25" s="90">
        <v>282436.67</v>
      </c>
      <c r="L25" s="91">
        <f t="shared" si="2"/>
        <v>542432.8099999999</v>
      </c>
    </row>
    <row r="26" spans="1:12" ht="12.75">
      <c r="A26" s="234" t="s">
        <v>248</v>
      </c>
      <c r="B26" s="235"/>
      <c r="C26" s="235"/>
      <c r="D26" s="235"/>
      <c r="E26" s="236"/>
      <c r="F26" s="10">
        <v>143</v>
      </c>
      <c r="G26" s="89">
        <v>1902950.17</v>
      </c>
      <c r="H26" s="90">
        <v>14860530.63</v>
      </c>
      <c r="I26" s="151">
        <f t="shared" si="1"/>
        <v>16763480.8</v>
      </c>
      <c r="J26" s="89">
        <v>25208701.040000003</v>
      </c>
      <c r="K26" s="90">
        <v>37594942.550000004</v>
      </c>
      <c r="L26" s="91">
        <f t="shared" si="2"/>
        <v>62803643.59</v>
      </c>
    </row>
    <row r="27" spans="1:12" ht="12.75">
      <c r="A27" s="234" t="s">
        <v>7</v>
      </c>
      <c r="B27" s="235"/>
      <c r="C27" s="235"/>
      <c r="D27" s="235"/>
      <c r="E27" s="236"/>
      <c r="F27" s="10">
        <v>144</v>
      </c>
      <c r="G27" s="89">
        <v>0</v>
      </c>
      <c r="H27" s="90">
        <v>0</v>
      </c>
      <c r="I27" s="151">
        <f t="shared" si="1"/>
        <v>0</v>
      </c>
      <c r="J27" s="89">
        <v>0</v>
      </c>
      <c r="K27" s="90">
        <v>0</v>
      </c>
      <c r="L27" s="91">
        <f t="shared" si="2"/>
        <v>0</v>
      </c>
    </row>
    <row r="28" spans="1:12" ht="12.75">
      <c r="A28" s="234" t="s">
        <v>8</v>
      </c>
      <c r="B28" s="235"/>
      <c r="C28" s="235"/>
      <c r="D28" s="235"/>
      <c r="E28" s="236"/>
      <c r="F28" s="10">
        <v>145</v>
      </c>
      <c r="G28" s="89">
        <v>0</v>
      </c>
      <c r="H28" s="90">
        <v>0</v>
      </c>
      <c r="I28" s="151">
        <f t="shared" si="1"/>
        <v>0</v>
      </c>
      <c r="J28" s="89">
        <v>0</v>
      </c>
      <c r="K28" s="90">
        <v>0</v>
      </c>
      <c r="L28" s="91">
        <f t="shared" si="2"/>
        <v>0</v>
      </c>
    </row>
    <row r="29" spans="1:12" ht="12.75">
      <c r="A29" s="234" t="s">
        <v>9</v>
      </c>
      <c r="B29" s="235"/>
      <c r="C29" s="235"/>
      <c r="D29" s="235"/>
      <c r="E29" s="236"/>
      <c r="F29" s="10">
        <v>146</v>
      </c>
      <c r="G29" s="89">
        <v>170544.55999999997</v>
      </c>
      <c r="H29" s="90">
        <v>3712004.379999997</v>
      </c>
      <c r="I29" s="151">
        <f t="shared" si="1"/>
        <v>3882548.939999997</v>
      </c>
      <c r="J29" s="89">
        <v>137426.27000000002</v>
      </c>
      <c r="K29" s="90">
        <v>15015453.859999998</v>
      </c>
      <c r="L29" s="91">
        <f t="shared" si="2"/>
        <v>15152880.129999997</v>
      </c>
    </row>
    <row r="30" spans="1:12" ht="12.75">
      <c r="A30" s="228" t="s">
        <v>10</v>
      </c>
      <c r="B30" s="235"/>
      <c r="C30" s="235"/>
      <c r="D30" s="235"/>
      <c r="E30" s="236"/>
      <c r="F30" s="10">
        <v>147</v>
      </c>
      <c r="G30" s="89">
        <v>329694.23000000004</v>
      </c>
      <c r="H30" s="90">
        <v>25636272.969999995</v>
      </c>
      <c r="I30" s="151">
        <f t="shared" si="1"/>
        <v>25965967.199999996</v>
      </c>
      <c r="J30" s="89">
        <v>887174.37</v>
      </c>
      <c r="K30" s="90">
        <v>26456250.18</v>
      </c>
      <c r="L30" s="91">
        <f t="shared" si="2"/>
        <v>27343424.55</v>
      </c>
    </row>
    <row r="31" spans="1:12" ht="21.75" customHeight="1">
      <c r="A31" s="228" t="s">
        <v>11</v>
      </c>
      <c r="B31" s="235"/>
      <c r="C31" s="235"/>
      <c r="D31" s="235"/>
      <c r="E31" s="236"/>
      <c r="F31" s="10">
        <v>148</v>
      </c>
      <c r="G31" s="89">
        <v>27068.410000000003</v>
      </c>
      <c r="H31" s="90">
        <v>16601206.059999993</v>
      </c>
      <c r="I31" s="151">
        <f t="shared" si="1"/>
        <v>16628274.469999993</v>
      </c>
      <c r="J31" s="89">
        <v>130490.44</v>
      </c>
      <c r="K31" s="90">
        <v>19722141.11</v>
      </c>
      <c r="L31" s="91">
        <f t="shared" si="2"/>
        <v>19852631.55</v>
      </c>
    </row>
    <row r="32" spans="1:12" ht="12.75">
      <c r="A32" s="228" t="s">
        <v>12</v>
      </c>
      <c r="B32" s="235"/>
      <c r="C32" s="235"/>
      <c r="D32" s="235"/>
      <c r="E32" s="236"/>
      <c r="F32" s="10">
        <v>149</v>
      </c>
      <c r="G32" s="89">
        <v>22127.04</v>
      </c>
      <c r="H32" s="90">
        <v>14933528.12</v>
      </c>
      <c r="I32" s="151">
        <f t="shared" si="1"/>
        <v>14955655.159999998</v>
      </c>
      <c r="J32" s="89">
        <v>8281.25</v>
      </c>
      <c r="K32" s="90">
        <v>5945050.410000002</v>
      </c>
      <c r="L32" s="91">
        <f t="shared" si="2"/>
        <v>5953331.660000002</v>
      </c>
    </row>
    <row r="33" spans="1:12" ht="12.75">
      <c r="A33" s="228" t="s">
        <v>102</v>
      </c>
      <c r="B33" s="235"/>
      <c r="C33" s="235"/>
      <c r="D33" s="235"/>
      <c r="E33" s="236"/>
      <c r="F33" s="10">
        <v>150</v>
      </c>
      <c r="G33" s="89">
        <f>+G34+G38</f>
        <v>-216748325.72</v>
      </c>
      <c r="H33" s="90">
        <f>+H34+H38</f>
        <v>-691458375.81</v>
      </c>
      <c r="I33" s="151">
        <f t="shared" si="1"/>
        <v>-908206701.53</v>
      </c>
      <c r="J33" s="92">
        <f>+J34+J38</f>
        <v>-209753296.28</v>
      </c>
      <c r="K33" s="93">
        <f>+K34+K38</f>
        <v>-692438565.4799999</v>
      </c>
      <c r="L33" s="91">
        <f t="shared" si="2"/>
        <v>-902191861.7599999</v>
      </c>
    </row>
    <row r="34" spans="1:12" ht="12.75">
      <c r="A34" s="234" t="s">
        <v>103</v>
      </c>
      <c r="B34" s="235"/>
      <c r="C34" s="235"/>
      <c r="D34" s="235"/>
      <c r="E34" s="236"/>
      <c r="F34" s="10">
        <v>151</v>
      </c>
      <c r="G34" s="89">
        <f aca="true" t="shared" si="4" ref="G34:L34">SUM(G35:G37)</f>
        <v>-210100642.97</v>
      </c>
      <c r="H34" s="90">
        <f t="shared" si="4"/>
        <v>-721111083.49</v>
      </c>
      <c r="I34" s="151">
        <f t="shared" si="4"/>
        <v>-931211726.46</v>
      </c>
      <c r="J34" s="92">
        <f t="shared" si="4"/>
        <v>-207114606.02</v>
      </c>
      <c r="K34" s="93">
        <f t="shared" si="4"/>
        <v>-680982583.06</v>
      </c>
      <c r="L34" s="91">
        <f t="shared" si="4"/>
        <v>-888097189.0799999</v>
      </c>
    </row>
    <row r="35" spans="1:12" ht="12.75">
      <c r="A35" s="234" t="s">
        <v>13</v>
      </c>
      <c r="B35" s="235"/>
      <c r="C35" s="235"/>
      <c r="D35" s="235"/>
      <c r="E35" s="236"/>
      <c r="F35" s="10">
        <v>152</v>
      </c>
      <c r="G35" s="89">
        <v>-210100642.97</v>
      </c>
      <c r="H35" s="90">
        <v>-780390720.52</v>
      </c>
      <c r="I35" s="151">
        <f t="shared" si="1"/>
        <v>-990491363.49</v>
      </c>
      <c r="J35" s="89">
        <v>-207114606.02</v>
      </c>
      <c r="K35" s="90">
        <v>-744292838.1800001</v>
      </c>
      <c r="L35" s="91">
        <f t="shared" si="2"/>
        <v>-951407444.2</v>
      </c>
    </row>
    <row r="36" spans="1:12" ht="12.75">
      <c r="A36" s="234" t="s">
        <v>14</v>
      </c>
      <c r="B36" s="235"/>
      <c r="C36" s="235"/>
      <c r="D36" s="235"/>
      <c r="E36" s="236"/>
      <c r="F36" s="10">
        <v>153</v>
      </c>
      <c r="G36" s="89">
        <v>0</v>
      </c>
      <c r="H36" s="90">
        <v>1967654.64</v>
      </c>
      <c r="I36" s="151">
        <f t="shared" si="1"/>
        <v>1967654.64</v>
      </c>
      <c r="J36" s="89">
        <v>0</v>
      </c>
      <c r="K36" s="90">
        <v>1192335.3199999998</v>
      </c>
      <c r="L36" s="91">
        <f t="shared" si="2"/>
        <v>1192335.3199999998</v>
      </c>
    </row>
    <row r="37" spans="1:12" ht="12.75">
      <c r="A37" s="234" t="s">
        <v>15</v>
      </c>
      <c r="B37" s="235"/>
      <c r="C37" s="235"/>
      <c r="D37" s="235"/>
      <c r="E37" s="236"/>
      <c r="F37" s="10">
        <v>154</v>
      </c>
      <c r="G37" s="89">
        <v>0</v>
      </c>
      <c r="H37" s="90">
        <v>57311982.389999986</v>
      </c>
      <c r="I37" s="151">
        <f t="shared" si="1"/>
        <v>57311982.389999986</v>
      </c>
      <c r="J37" s="89">
        <v>0</v>
      </c>
      <c r="K37" s="90">
        <v>62117919.80000001</v>
      </c>
      <c r="L37" s="91">
        <f t="shared" si="2"/>
        <v>62117919.80000001</v>
      </c>
    </row>
    <row r="38" spans="1:12" ht="12.75">
      <c r="A38" s="234" t="s">
        <v>104</v>
      </c>
      <c r="B38" s="235"/>
      <c r="C38" s="235"/>
      <c r="D38" s="235"/>
      <c r="E38" s="236"/>
      <c r="F38" s="10">
        <v>155</v>
      </c>
      <c r="G38" s="92">
        <f aca="true" t="shared" si="5" ref="G38:L38">SUM(G39:G41)</f>
        <v>-6647682.75</v>
      </c>
      <c r="H38" s="93">
        <f t="shared" si="5"/>
        <v>29652707.68000001</v>
      </c>
      <c r="I38" s="151">
        <f t="shared" si="5"/>
        <v>23005024.93000001</v>
      </c>
      <c r="J38" s="92">
        <f t="shared" si="5"/>
        <v>-2638690.2600000002</v>
      </c>
      <c r="K38" s="93">
        <f t="shared" si="5"/>
        <v>-11455982.419999987</v>
      </c>
      <c r="L38" s="91">
        <f t="shared" si="5"/>
        <v>-14094672.679999989</v>
      </c>
    </row>
    <row r="39" spans="1:12" ht="12.75">
      <c r="A39" s="234" t="s">
        <v>16</v>
      </c>
      <c r="B39" s="235"/>
      <c r="C39" s="235"/>
      <c r="D39" s="235"/>
      <c r="E39" s="236"/>
      <c r="F39" s="10">
        <v>156</v>
      </c>
      <c r="G39" s="89">
        <v>-6647682.75</v>
      </c>
      <c r="H39" s="90">
        <v>-10903696.54999999</v>
      </c>
      <c r="I39" s="151">
        <f t="shared" si="1"/>
        <v>-17551379.29999999</v>
      </c>
      <c r="J39" s="89">
        <v>-2638690.2600000002</v>
      </c>
      <c r="K39" s="90">
        <v>-20395624.35999999</v>
      </c>
      <c r="L39" s="91">
        <f t="shared" si="2"/>
        <v>-23034314.61999999</v>
      </c>
    </row>
    <row r="40" spans="1:12" ht="12.75">
      <c r="A40" s="234" t="s">
        <v>17</v>
      </c>
      <c r="B40" s="235"/>
      <c r="C40" s="235"/>
      <c r="D40" s="235"/>
      <c r="E40" s="236"/>
      <c r="F40" s="10">
        <v>157</v>
      </c>
      <c r="G40" s="89">
        <v>0</v>
      </c>
      <c r="H40" s="90">
        <v>14678541.11</v>
      </c>
      <c r="I40" s="151">
        <f t="shared" si="1"/>
        <v>14678541.11</v>
      </c>
      <c r="J40" s="89">
        <v>0</v>
      </c>
      <c r="K40" s="90">
        <v>549804.23</v>
      </c>
      <c r="L40" s="91">
        <f t="shared" si="2"/>
        <v>549804.23</v>
      </c>
    </row>
    <row r="41" spans="1:12" ht="12.75">
      <c r="A41" s="234" t="s">
        <v>18</v>
      </c>
      <c r="B41" s="235"/>
      <c r="C41" s="235"/>
      <c r="D41" s="235"/>
      <c r="E41" s="236"/>
      <c r="F41" s="10">
        <v>158</v>
      </c>
      <c r="G41" s="89">
        <v>0</v>
      </c>
      <c r="H41" s="90">
        <v>25877863.12</v>
      </c>
      <c r="I41" s="151">
        <f t="shared" si="1"/>
        <v>25877863.12</v>
      </c>
      <c r="J41" s="89">
        <v>0</v>
      </c>
      <c r="K41" s="90">
        <v>8389837.71</v>
      </c>
      <c r="L41" s="91">
        <f t="shared" si="2"/>
        <v>8389837.71</v>
      </c>
    </row>
    <row r="42" spans="1:12" ht="22.5" customHeight="1">
      <c r="A42" s="228" t="s">
        <v>105</v>
      </c>
      <c r="B42" s="235"/>
      <c r="C42" s="235"/>
      <c r="D42" s="235"/>
      <c r="E42" s="236"/>
      <c r="F42" s="10">
        <v>159</v>
      </c>
      <c r="G42" s="92">
        <f aca="true" t="shared" si="6" ref="G42:L42">+G43+G46</f>
        <v>-69888319.22999999</v>
      </c>
      <c r="H42" s="93">
        <f t="shared" si="6"/>
        <v>11458300</v>
      </c>
      <c r="I42" s="151">
        <f t="shared" si="6"/>
        <v>-58430019.23</v>
      </c>
      <c r="J42" s="92">
        <f t="shared" si="6"/>
        <v>-6853929.409999999</v>
      </c>
      <c r="K42" s="93">
        <f t="shared" si="6"/>
        <v>5302199.66</v>
      </c>
      <c r="L42" s="91">
        <f t="shared" si="6"/>
        <v>-1551729.749999999</v>
      </c>
    </row>
    <row r="43" spans="1:12" ht="21" customHeight="1">
      <c r="A43" s="234" t="s">
        <v>106</v>
      </c>
      <c r="B43" s="235"/>
      <c r="C43" s="235"/>
      <c r="D43" s="235"/>
      <c r="E43" s="236"/>
      <c r="F43" s="10">
        <v>160</v>
      </c>
      <c r="G43" s="92">
        <f aca="true" t="shared" si="7" ref="G43:L43">SUM(G44:G45)</f>
        <v>-65810671.339999996</v>
      </c>
      <c r="H43" s="93">
        <f t="shared" si="7"/>
        <v>0</v>
      </c>
      <c r="I43" s="151">
        <f t="shared" si="7"/>
        <v>-65810671.339999996</v>
      </c>
      <c r="J43" s="92">
        <f t="shared" si="7"/>
        <v>-4211327.369999999</v>
      </c>
      <c r="K43" s="93">
        <f t="shared" si="7"/>
        <v>0</v>
      </c>
      <c r="L43" s="91">
        <f t="shared" si="7"/>
        <v>-4211327.369999999</v>
      </c>
    </row>
    <row r="44" spans="1:12" ht="12.75">
      <c r="A44" s="234" t="s">
        <v>19</v>
      </c>
      <c r="B44" s="235"/>
      <c r="C44" s="235"/>
      <c r="D44" s="235"/>
      <c r="E44" s="236"/>
      <c r="F44" s="10">
        <v>161</v>
      </c>
      <c r="G44" s="89">
        <v>-65687074.31999999</v>
      </c>
      <c r="H44" s="90">
        <v>0</v>
      </c>
      <c r="I44" s="151">
        <f t="shared" si="1"/>
        <v>-65687074.31999999</v>
      </c>
      <c r="J44" s="89">
        <v>-3934792.7799999993</v>
      </c>
      <c r="K44" s="90"/>
      <c r="L44" s="91">
        <f t="shared" si="2"/>
        <v>-3934792.7799999993</v>
      </c>
    </row>
    <row r="45" spans="1:12" ht="12.75">
      <c r="A45" s="234" t="s">
        <v>20</v>
      </c>
      <c r="B45" s="235"/>
      <c r="C45" s="235"/>
      <c r="D45" s="235"/>
      <c r="E45" s="236"/>
      <c r="F45" s="10">
        <v>162</v>
      </c>
      <c r="G45" s="89">
        <v>-123597.01999999999</v>
      </c>
      <c r="H45" s="90">
        <v>0</v>
      </c>
      <c r="I45" s="151">
        <f t="shared" si="1"/>
        <v>-123597.01999999999</v>
      </c>
      <c r="J45" s="89">
        <v>-276534.59</v>
      </c>
      <c r="K45" s="90"/>
      <c r="L45" s="91">
        <f t="shared" si="2"/>
        <v>-276534.59</v>
      </c>
    </row>
    <row r="46" spans="1:12" ht="21.75" customHeight="1">
      <c r="A46" s="234" t="s">
        <v>107</v>
      </c>
      <c r="B46" s="235"/>
      <c r="C46" s="235"/>
      <c r="D46" s="235"/>
      <c r="E46" s="236"/>
      <c r="F46" s="10">
        <v>163</v>
      </c>
      <c r="G46" s="92">
        <f aca="true" t="shared" si="8" ref="G46:L46">SUM(G47:G49)</f>
        <v>-4077647.8899999997</v>
      </c>
      <c r="H46" s="93">
        <f t="shared" si="8"/>
        <v>11458300</v>
      </c>
      <c r="I46" s="151">
        <f t="shared" si="8"/>
        <v>7380652.11</v>
      </c>
      <c r="J46" s="92">
        <f t="shared" si="8"/>
        <v>-2642602.04</v>
      </c>
      <c r="K46" s="93">
        <f t="shared" si="8"/>
        <v>5302199.66</v>
      </c>
      <c r="L46" s="91">
        <f t="shared" si="8"/>
        <v>2659597.62</v>
      </c>
    </row>
    <row r="47" spans="1:12" ht="12.75">
      <c r="A47" s="234" t="s">
        <v>21</v>
      </c>
      <c r="B47" s="235"/>
      <c r="C47" s="235"/>
      <c r="D47" s="235"/>
      <c r="E47" s="236"/>
      <c r="F47" s="10">
        <v>164</v>
      </c>
      <c r="G47" s="89">
        <v>-4077647.8899999997</v>
      </c>
      <c r="H47" s="90">
        <v>11458300</v>
      </c>
      <c r="I47" s="151">
        <f t="shared" si="1"/>
        <v>7380652.11</v>
      </c>
      <c r="J47" s="89">
        <v>-2642602.04</v>
      </c>
      <c r="K47" s="90">
        <v>5302199.66</v>
      </c>
      <c r="L47" s="91">
        <f t="shared" si="2"/>
        <v>2659597.62</v>
      </c>
    </row>
    <row r="48" spans="1:12" ht="12.75">
      <c r="A48" s="234" t="s">
        <v>22</v>
      </c>
      <c r="B48" s="235"/>
      <c r="C48" s="235"/>
      <c r="D48" s="235"/>
      <c r="E48" s="236"/>
      <c r="F48" s="10">
        <v>165</v>
      </c>
      <c r="G48" s="89">
        <v>0</v>
      </c>
      <c r="H48" s="90">
        <v>0</v>
      </c>
      <c r="I48" s="151">
        <f t="shared" si="1"/>
        <v>0</v>
      </c>
      <c r="J48" s="89"/>
      <c r="K48" s="90"/>
      <c r="L48" s="91">
        <f t="shared" si="2"/>
        <v>0</v>
      </c>
    </row>
    <row r="49" spans="1:12" ht="12.75">
      <c r="A49" s="234" t="s">
        <v>23</v>
      </c>
      <c r="B49" s="235"/>
      <c r="C49" s="235"/>
      <c r="D49" s="235"/>
      <c r="E49" s="236"/>
      <c r="F49" s="10">
        <v>166</v>
      </c>
      <c r="G49" s="89">
        <v>0</v>
      </c>
      <c r="H49" s="90">
        <v>0</v>
      </c>
      <c r="I49" s="151">
        <f t="shared" si="1"/>
        <v>0</v>
      </c>
      <c r="J49" s="89"/>
      <c r="K49" s="90"/>
      <c r="L49" s="91">
        <f t="shared" si="2"/>
        <v>0</v>
      </c>
    </row>
    <row r="50" spans="1:12" ht="21" customHeight="1">
      <c r="A50" s="228" t="s">
        <v>210</v>
      </c>
      <c r="B50" s="235"/>
      <c r="C50" s="235"/>
      <c r="D50" s="235"/>
      <c r="E50" s="236"/>
      <c r="F50" s="10">
        <v>167</v>
      </c>
      <c r="G50" s="92">
        <f aca="true" t="shared" si="9" ref="G50:L50">SUM(G51:G53)</f>
        <v>-62267006.7</v>
      </c>
      <c r="H50" s="93">
        <f t="shared" si="9"/>
        <v>0</v>
      </c>
      <c r="I50" s="151">
        <f t="shared" si="9"/>
        <v>-62267006.7</v>
      </c>
      <c r="J50" s="92">
        <f t="shared" si="9"/>
        <v>-152615145.45</v>
      </c>
      <c r="K50" s="93">
        <f t="shared" si="9"/>
        <v>0</v>
      </c>
      <c r="L50" s="91">
        <f t="shared" si="9"/>
        <v>-152615145.45</v>
      </c>
    </row>
    <row r="51" spans="1:12" ht="12.75">
      <c r="A51" s="234" t="s">
        <v>24</v>
      </c>
      <c r="B51" s="235"/>
      <c r="C51" s="235"/>
      <c r="D51" s="235"/>
      <c r="E51" s="236"/>
      <c r="F51" s="10">
        <v>168</v>
      </c>
      <c r="G51" s="89">
        <v>-62267006.7</v>
      </c>
      <c r="H51" s="90">
        <v>0</v>
      </c>
      <c r="I51" s="151">
        <f t="shared" si="1"/>
        <v>-62267006.7</v>
      </c>
      <c r="J51" s="89">
        <v>-152615145.45</v>
      </c>
      <c r="K51" s="90"/>
      <c r="L51" s="91">
        <f t="shared" si="2"/>
        <v>-152615145.45</v>
      </c>
    </row>
    <row r="52" spans="1:12" ht="12.75">
      <c r="A52" s="234" t="s">
        <v>25</v>
      </c>
      <c r="B52" s="235"/>
      <c r="C52" s="235"/>
      <c r="D52" s="235"/>
      <c r="E52" s="236"/>
      <c r="F52" s="10">
        <v>169</v>
      </c>
      <c r="G52" s="89">
        <v>0</v>
      </c>
      <c r="H52" s="90">
        <v>0</v>
      </c>
      <c r="I52" s="151">
        <f t="shared" si="1"/>
        <v>0</v>
      </c>
      <c r="J52" s="89"/>
      <c r="K52" s="90"/>
      <c r="L52" s="91">
        <f t="shared" si="2"/>
        <v>0</v>
      </c>
    </row>
    <row r="53" spans="1:12" ht="12.75">
      <c r="A53" s="234" t="s">
        <v>26</v>
      </c>
      <c r="B53" s="235"/>
      <c r="C53" s="235"/>
      <c r="D53" s="235"/>
      <c r="E53" s="236"/>
      <c r="F53" s="10">
        <v>170</v>
      </c>
      <c r="G53" s="89">
        <v>0</v>
      </c>
      <c r="H53" s="90">
        <v>0</v>
      </c>
      <c r="I53" s="151">
        <f t="shared" si="1"/>
        <v>0</v>
      </c>
      <c r="J53" s="89"/>
      <c r="K53" s="90"/>
      <c r="L53" s="91">
        <f t="shared" si="2"/>
        <v>0</v>
      </c>
    </row>
    <row r="54" spans="1:12" ht="21" customHeight="1">
      <c r="A54" s="228" t="s">
        <v>108</v>
      </c>
      <c r="B54" s="235"/>
      <c r="C54" s="235"/>
      <c r="D54" s="235"/>
      <c r="E54" s="236"/>
      <c r="F54" s="10">
        <v>171</v>
      </c>
      <c r="G54" s="92">
        <f aca="true" t="shared" si="10" ref="G54:L54">SUM(G55:G56)</f>
        <v>0</v>
      </c>
      <c r="H54" s="93">
        <f t="shared" si="10"/>
        <v>-1223370.16</v>
      </c>
      <c r="I54" s="151">
        <f t="shared" si="10"/>
        <v>-1223370.16</v>
      </c>
      <c r="J54" s="92">
        <f t="shared" si="10"/>
        <v>0</v>
      </c>
      <c r="K54" s="93">
        <f t="shared" si="10"/>
        <v>-2034179.4499999997</v>
      </c>
      <c r="L54" s="91">
        <f t="shared" si="10"/>
        <v>-2034179.4499999997</v>
      </c>
    </row>
    <row r="55" spans="1:12" ht="12.75">
      <c r="A55" s="234" t="s">
        <v>27</v>
      </c>
      <c r="B55" s="235"/>
      <c r="C55" s="235"/>
      <c r="D55" s="235"/>
      <c r="E55" s="236"/>
      <c r="F55" s="10">
        <v>172</v>
      </c>
      <c r="G55" s="89">
        <v>0</v>
      </c>
      <c r="H55" s="90">
        <v>-1223370.16</v>
      </c>
      <c r="I55" s="151">
        <f t="shared" si="1"/>
        <v>-1223370.16</v>
      </c>
      <c r="J55" s="89">
        <v>0</v>
      </c>
      <c r="K55" s="90">
        <v>-2034179.4499999997</v>
      </c>
      <c r="L55" s="91">
        <f t="shared" si="2"/>
        <v>-2034179.4499999997</v>
      </c>
    </row>
    <row r="56" spans="1:12" ht="12.75">
      <c r="A56" s="234" t="s">
        <v>28</v>
      </c>
      <c r="B56" s="235"/>
      <c r="C56" s="235"/>
      <c r="D56" s="235"/>
      <c r="E56" s="236"/>
      <c r="F56" s="10">
        <v>173</v>
      </c>
      <c r="G56" s="89">
        <v>0</v>
      </c>
      <c r="H56" s="90">
        <v>0</v>
      </c>
      <c r="I56" s="151">
        <f t="shared" si="1"/>
        <v>0</v>
      </c>
      <c r="J56" s="89">
        <v>0</v>
      </c>
      <c r="K56" s="90">
        <v>0</v>
      </c>
      <c r="L56" s="91">
        <f t="shared" si="2"/>
        <v>0</v>
      </c>
    </row>
    <row r="57" spans="1:12" ht="21" customHeight="1">
      <c r="A57" s="228" t="s">
        <v>109</v>
      </c>
      <c r="B57" s="235"/>
      <c r="C57" s="235"/>
      <c r="D57" s="235"/>
      <c r="E57" s="236"/>
      <c r="F57" s="10">
        <v>174</v>
      </c>
      <c r="G57" s="97">
        <f aca="true" t="shared" si="11" ref="G57:L57">+G58+G62</f>
        <v>-79894064.42</v>
      </c>
      <c r="H57" s="98">
        <f t="shared" si="11"/>
        <v>-431504760.4200003</v>
      </c>
      <c r="I57" s="152">
        <f t="shared" si="11"/>
        <v>-511398824.84000033</v>
      </c>
      <c r="J57" s="97">
        <f t="shared" si="11"/>
        <v>-82349490.10000001</v>
      </c>
      <c r="K57" s="98">
        <f t="shared" si="11"/>
        <v>-468559637.26</v>
      </c>
      <c r="L57" s="99">
        <f t="shared" si="11"/>
        <v>-550909127.36</v>
      </c>
    </row>
    <row r="58" spans="1:12" ht="12.75">
      <c r="A58" s="234" t="s">
        <v>110</v>
      </c>
      <c r="B58" s="235"/>
      <c r="C58" s="235"/>
      <c r="D58" s="235"/>
      <c r="E58" s="236"/>
      <c r="F58" s="10">
        <v>175</v>
      </c>
      <c r="G58" s="92">
        <f aca="true" t="shared" si="12" ref="G58:L58">SUM(G59:G61)</f>
        <v>-46494437.370000005</v>
      </c>
      <c r="H58" s="93">
        <f t="shared" si="12"/>
        <v>-231912128.41000003</v>
      </c>
      <c r="I58" s="151">
        <f t="shared" si="12"/>
        <v>-278406565.78000003</v>
      </c>
      <c r="J58" s="92">
        <f t="shared" si="12"/>
        <v>-42351826.510000005</v>
      </c>
      <c r="K58" s="93">
        <f t="shared" si="12"/>
        <v>-230005066.25000003</v>
      </c>
      <c r="L58" s="91">
        <f t="shared" si="12"/>
        <v>-272356892.76000005</v>
      </c>
    </row>
    <row r="59" spans="1:12" ht="12.75">
      <c r="A59" s="234" t="s">
        <v>29</v>
      </c>
      <c r="B59" s="235"/>
      <c r="C59" s="235"/>
      <c r="D59" s="235"/>
      <c r="E59" s="236"/>
      <c r="F59" s="10">
        <v>176</v>
      </c>
      <c r="G59" s="89">
        <v>-30754664.470000006</v>
      </c>
      <c r="H59" s="90">
        <v>-191914410.14000002</v>
      </c>
      <c r="I59" s="151">
        <f t="shared" si="1"/>
        <v>-222669074.61</v>
      </c>
      <c r="J59" s="89">
        <v>-27217877.340000004</v>
      </c>
      <c r="K59" s="90">
        <v>-207759437.64000002</v>
      </c>
      <c r="L59" s="91">
        <f t="shared" si="2"/>
        <v>-234977314.98000002</v>
      </c>
    </row>
    <row r="60" spans="1:12" ht="12.75">
      <c r="A60" s="234" t="s">
        <v>30</v>
      </c>
      <c r="B60" s="235"/>
      <c r="C60" s="235"/>
      <c r="D60" s="235"/>
      <c r="E60" s="236"/>
      <c r="F60" s="10">
        <v>177</v>
      </c>
      <c r="G60" s="89">
        <v>-15739772.899999995</v>
      </c>
      <c r="H60" s="90">
        <v>-78950594.81000006</v>
      </c>
      <c r="I60" s="151">
        <f t="shared" si="1"/>
        <v>-94690367.71000005</v>
      </c>
      <c r="J60" s="89">
        <v>-15133949.170000002</v>
      </c>
      <c r="K60" s="90">
        <v>-82818993.03000002</v>
      </c>
      <c r="L60" s="91">
        <f t="shared" si="2"/>
        <v>-97952942.20000002</v>
      </c>
    </row>
    <row r="61" spans="1:12" ht="12.75">
      <c r="A61" s="234" t="s">
        <v>31</v>
      </c>
      <c r="B61" s="235"/>
      <c r="C61" s="235"/>
      <c r="D61" s="235"/>
      <c r="E61" s="236"/>
      <c r="F61" s="10">
        <v>178</v>
      </c>
      <c r="G61" s="89">
        <v>0</v>
      </c>
      <c r="H61" s="90">
        <v>38952876.540000014</v>
      </c>
      <c r="I61" s="151">
        <f t="shared" si="1"/>
        <v>38952876.540000014</v>
      </c>
      <c r="J61" s="89">
        <v>0</v>
      </c>
      <c r="K61" s="90">
        <v>60573364.419999994</v>
      </c>
      <c r="L61" s="91">
        <f t="shared" si="2"/>
        <v>60573364.419999994</v>
      </c>
    </row>
    <row r="62" spans="1:12" ht="24" customHeight="1">
      <c r="A62" s="234" t="s">
        <v>111</v>
      </c>
      <c r="B62" s="235"/>
      <c r="C62" s="235"/>
      <c r="D62" s="235"/>
      <c r="E62" s="236"/>
      <c r="F62" s="10">
        <v>179</v>
      </c>
      <c r="G62" s="92">
        <f aca="true" t="shared" si="13" ref="G62:L62">SUM(G63:G65)</f>
        <v>-33399627.05</v>
      </c>
      <c r="H62" s="93">
        <f t="shared" si="13"/>
        <v>-199592632.0100003</v>
      </c>
      <c r="I62" s="151">
        <f t="shared" si="13"/>
        <v>-232992259.0600003</v>
      </c>
      <c r="J62" s="92">
        <f t="shared" si="13"/>
        <v>-39997663.59</v>
      </c>
      <c r="K62" s="93">
        <f t="shared" si="13"/>
        <v>-238554571.01</v>
      </c>
      <c r="L62" s="91">
        <f t="shared" si="13"/>
        <v>-278552234.59999996</v>
      </c>
    </row>
    <row r="63" spans="1:12" ht="12.75">
      <c r="A63" s="234" t="s">
        <v>32</v>
      </c>
      <c r="B63" s="235"/>
      <c r="C63" s="235"/>
      <c r="D63" s="235"/>
      <c r="E63" s="236"/>
      <c r="F63" s="10">
        <v>180</v>
      </c>
      <c r="G63" s="89">
        <v>-681816.4099999999</v>
      </c>
      <c r="H63" s="90">
        <v>-27706287.709999997</v>
      </c>
      <c r="I63" s="151">
        <f t="shared" si="1"/>
        <v>-28388104.119999997</v>
      </c>
      <c r="J63" s="89">
        <v>-1232039.8399999999</v>
      </c>
      <c r="K63" s="90">
        <v>-29163160.4</v>
      </c>
      <c r="L63" s="91">
        <f t="shared" si="2"/>
        <v>-30395200.24</v>
      </c>
    </row>
    <row r="64" spans="1:12" ht="12.75">
      <c r="A64" s="234" t="s">
        <v>47</v>
      </c>
      <c r="B64" s="235"/>
      <c r="C64" s="235"/>
      <c r="D64" s="235"/>
      <c r="E64" s="236"/>
      <c r="F64" s="10">
        <v>181</v>
      </c>
      <c r="G64" s="89">
        <v>-15672951.780000001</v>
      </c>
      <c r="H64" s="90">
        <v>-81165037.3</v>
      </c>
      <c r="I64" s="151">
        <f t="shared" si="1"/>
        <v>-96837989.08</v>
      </c>
      <c r="J64" s="89">
        <v>-16480195.33</v>
      </c>
      <c r="K64" s="90">
        <v>-82586381.29</v>
      </c>
      <c r="L64" s="91">
        <f t="shared" si="2"/>
        <v>-99066576.62</v>
      </c>
    </row>
    <row r="65" spans="1:12" ht="12.75">
      <c r="A65" s="234" t="s">
        <v>48</v>
      </c>
      <c r="B65" s="235"/>
      <c r="C65" s="235"/>
      <c r="D65" s="235"/>
      <c r="E65" s="236"/>
      <c r="F65" s="10">
        <v>182</v>
      </c>
      <c r="G65" s="89">
        <v>-17044858.86</v>
      </c>
      <c r="H65" s="90">
        <v>-90721307.0000003</v>
      </c>
      <c r="I65" s="151">
        <f t="shared" si="1"/>
        <v>-107766165.8600003</v>
      </c>
      <c r="J65" s="89">
        <v>-22285428.42</v>
      </c>
      <c r="K65" s="90">
        <v>-126805029.31999998</v>
      </c>
      <c r="L65" s="91">
        <f t="shared" si="2"/>
        <v>-149090457.73999998</v>
      </c>
    </row>
    <row r="66" spans="1:12" ht="12.75">
      <c r="A66" s="228" t="s">
        <v>112</v>
      </c>
      <c r="B66" s="235"/>
      <c r="C66" s="235"/>
      <c r="D66" s="235"/>
      <c r="E66" s="236"/>
      <c r="F66" s="10">
        <v>183</v>
      </c>
      <c r="G66" s="92">
        <f aca="true" t="shared" si="14" ref="G66:L66">+SUM(G67:G73)</f>
        <v>-39234908.640000015</v>
      </c>
      <c r="H66" s="93">
        <f t="shared" si="14"/>
        <v>-57167988.820000015</v>
      </c>
      <c r="I66" s="151">
        <f t="shared" si="14"/>
        <v>-96402897.46000004</v>
      </c>
      <c r="J66" s="92">
        <f t="shared" si="14"/>
        <v>-18786369.68</v>
      </c>
      <c r="K66" s="93">
        <f t="shared" si="14"/>
        <v>-74595144.57000001</v>
      </c>
      <c r="L66" s="91">
        <f t="shared" si="14"/>
        <v>-93381514.25</v>
      </c>
    </row>
    <row r="67" spans="1:12" ht="21" customHeight="1">
      <c r="A67" s="234" t="s">
        <v>221</v>
      </c>
      <c r="B67" s="235"/>
      <c r="C67" s="235"/>
      <c r="D67" s="235"/>
      <c r="E67" s="236"/>
      <c r="F67" s="10">
        <v>184</v>
      </c>
      <c r="G67" s="89">
        <v>0</v>
      </c>
      <c r="H67" s="90">
        <v>0</v>
      </c>
      <c r="I67" s="151">
        <f t="shared" si="1"/>
        <v>0</v>
      </c>
      <c r="J67" s="89">
        <v>0</v>
      </c>
      <c r="K67" s="90">
        <v>0</v>
      </c>
      <c r="L67" s="91">
        <f t="shared" si="2"/>
        <v>0</v>
      </c>
    </row>
    <row r="68" spans="1:12" ht="12.75">
      <c r="A68" s="234" t="s">
        <v>49</v>
      </c>
      <c r="B68" s="235"/>
      <c r="C68" s="235"/>
      <c r="D68" s="235"/>
      <c r="E68" s="236"/>
      <c r="F68" s="10">
        <v>185</v>
      </c>
      <c r="G68" s="89">
        <v>0</v>
      </c>
      <c r="H68" s="90">
        <v>0</v>
      </c>
      <c r="I68" s="151">
        <f t="shared" si="1"/>
        <v>0</v>
      </c>
      <c r="J68" s="89">
        <v>0</v>
      </c>
      <c r="K68" s="90">
        <v>0</v>
      </c>
      <c r="L68" s="91">
        <f t="shared" si="2"/>
        <v>0</v>
      </c>
    </row>
    <row r="69" spans="1:12" ht="12.75">
      <c r="A69" s="234" t="s">
        <v>206</v>
      </c>
      <c r="B69" s="235"/>
      <c r="C69" s="235"/>
      <c r="D69" s="235"/>
      <c r="E69" s="236"/>
      <c r="F69" s="10">
        <v>186</v>
      </c>
      <c r="G69" s="89">
        <v>-1959677.08</v>
      </c>
      <c r="H69" s="90">
        <v>-29595968.490000017</v>
      </c>
      <c r="I69" s="151">
        <f t="shared" si="1"/>
        <v>-31555645.570000015</v>
      </c>
      <c r="J69" s="89">
        <v>0</v>
      </c>
      <c r="K69" s="90">
        <v>-89049.56000000003</v>
      </c>
      <c r="L69" s="91">
        <f t="shared" si="2"/>
        <v>-89049.56000000003</v>
      </c>
    </row>
    <row r="70" spans="1:12" ht="23.25" customHeight="1">
      <c r="A70" s="234" t="s">
        <v>254</v>
      </c>
      <c r="B70" s="235"/>
      <c r="C70" s="235"/>
      <c r="D70" s="235"/>
      <c r="E70" s="236"/>
      <c r="F70" s="10">
        <v>187</v>
      </c>
      <c r="G70" s="89">
        <v>-42814.22</v>
      </c>
      <c r="H70" s="90">
        <v>-407940.61</v>
      </c>
      <c r="I70" s="151">
        <f t="shared" si="1"/>
        <v>-450754.82999999996</v>
      </c>
      <c r="J70" s="89">
        <v>-4572282.619999998</v>
      </c>
      <c r="K70" s="90">
        <v>-11375364.15</v>
      </c>
      <c r="L70" s="91">
        <f t="shared" si="2"/>
        <v>-15947646.77</v>
      </c>
    </row>
    <row r="71" spans="1:12" ht="19.5" customHeight="1">
      <c r="A71" s="234" t="s">
        <v>255</v>
      </c>
      <c r="B71" s="235"/>
      <c r="C71" s="235"/>
      <c r="D71" s="235"/>
      <c r="E71" s="236"/>
      <c r="F71" s="10">
        <v>188</v>
      </c>
      <c r="G71" s="89">
        <v>0</v>
      </c>
      <c r="H71" s="90">
        <v>5.773159728050814E-15</v>
      </c>
      <c r="I71" s="151">
        <f t="shared" si="1"/>
        <v>5.773159728050814E-15</v>
      </c>
      <c r="J71" s="89">
        <v>-348562</v>
      </c>
      <c r="K71" s="90">
        <v>-392259.39</v>
      </c>
      <c r="L71" s="91">
        <f t="shared" si="2"/>
        <v>-740821.39</v>
      </c>
    </row>
    <row r="72" spans="1:12" ht="12.75">
      <c r="A72" s="234" t="s">
        <v>257</v>
      </c>
      <c r="B72" s="235"/>
      <c r="C72" s="235"/>
      <c r="D72" s="235"/>
      <c r="E72" s="236"/>
      <c r="F72" s="10">
        <v>189</v>
      </c>
      <c r="G72" s="89">
        <v>-36802626.94000002</v>
      </c>
      <c r="H72" s="90">
        <v>-21638296.049999997</v>
      </c>
      <c r="I72" s="151">
        <f aca="true" t="shared" si="15" ref="I72:I95">+G72+H72</f>
        <v>-58440922.99000002</v>
      </c>
      <c r="J72" s="89">
        <v>-13157724.940000001</v>
      </c>
      <c r="K72" s="90">
        <v>-14580830.160000006</v>
      </c>
      <c r="L72" s="91">
        <f t="shared" si="2"/>
        <v>-27738555.10000001</v>
      </c>
    </row>
    <row r="73" spans="1:12" ht="12.75">
      <c r="A73" s="234" t="s">
        <v>256</v>
      </c>
      <c r="B73" s="235"/>
      <c r="C73" s="235"/>
      <c r="D73" s="235"/>
      <c r="E73" s="236"/>
      <c r="F73" s="10">
        <v>190</v>
      </c>
      <c r="G73" s="89">
        <v>-429790.39999999985</v>
      </c>
      <c r="H73" s="90">
        <v>-5525783.670000001</v>
      </c>
      <c r="I73" s="151">
        <f t="shared" si="15"/>
        <v>-5955574.07</v>
      </c>
      <c r="J73" s="89">
        <v>-707800.12</v>
      </c>
      <c r="K73" s="90">
        <v>-48157641.31</v>
      </c>
      <c r="L73" s="91">
        <f aca="true" t="shared" si="16" ref="L73:L98">SUM(J73:K73)</f>
        <v>-48865441.43</v>
      </c>
    </row>
    <row r="74" spans="1:12" ht="24.75" customHeight="1">
      <c r="A74" s="228" t="s">
        <v>113</v>
      </c>
      <c r="B74" s="235"/>
      <c r="C74" s="235"/>
      <c r="D74" s="235"/>
      <c r="E74" s="236"/>
      <c r="F74" s="10">
        <v>191</v>
      </c>
      <c r="G74" s="92">
        <f aca="true" t="shared" si="17" ref="G74:L74">+SUM(G75:G76)</f>
        <v>-262082.89999999997</v>
      </c>
      <c r="H74" s="93">
        <f t="shared" si="17"/>
        <v>-21542281.41000001</v>
      </c>
      <c r="I74" s="151">
        <f t="shared" si="17"/>
        <v>-21804364.31000001</v>
      </c>
      <c r="J74" s="92">
        <f t="shared" si="17"/>
        <v>-303875.39</v>
      </c>
      <c r="K74" s="93">
        <f t="shared" si="17"/>
        <v>-17824907.62</v>
      </c>
      <c r="L74" s="91">
        <f t="shared" si="17"/>
        <v>-18128783.01</v>
      </c>
    </row>
    <row r="75" spans="1:12" ht="12.75">
      <c r="A75" s="234" t="s">
        <v>50</v>
      </c>
      <c r="B75" s="235"/>
      <c r="C75" s="235"/>
      <c r="D75" s="235"/>
      <c r="E75" s="236"/>
      <c r="F75" s="10">
        <v>192</v>
      </c>
      <c r="G75" s="89">
        <v>0</v>
      </c>
      <c r="H75" s="90">
        <v>0</v>
      </c>
      <c r="I75" s="151">
        <f t="shared" si="15"/>
        <v>0</v>
      </c>
      <c r="J75" s="89">
        <v>0</v>
      </c>
      <c r="K75" s="90">
        <v>0</v>
      </c>
      <c r="L75" s="91">
        <f t="shared" si="16"/>
        <v>0</v>
      </c>
    </row>
    <row r="76" spans="1:12" ht="12.75">
      <c r="A76" s="234" t="s">
        <v>51</v>
      </c>
      <c r="B76" s="235"/>
      <c r="C76" s="235"/>
      <c r="D76" s="235"/>
      <c r="E76" s="236"/>
      <c r="F76" s="10">
        <v>193</v>
      </c>
      <c r="G76" s="89">
        <v>-262082.89999999997</v>
      </c>
      <c r="H76" s="90">
        <v>-21542281.41000001</v>
      </c>
      <c r="I76" s="151">
        <f t="shared" si="15"/>
        <v>-21804364.31000001</v>
      </c>
      <c r="J76" s="89">
        <v>-303875.39</v>
      </c>
      <c r="K76" s="90">
        <v>-17824907.62</v>
      </c>
      <c r="L76" s="91">
        <f t="shared" si="16"/>
        <v>-18128783.01</v>
      </c>
    </row>
    <row r="77" spans="1:12" ht="12.75">
      <c r="A77" s="228" t="s">
        <v>59</v>
      </c>
      <c r="B77" s="235"/>
      <c r="C77" s="235"/>
      <c r="D77" s="235"/>
      <c r="E77" s="236"/>
      <c r="F77" s="10">
        <v>194</v>
      </c>
      <c r="G77" s="89">
        <v>-21966.519999999997</v>
      </c>
      <c r="H77" s="90">
        <v>-2266487.4000000004</v>
      </c>
      <c r="I77" s="151">
        <f t="shared" si="15"/>
        <v>-2288453.9200000004</v>
      </c>
      <c r="J77" s="89">
        <v>-10461.09</v>
      </c>
      <c r="K77" s="90">
        <v>-568137.6299999999</v>
      </c>
      <c r="L77" s="91">
        <f t="shared" si="16"/>
        <v>-578598.7199999999</v>
      </c>
    </row>
    <row r="78" spans="1:12" ht="48" customHeight="1">
      <c r="A78" s="228" t="s">
        <v>365</v>
      </c>
      <c r="B78" s="235"/>
      <c r="C78" s="235"/>
      <c r="D78" s="235"/>
      <c r="E78" s="236"/>
      <c r="F78" s="10">
        <v>195</v>
      </c>
      <c r="G78" s="92">
        <f aca="true" t="shared" si="18" ref="G78:L78">+G7+G16+G30+G31+G32+G33+G42+G50+G54+G57+G66+G74+G77</f>
        <v>21908179.45000011</v>
      </c>
      <c r="H78" s="93">
        <f t="shared" si="18"/>
        <v>149105827.21999928</v>
      </c>
      <c r="I78" s="151">
        <f t="shared" si="18"/>
        <v>171014006.66999957</v>
      </c>
      <c r="J78" s="92">
        <f t="shared" si="18"/>
        <v>44777198.06999991</v>
      </c>
      <c r="K78" s="93">
        <f t="shared" si="18"/>
        <v>176408888.90000075</v>
      </c>
      <c r="L78" s="91">
        <f t="shared" si="18"/>
        <v>221186086.97000065</v>
      </c>
    </row>
    <row r="79" spans="1:12" ht="12.75">
      <c r="A79" s="228" t="s">
        <v>114</v>
      </c>
      <c r="B79" s="235"/>
      <c r="C79" s="235"/>
      <c r="D79" s="235"/>
      <c r="E79" s="236"/>
      <c r="F79" s="10">
        <v>196</v>
      </c>
      <c r="G79" s="92">
        <f>+G80+G81</f>
        <v>-322537.81000000006</v>
      </c>
      <c r="H79" s="93">
        <f>+H80+H81</f>
        <v>-27320184.4319999</v>
      </c>
      <c r="I79" s="151">
        <f t="shared" si="15"/>
        <v>-27642722.241999898</v>
      </c>
      <c r="J79" s="92">
        <f>+J80+J81</f>
        <v>-8059895.652599975</v>
      </c>
      <c r="K79" s="93">
        <f>+K80+K81</f>
        <v>-35886823.05959979</v>
      </c>
      <c r="L79" s="91">
        <f t="shared" si="16"/>
        <v>-43946718.71219976</v>
      </c>
    </row>
    <row r="80" spans="1:12" ht="12.75">
      <c r="A80" s="234" t="s">
        <v>52</v>
      </c>
      <c r="B80" s="235"/>
      <c r="C80" s="235"/>
      <c r="D80" s="235"/>
      <c r="E80" s="236"/>
      <c r="F80" s="10">
        <v>197</v>
      </c>
      <c r="G80" s="89"/>
      <c r="H80" s="90">
        <v>0</v>
      </c>
      <c r="I80" s="151">
        <f t="shared" si="15"/>
        <v>0</v>
      </c>
      <c r="J80" s="89">
        <v>-8059895.652599975</v>
      </c>
      <c r="K80" s="90">
        <v>-35886823.05959979</v>
      </c>
      <c r="L80" s="91">
        <f t="shared" si="16"/>
        <v>-43946718.71219976</v>
      </c>
    </row>
    <row r="81" spans="1:12" ht="12.75">
      <c r="A81" s="234" t="s">
        <v>53</v>
      </c>
      <c r="B81" s="235"/>
      <c r="C81" s="235"/>
      <c r="D81" s="235"/>
      <c r="E81" s="236"/>
      <c r="F81" s="10">
        <v>198</v>
      </c>
      <c r="G81" s="89">
        <v>-322537.81000000006</v>
      </c>
      <c r="H81" s="90">
        <v>-27320184.4319999</v>
      </c>
      <c r="I81" s="151">
        <f t="shared" si="15"/>
        <v>-27642722.241999898</v>
      </c>
      <c r="J81" s="89">
        <v>0</v>
      </c>
      <c r="K81" s="90">
        <v>0</v>
      </c>
      <c r="L81" s="91">
        <f t="shared" si="16"/>
        <v>0</v>
      </c>
    </row>
    <row r="82" spans="1:12" ht="21" customHeight="1">
      <c r="A82" s="228" t="s">
        <v>208</v>
      </c>
      <c r="B82" s="235"/>
      <c r="C82" s="235"/>
      <c r="D82" s="235"/>
      <c r="E82" s="236"/>
      <c r="F82" s="10">
        <v>199</v>
      </c>
      <c r="G82" s="92">
        <f aca="true" t="shared" si="19" ref="G82:L82">+G78+G79</f>
        <v>21585641.640000112</v>
      </c>
      <c r="H82" s="93">
        <f t="shared" si="19"/>
        <v>121785642.78799939</v>
      </c>
      <c r="I82" s="151">
        <f t="shared" si="19"/>
        <v>143371284.42799968</v>
      </c>
      <c r="J82" s="92">
        <f t="shared" si="19"/>
        <v>36717302.417399935</v>
      </c>
      <c r="K82" s="93">
        <f t="shared" si="19"/>
        <v>140522065.84040096</v>
      </c>
      <c r="L82" s="91">
        <f t="shared" si="19"/>
        <v>177239368.25780088</v>
      </c>
    </row>
    <row r="83" spans="1:12" ht="12.75">
      <c r="A83" s="228" t="s">
        <v>258</v>
      </c>
      <c r="B83" s="229"/>
      <c r="C83" s="229"/>
      <c r="D83" s="229"/>
      <c r="E83" s="230"/>
      <c r="F83" s="10">
        <v>200</v>
      </c>
      <c r="G83" s="89"/>
      <c r="H83" s="90"/>
      <c r="I83" s="151">
        <f t="shared" si="15"/>
        <v>0</v>
      </c>
      <c r="J83" s="89"/>
      <c r="K83" s="90"/>
      <c r="L83" s="91">
        <f t="shared" si="16"/>
        <v>0</v>
      </c>
    </row>
    <row r="84" spans="1:12" ht="12.75">
      <c r="A84" s="228" t="s">
        <v>259</v>
      </c>
      <c r="B84" s="229"/>
      <c r="C84" s="229"/>
      <c r="D84" s="229"/>
      <c r="E84" s="230"/>
      <c r="F84" s="10">
        <v>201</v>
      </c>
      <c r="G84" s="89"/>
      <c r="H84" s="90"/>
      <c r="I84" s="151">
        <f t="shared" si="15"/>
        <v>0</v>
      </c>
      <c r="J84" s="89">
        <v>0</v>
      </c>
      <c r="K84" s="90">
        <v>0</v>
      </c>
      <c r="L84" s="91">
        <f t="shared" si="16"/>
        <v>0</v>
      </c>
    </row>
    <row r="85" spans="1:12" ht="12.75">
      <c r="A85" s="228" t="s">
        <v>264</v>
      </c>
      <c r="B85" s="229"/>
      <c r="C85" s="229"/>
      <c r="D85" s="229"/>
      <c r="E85" s="229"/>
      <c r="F85" s="10">
        <v>202</v>
      </c>
      <c r="G85" s="89">
        <f aca="true" t="shared" si="20" ref="G85:L85">+G7+G16+G30+G31+G32+G81</f>
        <v>489902315.7700001</v>
      </c>
      <c r="H85" s="90">
        <f t="shared" si="20"/>
        <v>1315490606.8079996</v>
      </c>
      <c r="I85" s="153">
        <f t="shared" si="20"/>
        <v>1805392922.578</v>
      </c>
      <c r="J85" s="89">
        <f t="shared" si="20"/>
        <v>515449765.46999997</v>
      </c>
      <c r="K85" s="90">
        <f t="shared" si="20"/>
        <v>1427127261.2500007</v>
      </c>
      <c r="L85" s="100">
        <f t="shared" si="20"/>
        <v>1942577026.7200005</v>
      </c>
    </row>
    <row r="86" spans="1:12" ht="12.75">
      <c r="A86" s="228" t="s">
        <v>265</v>
      </c>
      <c r="B86" s="229"/>
      <c r="C86" s="229"/>
      <c r="D86" s="229"/>
      <c r="E86" s="229"/>
      <c r="F86" s="10">
        <v>203</v>
      </c>
      <c r="G86" s="89">
        <f aca="true" t="shared" si="21" ref="G86:L86">+G33+G42+G50+G54+G57+G66+G74+G77+G80</f>
        <v>-468316674.13</v>
      </c>
      <c r="H86" s="90">
        <f t="shared" si="21"/>
        <v>-1193704964.0200005</v>
      </c>
      <c r="I86" s="153">
        <f t="shared" si="21"/>
        <v>-1662021638.1500003</v>
      </c>
      <c r="J86" s="89">
        <f t="shared" si="21"/>
        <v>-478732463.05259997</v>
      </c>
      <c r="K86" s="90">
        <f t="shared" si="21"/>
        <v>-1286605195.4095998</v>
      </c>
      <c r="L86" s="100">
        <f t="shared" si="21"/>
        <v>-1765337658.4621997</v>
      </c>
    </row>
    <row r="87" spans="1:12" ht="12.75">
      <c r="A87" s="228" t="s">
        <v>209</v>
      </c>
      <c r="B87" s="235"/>
      <c r="C87" s="235"/>
      <c r="D87" s="235"/>
      <c r="E87" s="235"/>
      <c r="F87" s="10">
        <v>204</v>
      </c>
      <c r="G87" s="89">
        <f>+G88+G89+G90+G91+G92+G93+G94-G95</f>
        <v>49209438.91</v>
      </c>
      <c r="H87" s="90">
        <f>+H88+H89+H90+H91+H92+H93+H94-H95</f>
        <v>36871651.44000001</v>
      </c>
      <c r="I87" s="153">
        <f t="shared" si="15"/>
        <v>86081090.35000001</v>
      </c>
      <c r="J87" s="89">
        <f>+J88+J89+J90+J91+J92+J93+J94-J95</f>
        <v>21062749.989999995</v>
      </c>
      <c r="K87" s="90">
        <f>+K88+K89+K90+K91+K92+K93+K94-K95</f>
        <v>57147739.92000002</v>
      </c>
      <c r="L87" s="100">
        <f t="shared" si="16"/>
        <v>78210489.91000001</v>
      </c>
    </row>
    <row r="88" spans="1:12" ht="19.5" customHeight="1">
      <c r="A88" s="234" t="s">
        <v>266</v>
      </c>
      <c r="B88" s="235"/>
      <c r="C88" s="235"/>
      <c r="D88" s="235"/>
      <c r="E88" s="235"/>
      <c r="F88" s="10">
        <v>205</v>
      </c>
      <c r="G88" s="89">
        <v>0</v>
      </c>
      <c r="H88" s="90">
        <v>0</v>
      </c>
      <c r="I88" s="151">
        <f t="shared" si="15"/>
        <v>0</v>
      </c>
      <c r="J88" s="89"/>
      <c r="K88" s="90"/>
      <c r="L88" s="91">
        <f t="shared" si="16"/>
        <v>0</v>
      </c>
    </row>
    <row r="89" spans="1:12" ht="23.25" customHeight="1">
      <c r="A89" s="234" t="s">
        <v>267</v>
      </c>
      <c r="B89" s="235"/>
      <c r="C89" s="235"/>
      <c r="D89" s="235"/>
      <c r="E89" s="235"/>
      <c r="F89" s="10">
        <v>206</v>
      </c>
      <c r="G89" s="89">
        <v>61511798.65</v>
      </c>
      <c r="H89" s="90">
        <v>46089564.30000011</v>
      </c>
      <c r="I89" s="151">
        <f t="shared" si="15"/>
        <v>107601362.9500001</v>
      </c>
      <c r="J89" s="89">
        <v>25686280.479999997</v>
      </c>
      <c r="K89" s="90">
        <v>69692365.76000002</v>
      </c>
      <c r="L89" s="91">
        <f t="shared" si="16"/>
        <v>95378646.24000001</v>
      </c>
    </row>
    <row r="90" spans="1:12" ht="21.75" customHeight="1">
      <c r="A90" s="234" t="s">
        <v>268</v>
      </c>
      <c r="B90" s="235"/>
      <c r="C90" s="235"/>
      <c r="D90" s="235"/>
      <c r="E90" s="235"/>
      <c r="F90" s="10">
        <v>207</v>
      </c>
      <c r="G90" s="89"/>
      <c r="H90" s="90"/>
      <c r="I90" s="151">
        <f t="shared" si="15"/>
        <v>0</v>
      </c>
      <c r="J90" s="89"/>
      <c r="K90" s="90"/>
      <c r="L90" s="91">
        <f t="shared" si="16"/>
        <v>0</v>
      </c>
    </row>
    <row r="91" spans="1:12" ht="21" customHeight="1">
      <c r="A91" s="234" t="s">
        <v>269</v>
      </c>
      <c r="B91" s="235"/>
      <c r="C91" s="235"/>
      <c r="D91" s="235"/>
      <c r="E91" s="235"/>
      <c r="F91" s="10">
        <v>208</v>
      </c>
      <c r="G91" s="89"/>
      <c r="H91" s="90"/>
      <c r="I91" s="151">
        <f t="shared" si="15"/>
        <v>0</v>
      </c>
      <c r="J91" s="89"/>
      <c r="K91" s="90"/>
      <c r="L91" s="91">
        <f t="shared" si="16"/>
        <v>0</v>
      </c>
    </row>
    <row r="92" spans="1:12" ht="12.75">
      <c r="A92" s="234" t="s">
        <v>270</v>
      </c>
      <c r="B92" s="235"/>
      <c r="C92" s="235"/>
      <c r="D92" s="235"/>
      <c r="E92" s="235"/>
      <c r="F92" s="10">
        <v>209</v>
      </c>
      <c r="G92" s="89"/>
      <c r="H92" s="90"/>
      <c r="I92" s="151">
        <f t="shared" si="15"/>
        <v>0</v>
      </c>
      <c r="J92" s="89"/>
      <c r="K92" s="90"/>
      <c r="L92" s="91">
        <f t="shared" si="16"/>
        <v>0</v>
      </c>
    </row>
    <row r="93" spans="1:12" ht="22.5" customHeight="1">
      <c r="A93" s="234" t="s">
        <v>271</v>
      </c>
      <c r="B93" s="235"/>
      <c r="C93" s="235"/>
      <c r="D93" s="235"/>
      <c r="E93" s="235"/>
      <c r="F93" s="10">
        <v>210</v>
      </c>
      <c r="G93" s="89"/>
      <c r="H93" s="90"/>
      <c r="I93" s="151">
        <f t="shared" si="15"/>
        <v>0</v>
      </c>
      <c r="J93" s="89"/>
      <c r="K93" s="90"/>
      <c r="L93" s="91">
        <f t="shared" si="16"/>
        <v>0</v>
      </c>
    </row>
    <row r="94" spans="1:12" ht="12.75">
      <c r="A94" s="234" t="s">
        <v>272</v>
      </c>
      <c r="B94" s="235"/>
      <c r="C94" s="235"/>
      <c r="D94" s="235"/>
      <c r="E94" s="235"/>
      <c r="F94" s="10">
        <v>211</v>
      </c>
      <c r="G94" s="89"/>
      <c r="H94" s="90"/>
      <c r="I94" s="151">
        <f t="shared" si="15"/>
        <v>0</v>
      </c>
      <c r="J94" s="89"/>
      <c r="K94" s="90"/>
      <c r="L94" s="91">
        <f t="shared" si="16"/>
        <v>0</v>
      </c>
    </row>
    <row r="95" spans="1:12" ht="12.75">
      <c r="A95" s="234" t="s">
        <v>273</v>
      </c>
      <c r="B95" s="235"/>
      <c r="C95" s="235"/>
      <c r="D95" s="235"/>
      <c r="E95" s="235"/>
      <c r="F95" s="10">
        <v>212</v>
      </c>
      <c r="G95" s="89">
        <v>12302359.74</v>
      </c>
      <c r="H95" s="90">
        <v>9217912.8600001</v>
      </c>
      <c r="I95" s="151">
        <f t="shared" si="15"/>
        <v>21520272.6000001</v>
      </c>
      <c r="J95" s="89">
        <v>4623530.49</v>
      </c>
      <c r="K95" s="90">
        <v>12544625.84</v>
      </c>
      <c r="L95" s="91">
        <f t="shared" si="16"/>
        <v>17168156.33</v>
      </c>
    </row>
    <row r="96" spans="1:12" ht="12.75">
      <c r="A96" s="228" t="s">
        <v>207</v>
      </c>
      <c r="B96" s="235"/>
      <c r="C96" s="235"/>
      <c r="D96" s="235"/>
      <c r="E96" s="235"/>
      <c r="F96" s="10">
        <v>213</v>
      </c>
      <c r="G96" s="92">
        <f>+G82+G87</f>
        <v>70795080.5500001</v>
      </c>
      <c r="H96" s="93">
        <f>+H82+H87</f>
        <v>158657294.2279994</v>
      </c>
      <c r="I96" s="151">
        <f>I82+I87</f>
        <v>229452374.7779997</v>
      </c>
      <c r="J96" s="92">
        <f>+J82+J87</f>
        <v>57780052.40739993</v>
      </c>
      <c r="K96" s="93">
        <f>+K82+K87</f>
        <v>197669805.76040098</v>
      </c>
      <c r="L96" s="91">
        <f t="shared" si="16"/>
        <v>255449858.1678009</v>
      </c>
    </row>
    <row r="97" spans="1:12" ht="12.75">
      <c r="A97" s="228" t="s">
        <v>258</v>
      </c>
      <c r="B97" s="229"/>
      <c r="C97" s="229"/>
      <c r="D97" s="229"/>
      <c r="E97" s="230"/>
      <c r="F97" s="10">
        <v>214</v>
      </c>
      <c r="G97" s="5"/>
      <c r="H97" s="6"/>
      <c r="I97" s="155">
        <f>G97+H97</f>
        <v>0</v>
      </c>
      <c r="J97" s="5"/>
      <c r="K97" s="6"/>
      <c r="L97" s="73">
        <f t="shared" si="16"/>
        <v>0</v>
      </c>
    </row>
    <row r="98" spans="1:12" ht="12.75">
      <c r="A98" s="228" t="s">
        <v>259</v>
      </c>
      <c r="B98" s="229"/>
      <c r="C98" s="229"/>
      <c r="D98" s="229"/>
      <c r="E98" s="230"/>
      <c r="F98" s="10">
        <v>215</v>
      </c>
      <c r="G98" s="5"/>
      <c r="H98" s="6"/>
      <c r="I98" s="155">
        <f>G98+H98</f>
        <v>0</v>
      </c>
      <c r="J98" s="5"/>
      <c r="K98" s="6"/>
      <c r="L98" s="73">
        <f t="shared" si="16"/>
        <v>0</v>
      </c>
    </row>
    <row r="99" spans="1:12" ht="12.75">
      <c r="A99" s="231" t="s">
        <v>299</v>
      </c>
      <c r="B99" s="237"/>
      <c r="C99" s="237"/>
      <c r="D99" s="237"/>
      <c r="E99" s="237"/>
      <c r="F99" s="11">
        <v>216</v>
      </c>
      <c r="G99" s="7">
        <v>0</v>
      </c>
      <c r="H99" s="8">
        <v>0</v>
      </c>
      <c r="I99" s="156">
        <f>G99+H99</f>
        <v>0</v>
      </c>
      <c r="J99" s="7">
        <v>0</v>
      </c>
      <c r="K99" s="8">
        <v>0</v>
      </c>
      <c r="L99" s="74">
        <f>SUM(J99:K99)</f>
        <v>0</v>
      </c>
    </row>
    <row r="100" spans="1:12" ht="12.75">
      <c r="A100" s="258" t="s">
        <v>377</v>
      </c>
      <c r="B100" s="258"/>
      <c r="C100" s="258"/>
      <c r="D100" s="258"/>
      <c r="E100" s="258"/>
      <c r="F100" s="258"/>
      <c r="G100" s="258"/>
      <c r="H100" s="258"/>
      <c r="I100" s="258"/>
      <c r="J100" s="258"/>
      <c r="K100" s="258"/>
      <c r="L100" s="258"/>
    </row>
  </sheetData>
  <sheetProtection/>
  <mergeCells count="102">
    <mergeCell ref="A1:L1"/>
    <mergeCell ref="A90:E90"/>
    <mergeCell ref="A91:E91"/>
    <mergeCell ref="A92:E92"/>
    <mergeCell ref="A86:E86"/>
    <mergeCell ref="A89:E89"/>
    <mergeCell ref="A88:E88"/>
    <mergeCell ref="A80:E80"/>
    <mergeCell ref="A87:E87"/>
    <mergeCell ref="A81:E81"/>
    <mergeCell ref="A98:E98"/>
    <mergeCell ref="A99:E99"/>
    <mergeCell ref="A100:L100"/>
    <mergeCell ref="A93:E93"/>
    <mergeCell ref="A94:E94"/>
    <mergeCell ref="A95:E95"/>
    <mergeCell ref="A96:E96"/>
    <mergeCell ref="A97:E97"/>
    <mergeCell ref="A82:E82"/>
    <mergeCell ref="A83:E83"/>
    <mergeCell ref="A84:E84"/>
    <mergeCell ref="A85:E85"/>
    <mergeCell ref="A72:E72"/>
    <mergeCell ref="A73:E73"/>
    <mergeCell ref="A74:E74"/>
    <mergeCell ref="A75:E75"/>
    <mergeCell ref="A78:E78"/>
    <mergeCell ref="A79:E79"/>
    <mergeCell ref="A62:E62"/>
    <mergeCell ref="A63:E63"/>
    <mergeCell ref="A76:E76"/>
    <mergeCell ref="A77:E77"/>
    <mergeCell ref="A66:E66"/>
    <mergeCell ref="A67:E67"/>
    <mergeCell ref="A68:E68"/>
    <mergeCell ref="A69:E69"/>
    <mergeCell ref="A70:E70"/>
    <mergeCell ref="A71:E71"/>
    <mergeCell ref="A64:E64"/>
    <mergeCell ref="A65:E65"/>
    <mergeCell ref="A54:E54"/>
    <mergeCell ref="A55:E55"/>
    <mergeCell ref="A56:E56"/>
    <mergeCell ref="A57:E57"/>
    <mergeCell ref="A58:E58"/>
    <mergeCell ref="A59:E59"/>
    <mergeCell ref="A60:E60"/>
    <mergeCell ref="A61:E61"/>
    <mergeCell ref="A53:E53"/>
    <mergeCell ref="A42:E42"/>
    <mergeCell ref="A43:E43"/>
    <mergeCell ref="A44:E44"/>
    <mergeCell ref="A45:E45"/>
    <mergeCell ref="A46:E46"/>
    <mergeCell ref="A47:E47"/>
    <mergeCell ref="A48:E48"/>
    <mergeCell ref="A49:E49"/>
    <mergeCell ref="A50:E50"/>
    <mergeCell ref="A36:E36"/>
    <mergeCell ref="A37:E37"/>
    <mergeCell ref="A38:E38"/>
    <mergeCell ref="A39:E39"/>
    <mergeCell ref="A52:E52"/>
    <mergeCell ref="A51:E51"/>
    <mergeCell ref="A26:E26"/>
    <mergeCell ref="A27:E27"/>
    <mergeCell ref="A40:E40"/>
    <mergeCell ref="A41:E41"/>
    <mergeCell ref="A30:E30"/>
    <mergeCell ref="A31:E31"/>
    <mergeCell ref="A32:E32"/>
    <mergeCell ref="A33:E33"/>
    <mergeCell ref="A34:E34"/>
    <mergeCell ref="A35:E35"/>
    <mergeCell ref="A28:E28"/>
    <mergeCell ref="A29:E29"/>
    <mergeCell ref="A18:E18"/>
    <mergeCell ref="A19:E19"/>
    <mergeCell ref="A20:E20"/>
    <mergeCell ref="A21:E21"/>
    <mergeCell ref="A22:E22"/>
    <mergeCell ref="A23:E23"/>
    <mergeCell ref="A24:E24"/>
    <mergeCell ref="A25:E25"/>
    <mergeCell ref="A16:E16"/>
    <mergeCell ref="A17:E17"/>
    <mergeCell ref="A8:E8"/>
    <mergeCell ref="A12:E12"/>
    <mergeCell ref="A13:E13"/>
    <mergeCell ref="A14:E14"/>
    <mergeCell ref="A15:E15"/>
    <mergeCell ref="A9:E9"/>
    <mergeCell ref="A10:E10"/>
    <mergeCell ref="A11:E11"/>
    <mergeCell ref="A7:E7"/>
    <mergeCell ref="A2:L2"/>
    <mergeCell ref="J4:L4"/>
    <mergeCell ref="A6:E6"/>
    <mergeCell ref="G4:I4"/>
    <mergeCell ref="K3:L3"/>
    <mergeCell ref="F4:F5"/>
    <mergeCell ref="A4:E5"/>
  </mergeCells>
  <dataValidations count="1">
    <dataValidation allowBlank="1" sqref="A1:A65536 B2:F65536 L87:L99 G100:L65536 I97 G98:I99 L8:L15 L17:L33 L35:L37 L39:L41 L44:L45 L47:L49 L51:L53 L55:L56 L59:L61 L63:L65 L67:L73 L75:L77 L79:L81 L83:L84 G2:L6 M1:IV65536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56" max="255" man="1"/>
  </rowBreaks>
  <ignoredErrors>
    <ignoredError sqref="G7:L7 I20:I23 G16:H16 J16:K16 I19 I25:I32 G42:L43 G33:H34 G57:L58 G46:H46 I72:I73 G62:H62 I75:I77 I89:I95 G78:H79 G83:H87 J83:L87 J78:K79 G97:L99 G96:H96 J96:L96 I8:I15 G38:H38 I40:I41 I44:I45 G50:H50 G54:H54 I55:I56 I59:I61 G66:H66 G82:H82 L8:L15 L20:L23 L25:L32 L40:L41 L44:L45 L55:L56 L59:L61 L72:L73 L75:L77 J82:K82 L89:L95 L88" unlockedFormula="1"/>
    <ignoredError sqref="G18:H18 J18:K18 G24:H24 G74:H74 J24:L24 I16:I17 L16:L17 L19 I33:L34 I46:L46 I62:L62 L78:L82 I78:I82 I83:I88 I96 I38:L38 I35:I37 L35:L37 I39 L39 I50:L50 I47:I49 L47:L49 I54:L54 I51:I53 L51:L53 I66:L66 I63:I65 L63:L65 I67:I71 L67:L71 I18 L18 I74:L74 I24" formulaRange="1" unlockedFormula="1"/>
    <ignoredError sqref="I16:I17 L16:L17 L19 I33:L34 I46:L46 I62:L62 L78:L82 I78:I82 I83:I88 I96 I38:L38 I35:I37 L35:L37 I39 L39 I50:L50 I47:I49 L47:L49 I54:L54 I51:I53 L51:L53 I66:L66 I63:I65 L63:L65 I67:I71 L67:L71" formula="1" unlockedFormula="1"/>
    <ignoredError sqref="I18 L18 I74:L74 I24" formula="1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65"/>
  <sheetViews>
    <sheetView tabSelected="1" view="pageBreakPreview" zoomScale="110" zoomScaleSheetLayoutView="110" zoomScalePageLayoutView="0" workbookViewId="0" topLeftCell="A1">
      <pane xSplit="9" ySplit="5" topLeftCell="J47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J62" sqref="J62"/>
    </sheetView>
  </sheetViews>
  <sheetFormatPr defaultColWidth="9.140625" defaultRowHeight="12.75"/>
  <cols>
    <col min="1" max="9" width="9.140625" style="77" customWidth="1"/>
    <col min="10" max="10" width="10.7109375" style="77" customWidth="1"/>
    <col min="11" max="11" width="13.00390625" style="77" customWidth="1"/>
    <col min="12" max="16384" width="9.140625" style="77" customWidth="1"/>
  </cols>
  <sheetData>
    <row r="1" spans="1:10" ht="18.75" customHeight="1">
      <c r="A1" s="272" t="s">
        <v>211</v>
      </c>
      <c r="B1" s="273"/>
      <c r="C1" s="273"/>
      <c r="D1" s="273"/>
      <c r="E1" s="273"/>
      <c r="F1" s="273"/>
      <c r="G1" s="273"/>
      <c r="H1" s="273"/>
      <c r="I1" s="273"/>
      <c r="J1" s="274"/>
    </row>
    <row r="2" spans="1:10" ht="12.75" customHeight="1">
      <c r="A2" s="275" t="s">
        <v>404</v>
      </c>
      <c r="B2" s="276"/>
      <c r="C2" s="276"/>
      <c r="D2" s="276"/>
      <c r="E2" s="276"/>
      <c r="F2" s="276"/>
      <c r="G2" s="276"/>
      <c r="H2" s="276"/>
      <c r="I2" s="276"/>
      <c r="J2" s="274"/>
    </row>
    <row r="3" spans="1:11" ht="12.75">
      <c r="A3" s="132"/>
      <c r="B3" s="137"/>
      <c r="C3" s="137"/>
      <c r="D3" s="269"/>
      <c r="E3" s="269"/>
      <c r="F3" s="137"/>
      <c r="G3" s="137"/>
      <c r="H3" s="137"/>
      <c r="I3" s="137"/>
      <c r="J3" s="138"/>
      <c r="K3" s="139" t="s">
        <v>58</v>
      </c>
    </row>
    <row r="4" spans="1:11" ht="33" customHeight="1">
      <c r="A4" s="277" t="s">
        <v>6</v>
      </c>
      <c r="B4" s="277"/>
      <c r="C4" s="277"/>
      <c r="D4" s="277"/>
      <c r="E4" s="277"/>
      <c r="F4" s="277"/>
      <c r="G4" s="277"/>
      <c r="H4" s="277"/>
      <c r="I4" s="80" t="s">
        <v>62</v>
      </c>
      <c r="J4" s="81" t="s">
        <v>399</v>
      </c>
      <c r="K4" s="81" t="s">
        <v>374</v>
      </c>
    </row>
    <row r="5" spans="1:11" ht="12.75" customHeight="1">
      <c r="A5" s="278">
        <v>1</v>
      </c>
      <c r="B5" s="278"/>
      <c r="C5" s="278"/>
      <c r="D5" s="278"/>
      <c r="E5" s="278"/>
      <c r="F5" s="278"/>
      <c r="G5" s="278"/>
      <c r="H5" s="278"/>
      <c r="I5" s="82">
        <v>2</v>
      </c>
      <c r="J5" s="83" t="s">
        <v>60</v>
      </c>
      <c r="K5" s="83" t="s">
        <v>61</v>
      </c>
    </row>
    <row r="6" spans="1:11" ht="12.75">
      <c r="A6" s="279" t="s">
        <v>213</v>
      </c>
      <c r="B6" s="280"/>
      <c r="C6" s="280"/>
      <c r="D6" s="280"/>
      <c r="E6" s="280"/>
      <c r="F6" s="280"/>
      <c r="G6" s="280"/>
      <c r="H6" s="281"/>
      <c r="I6" s="79">
        <v>1</v>
      </c>
      <c r="J6" s="157">
        <f>J7+J18+J36</f>
        <v>-166985910.89199868</v>
      </c>
      <c r="K6" s="157">
        <f>K7+K18+K36</f>
        <v>-55423457.34660068</v>
      </c>
    </row>
    <row r="7" spans="1:11" ht="12.75">
      <c r="A7" s="262" t="s">
        <v>214</v>
      </c>
      <c r="B7" s="270"/>
      <c r="C7" s="270"/>
      <c r="D7" s="270"/>
      <c r="E7" s="270"/>
      <c r="F7" s="270"/>
      <c r="G7" s="270"/>
      <c r="H7" s="271"/>
      <c r="I7" s="14">
        <v>2</v>
      </c>
      <c r="J7" s="158">
        <f>J8+J9</f>
        <v>-22100477.535999686</v>
      </c>
      <c r="K7" s="158">
        <f>K8+K9</f>
        <v>85261665.03240052</v>
      </c>
    </row>
    <row r="8" spans="1:11" ht="12.75">
      <c r="A8" s="265" t="s">
        <v>85</v>
      </c>
      <c r="B8" s="270"/>
      <c r="C8" s="270"/>
      <c r="D8" s="270"/>
      <c r="E8" s="270"/>
      <c r="F8" s="270"/>
      <c r="G8" s="270"/>
      <c r="H8" s="271"/>
      <c r="I8" s="14">
        <v>3</v>
      </c>
      <c r="J8" s="159">
        <v>171014006.67000023</v>
      </c>
      <c r="K8" s="159">
        <v>221186086.9700005</v>
      </c>
    </row>
    <row r="9" spans="1:11" ht="12.75">
      <c r="A9" s="265" t="s">
        <v>86</v>
      </c>
      <c r="B9" s="270"/>
      <c r="C9" s="270"/>
      <c r="D9" s="270"/>
      <c r="E9" s="270"/>
      <c r="F9" s="270"/>
      <c r="G9" s="270"/>
      <c r="H9" s="271"/>
      <c r="I9" s="14">
        <v>4</v>
      </c>
      <c r="J9" s="158">
        <f>SUM(J10:J17)</f>
        <v>-193114484.2059999</v>
      </c>
      <c r="K9" s="158">
        <f>SUM(K10:K17)</f>
        <v>-135924421.9376</v>
      </c>
    </row>
    <row r="10" spans="1:11" ht="12.75">
      <c r="A10" s="265" t="s">
        <v>115</v>
      </c>
      <c r="B10" s="270"/>
      <c r="C10" s="270"/>
      <c r="D10" s="270"/>
      <c r="E10" s="270"/>
      <c r="F10" s="270"/>
      <c r="G10" s="270"/>
      <c r="H10" s="271"/>
      <c r="I10" s="14">
        <v>5</v>
      </c>
      <c r="J10" s="159">
        <v>23350159.270000003</v>
      </c>
      <c r="K10" s="159">
        <v>22958313.29</v>
      </c>
    </row>
    <row r="11" spans="1:11" ht="12.75">
      <c r="A11" s="265" t="s">
        <v>116</v>
      </c>
      <c r="B11" s="270"/>
      <c r="C11" s="270"/>
      <c r="D11" s="270"/>
      <c r="E11" s="270"/>
      <c r="F11" s="270"/>
      <c r="G11" s="270"/>
      <c r="H11" s="271"/>
      <c r="I11" s="14">
        <v>6</v>
      </c>
      <c r="J11" s="159">
        <v>5037944.849999999</v>
      </c>
      <c r="K11" s="159">
        <v>7436886.95</v>
      </c>
    </row>
    <row r="12" spans="1:11" ht="12.75">
      <c r="A12" s="265" t="s">
        <v>117</v>
      </c>
      <c r="B12" s="270"/>
      <c r="C12" s="270"/>
      <c r="D12" s="270"/>
      <c r="E12" s="270"/>
      <c r="F12" s="270"/>
      <c r="G12" s="270"/>
      <c r="H12" s="271"/>
      <c r="I12" s="14">
        <v>7</v>
      </c>
      <c r="J12" s="159">
        <v>30395410.540000003</v>
      </c>
      <c r="K12" s="159">
        <v>33495278.87</v>
      </c>
    </row>
    <row r="13" spans="1:11" ht="12.75">
      <c r="A13" s="265" t="s">
        <v>118</v>
      </c>
      <c r="B13" s="270"/>
      <c r="C13" s="270"/>
      <c r="D13" s="270"/>
      <c r="E13" s="270"/>
      <c r="F13" s="270"/>
      <c r="G13" s="270"/>
      <c r="H13" s="271"/>
      <c r="I13" s="14">
        <v>8</v>
      </c>
      <c r="J13" s="159">
        <v>0</v>
      </c>
      <c r="K13" s="159">
        <v>0</v>
      </c>
    </row>
    <row r="14" spans="1:11" ht="12.75">
      <c r="A14" s="265" t="s">
        <v>119</v>
      </c>
      <c r="B14" s="270"/>
      <c r="C14" s="270"/>
      <c r="D14" s="270"/>
      <c r="E14" s="270"/>
      <c r="F14" s="270"/>
      <c r="G14" s="270"/>
      <c r="H14" s="271"/>
      <c r="I14" s="14">
        <v>9</v>
      </c>
      <c r="J14" s="159">
        <v>-173524722.52999997</v>
      </c>
      <c r="K14" s="159">
        <v>-170335039.24</v>
      </c>
    </row>
    <row r="15" spans="1:11" ht="12.75">
      <c r="A15" s="265" t="s">
        <v>120</v>
      </c>
      <c r="B15" s="270"/>
      <c r="C15" s="270"/>
      <c r="D15" s="270"/>
      <c r="E15" s="270"/>
      <c r="F15" s="270"/>
      <c r="G15" s="270"/>
      <c r="H15" s="271"/>
      <c r="I15" s="14">
        <v>10</v>
      </c>
      <c r="J15" s="159">
        <v>0</v>
      </c>
      <c r="K15" s="159">
        <v>0</v>
      </c>
    </row>
    <row r="16" spans="1:11" ht="21" customHeight="1">
      <c r="A16" s="265" t="s">
        <v>121</v>
      </c>
      <c r="B16" s="270"/>
      <c r="C16" s="270"/>
      <c r="D16" s="270"/>
      <c r="E16" s="270"/>
      <c r="F16" s="270"/>
      <c r="G16" s="270"/>
      <c r="H16" s="271"/>
      <c r="I16" s="14">
        <v>11</v>
      </c>
      <c r="J16" s="159">
        <v>-78909.1500000005</v>
      </c>
      <c r="K16" s="159">
        <v>-443326.7299999988</v>
      </c>
    </row>
    <row r="17" spans="1:11" ht="12.75">
      <c r="A17" s="265" t="s">
        <v>122</v>
      </c>
      <c r="B17" s="270"/>
      <c r="C17" s="270"/>
      <c r="D17" s="270"/>
      <c r="E17" s="270"/>
      <c r="F17" s="270"/>
      <c r="G17" s="270"/>
      <c r="H17" s="271"/>
      <c r="I17" s="14">
        <v>12</v>
      </c>
      <c r="J17" s="159">
        <v>-78294367.18599993</v>
      </c>
      <c r="K17" s="159">
        <v>-29036535.07759998</v>
      </c>
    </row>
    <row r="18" spans="1:11" ht="12.75">
      <c r="A18" s="262" t="s">
        <v>123</v>
      </c>
      <c r="B18" s="270"/>
      <c r="C18" s="270"/>
      <c r="D18" s="270"/>
      <c r="E18" s="270"/>
      <c r="F18" s="270"/>
      <c r="G18" s="270"/>
      <c r="H18" s="271"/>
      <c r="I18" s="14">
        <v>13</v>
      </c>
      <c r="J18" s="160">
        <f>SUM(J19:J35)</f>
        <v>-144885433.355999</v>
      </c>
      <c r="K18" s="160">
        <f>SUM(K19:K35)</f>
        <v>-126624852.7190012</v>
      </c>
    </row>
    <row r="19" spans="1:11" ht="12.75">
      <c r="A19" s="265" t="s">
        <v>124</v>
      </c>
      <c r="B19" s="270"/>
      <c r="C19" s="270"/>
      <c r="D19" s="270"/>
      <c r="E19" s="270"/>
      <c r="F19" s="270"/>
      <c r="G19" s="270"/>
      <c r="H19" s="271"/>
      <c r="I19" s="14">
        <v>14</v>
      </c>
      <c r="J19" s="159">
        <v>-191613446.39999986</v>
      </c>
      <c r="K19" s="159">
        <v>-389622376.55999994</v>
      </c>
    </row>
    <row r="20" spans="1:11" ht="19.5" customHeight="1">
      <c r="A20" s="265" t="s">
        <v>147</v>
      </c>
      <c r="B20" s="270"/>
      <c r="C20" s="270"/>
      <c r="D20" s="270"/>
      <c r="E20" s="270"/>
      <c r="F20" s="270"/>
      <c r="G20" s="270"/>
      <c r="H20" s="271"/>
      <c r="I20" s="14">
        <v>15</v>
      </c>
      <c r="J20" s="159">
        <v>-152906790.62000003</v>
      </c>
      <c r="K20" s="159">
        <v>30268037.600000016</v>
      </c>
    </row>
    <row r="21" spans="1:11" ht="12.75">
      <c r="A21" s="265" t="s">
        <v>125</v>
      </c>
      <c r="B21" s="270"/>
      <c r="C21" s="270"/>
      <c r="D21" s="270"/>
      <c r="E21" s="270"/>
      <c r="F21" s="270"/>
      <c r="G21" s="270"/>
      <c r="H21" s="271"/>
      <c r="I21" s="14">
        <v>16</v>
      </c>
      <c r="J21" s="159">
        <v>130007430.26000018</v>
      </c>
      <c r="K21" s="159">
        <v>224852899.72999996</v>
      </c>
    </row>
    <row r="22" spans="1:11" ht="22.5" customHeight="1">
      <c r="A22" s="265" t="s">
        <v>126</v>
      </c>
      <c r="B22" s="270"/>
      <c r="C22" s="270"/>
      <c r="D22" s="270"/>
      <c r="E22" s="270"/>
      <c r="F22" s="270"/>
      <c r="G22" s="270"/>
      <c r="H22" s="271"/>
      <c r="I22" s="14">
        <v>17</v>
      </c>
      <c r="J22" s="159">
        <v>0</v>
      </c>
      <c r="K22" s="159">
        <v>0</v>
      </c>
    </row>
    <row r="23" spans="1:11" ht="21" customHeight="1">
      <c r="A23" s="265" t="s">
        <v>127</v>
      </c>
      <c r="B23" s="270"/>
      <c r="C23" s="270"/>
      <c r="D23" s="270"/>
      <c r="E23" s="270"/>
      <c r="F23" s="270"/>
      <c r="G23" s="270"/>
      <c r="H23" s="271"/>
      <c r="I23" s="14">
        <v>18</v>
      </c>
      <c r="J23" s="159">
        <v>-64542588.839999996</v>
      </c>
      <c r="K23" s="159">
        <v>-161579470.34</v>
      </c>
    </row>
    <row r="24" spans="1:11" ht="12.75">
      <c r="A24" s="265" t="s">
        <v>128</v>
      </c>
      <c r="B24" s="270"/>
      <c r="C24" s="270"/>
      <c r="D24" s="270"/>
      <c r="E24" s="270"/>
      <c r="F24" s="270"/>
      <c r="G24" s="270"/>
      <c r="H24" s="271"/>
      <c r="I24" s="14">
        <v>19</v>
      </c>
      <c r="J24" s="159">
        <v>-50965878.31999999</v>
      </c>
      <c r="K24" s="159">
        <v>-23036834.889999986</v>
      </c>
    </row>
    <row r="25" spans="1:11" ht="12.75">
      <c r="A25" s="265" t="s">
        <v>129</v>
      </c>
      <c r="B25" s="270"/>
      <c r="C25" s="270"/>
      <c r="D25" s="270"/>
      <c r="E25" s="270"/>
      <c r="F25" s="270"/>
      <c r="G25" s="270"/>
      <c r="H25" s="271"/>
      <c r="I25" s="14">
        <v>20</v>
      </c>
      <c r="J25" s="159">
        <v>726974.9999999627</v>
      </c>
      <c r="K25" s="159">
        <v>-46817.679999988526</v>
      </c>
    </row>
    <row r="26" spans="1:11" ht="12.75">
      <c r="A26" s="265" t="s">
        <v>130</v>
      </c>
      <c r="B26" s="270"/>
      <c r="C26" s="270"/>
      <c r="D26" s="270"/>
      <c r="E26" s="270"/>
      <c r="F26" s="270"/>
      <c r="G26" s="270"/>
      <c r="H26" s="271"/>
      <c r="I26" s="14">
        <v>21</v>
      </c>
      <c r="J26" s="159">
        <v>-79365970.89999963</v>
      </c>
      <c r="K26" s="159">
        <v>-108507958.34999987</v>
      </c>
    </row>
    <row r="27" spans="1:11" ht="12.75">
      <c r="A27" s="265" t="s">
        <v>131</v>
      </c>
      <c r="B27" s="270"/>
      <c r="C27" s="270"/>
      <c r="D27" s="270"/>
      <c r="E27" s="270"/>
      <c r="F27" s="270"/>
      <c r="G27" s="270"/>
      <c r="H27" s="271"/>
      <c r="I27" s="14">
        <v>22</v>
      </c>
      <c r="J27" s="159">
        <v>6447244.14</v>
      </c>
      <c r="K27" s="159">
        <v>-9238005.180000002</v>
      </c>
    </row>
    <row r="28" spans="1:11" ht="21" customHeight="1">
      <c r="A28" s="265" t="s">
        <v>146</v>
      </c>
      <c r="B28" s="270"/>
      <c r="C28" s="270"/>
      <c r="D28" s="270"/>
      <c r="E28" s="270"/>
      <c r="F28" s="270"/>
      <c r="G28" s="270"/>
      <c r="H28" s="271"/>
      <c r="I28" s="14">
        <v>23</v>
      </c>
      <c r="J28" s="159">
        <v>-42175237.33000001</v>
      </c>
      <c r="K28" s="159">
        <v>-58113672.750000015</v>
      </c>
    </row>
    <row r="29" spans="1:11" ht="12.75">
      <c r="A29" s="265" t="s">
        <v>132</v>
      </c>
      <c r="B29" s="270"/>
      <c r="C29" s="270"/>
      <c r="D29" s="270"/>
      <c r="E29" s="270"/>
      <c r="F29" s="270"/>
      <c r="G29" s="270"/>
      <c r="H29" s="271"/>
      <c r="I29" s="14">
        <v>24</v>
      </c>
      <c r="J29" s="159">
        <v>252059379.26000023</v>
      </c>
      <c r="K29" s="159">
        <v>216981921.46999866</v>
      </c>
    </row>
    <row r="30" spans="1:11" ht="19.5" customHeight="1">
      <c r="A30" s="265" t="s">
        <v>133</v>
      </c>
      <c r="B30" s="270"/>
      <c r="C30" s="270"/>
      <c r="D30" s="270"/>
      <c r="E30" s="270"/>
      <c r="F30" s="270"/>
      <c r="G30" s="270"/>
      <c r="H30" s="271"/>
      <c r="I30" s="14">
        <v>25</v>
      </c>
      <c r="J30" s="159">
        <v>64542588.839999996</v>
      </c>
      <c r="K30" s="159">
        <v>161579470.34</v>
      </c>
    </row>
    <row r="31" spans="1:11" ht="12.75">
      <c r="A31" s="265" t="s">
        <v>134</v>
      </c>
      <c r="B31" s="270"/>
      <c r="C31" s="270"/>
      <c r="D31" s="270"/>
      <c r="E31" s="270"/>
      <c r="F31" s="270"/>
      <c r="G31" s="270"/>
      <c r="H31" s="271"/>
      <c r="I31" s="14">
        <v>26</v>
      </c>
      <c r="J31" s="159">
        <v>-716709.2360001334</v>
      </c>
      <c r="K31" s="159">
        <v>-6766613.783399999</v>
      </c>
    </row>
    <row r="32" spans="1:11" ht="12.75">
      <c r="A32" s="265" t="s">
        <v>135</v>
      </c>
      <c r="B32" s="270"/>
      <c r="C32" s="270"/>
      <c r="D32" s="270"/>
      <c r="E32" s="270"/>
      <c r="F32" s="270"/>
      <c r="G32" s="270"/>
      <c r="H32" s="271"/>
      <c r="I32" s="14">
        <v>27</v>
      </c>
      <c r="J32" s="159">
        <v>0</v>
      </c>
      <c r="K32" s="159">
        <v>0</v>
      </c>
    </row>
    <row r="33" spans="1:11" ht="12.75">
      <c r="A33" s="265" t="s">
        <v>136</v>
      </c>
      <c r="B33" s="270"/>
      <c r="C33" s="270"/>
      <c r="D33" s="270"/>
      <c r="E33" s="270"/>
      <c r="F33" s="270"/>
      <c r="G33" s="270"/>
      <c r="H33" s="271"/>
      <c r="I33" s="14">
        <v>28</v>
      </c>
      <c r="J33" s="159">
        <v>0</v>
      </c>
      <c r="K33" s="159">
        <v>2107686.6</v>
      </c>
    </row>
    <row r="34" spans="1:11" ht="12.75">
      <c r="A34" s="265" t="s">
        <v>137</v>
      </c>
      <c r="B34" s="270"/>
      <c r="C34" s="270"/>
      <c r="D34" s="270"/>
      <c r="E34" s="270"/>
      <c r="F34" s="270"/>
      <c r="G34" s="270"/>
      <c r="H34" s="271"/>
      <c r="I34" s="14">
        <v>29</v>
      </c>
      <c r="J34" s="159">
        <v>-52942676.8599996</v>
      </c>
      <c r="K34" s="159">
        <v>-29347797.825600006</v>
      </c>
    </row>
    <row r="35" spans="1:11" ht="21" customHeight="1">
      <c r="A35" s="265" t="s">
        <v>138</v>
      </c>
      <c r="B35" s="270"/>
      <c r="C35" s="270"/>
      <c r="D35" s="270"/>
      <c r="E35" s="270"/>
      <c r="F35" s="270"/>
      <c r="G35" s="270"/>
      <c r="H35" s="271"/>
      <c r="I35" s="14">
        <v>30</v>
      </c>
      <c r="J35" s="159">
        <v>36560247.6499999</v>
      </c>
      <c r="K35" s="159">
        <v>23844678.89999992</v>
      </c>
    </row>
    <row r="36" spans="1:11" ht="12.75">
      <c r="A36" s="262" t="s">
        <v>139</v>
      </c>
      <c r="B36" s="270"/>
      <c r="C36" s="270"/>
      <c r="D36" s="270"/>
      <c r="E36" s="270"/>
      <c r="F36" s="270"/>
      <c r="G36" s="270"/>
      <c r="H36" s="271"/>
      <c r="I36" s="14">
        <v>31</v>
      </c>
      <c r="J36" s="159">
        <v>0</v>
      </c>
      <c r="K36" s="159">
        <v>-14060269.66</v>
      </c>
    </row>
    <row r="37" spans="1:11" ht="12.75">
      <c r="A37" s="262" t="s">
        <v>92</v>
      </c>
      <c r="B37" s="270"/>
      <c r="C37" s="270"/>
      <c r="D37" s="270"/>
      <c r="E37" s="270"/>
      <c r="F37" s="270"/>
      <c r="G37" s="270"/>
      <c r="H37" s="271"/>
      <c r="I37" s="14">
        <v>32</v>
      </c>
      <c r="J37" s="160">
        <f>SUM(J38:J51)</f>
        <v>167171280.32999995</v>
      </c>
      <c r="K37" s="160">
        <f>SUM(K38:K51)</f>
        <v>37806436.53000001</v>
      </c>
    </row>
    <row r="38" spans="1:11" ht="12.75">
      <c r="A38" s="265" t="s">
        <v>140</v>
      </c>
      <c r="B38" s="270"/>
      <c r="C38" s="270"/>
      <c r="D38" s="270"/>
      <c r="E38" s="270"/>
      <c r="F38" s="270"/>
      <c r="G38" s="270"/>
      <c r="H38" s="271"/>
      <c r="I38" s="14">
        <v>33</v>
      </c>
      <c r="J38" s="159">
        <v>47459.58</v>
      </c>
      <c r="K38" s="159">
        <v>47260.23</v>
      </c>
    </row>
    <row r="39" spans="1:11" ht="12.75">
      <c r="A39" s="265" t="s">
        <v>141</v>
      </c>
      <c r="B39" s="270"/>
      <c r="C39" s="270"/>
      <c r="D39" s="270"/>
      <c r="E39" s="270"/>
      <c r="F39" s="270"/>
      <c r="G39" s="270"/>
      <c r="H39" s="271"/>
      <c r="I39" s="14">
        <v>34</v>
      </c>
      <c r="J39" s="159">
        <v>-27524605.490000002</v>
      </c>
      <c r="K39" s="159">
        <v>-28058088.060000002</v>
      </c>
    </row>
    <row r="40" spans="1:11" ht="12.75">
      <c r="A40" s="265" t="s">
        <v>142</v>
      </c>
      <c r="B40" s="270"/>
      <c r="C40" s="270"/>
      <c r="D40" s="270"/>
      <c r="E40" s="270"/>
      <c r="F40" s="270"/>
      <c r="G40" s="270"/>
      <c r="H40" s="271"/>
      <c r="I40" s="14">
        <v>35</v>
      </c>
      <c r="J40" s="159">
        <v>0</v>
      </c>
      <c r="K40" s="159">
        <v>0</v>
      </c>
    </row>
    <row r="41" spans="1:11" ht="12.75">
      <c r="A41" s="265" t="s">
        <v>143</v>
      </c>
      <c r="B41" s="270"/>
      <c r="C41" s="270"/>
      <c r="D41" s="270"/>
      <c r="E41" s="270"/>
      <c r="F41" s="270"/>
      <c r="G41" s="270"/>
      <c r="H41" s="271"/>
      <c r="I41" s="14">
        <v>36</v>
      </c>
      <c r="J41" s="159">
        <v>-5404472.62</v>
      </c>
      <c r="K41" s="159">
        <v>-5381986.920000001</v>
      </c>
    </row>
    <row r="42" spans="1:11" ht="21" customHeight="1">
      <c r="A42" s="265" t="s">
        <v>144</v>
      </c>
      <c r="B42" s="270"/>
      <c r="C42" s="270"/>
      <c r="D42" s="270"/>
      <c r="E42" s="270"/>
      <c r="F42" s="270"/>
      <c r="G42" s="270"/>
      <c r="H42" s="271"/>
      <c r="I42" s="14">
        <v>37</v>
      </c>
      <c r="J42" s="159">
        <v>1380373.6400000006</v>
      </c>
      <c r="K42" s="159">
        <v>8401862.2</v>
      </c>
    </row>
    <row r="43" spans="1:11" ht="21.75" customHeight="1">
      <c r="A43" s="265" t="s">
        <v>145</v>
      </c>
      <c r="B43" s="270"/>
      <c r="C43" s="270"/>
      <c r="D43" s="270"/>
      <c r="E43" s="270"/>
      <c r="F43" s="270"/>
      <c r="G43" s="270"/>
      <c r="H43" s="271"/>
      <c r="I43" s="14">
        <v>38</v>
      </c>
      <c r="J43" s="159">
        <v>-379480.15</v>
      </c>
      <c r="K43" s="159">
        <v>-898701.0300000012</v>
      </c>
    </row>
    <row r="44" spans="1:11" ht="23.25" customHeight="1">
      <c r="A44" s="265" t="s">
        <v>148</v>
      </c>
      <c r="B44" s="270"/>
      <c r="C44" s="270"/>
      <c r="D44" s="270"/>
      <c r="E44" s="270"/>
      <c r="F44" s="270"/>
      <c r="G44" s="270"/>
      <c r="H44" s="271"/>
      <c r="I44" s="14">
        <v>39</v>
      </c>
      <c r="J44" s="159">
        <v>5457078.049999999</v>
      </c>
      <c r="K44" s="159">
        <v>16912856.9</v>
      </c>
    </row>
    <row r="45" spans="1:11" ht="12.75">
      <c r="A45" s="265" t="s">
        <v>249</v>
      </c>
      <c r="B45" s="270"/>
      <c r="C45" s="270"/>
      <c r="D45" s="270"/>
      <c r="E45" s="270"/>
      <c r="F45" s="270"/>
      <c r="G45" s="270"/>
      <c r="H45" s="271"/>
      <c r="I45" s="14">
        <v>40</v>
      </c>
      <c r="J45" s="159">
        <v>252401418.66</v>
      </c>
      <c r="K45" s="159">
        <v>220377704.11</v>
      </c>
    </row>
    <row r="46" spans="1:11" ht="12.75">
      <c r="A46" s="265" t="s">
        <v>250</v>
      </c>
      <c r="B46" s="270"/>
      <c r="C46" s="270"/>
      <c r="D46" s="270"/>
      <c r="E46" s="270"/>
      <c r="F46" s="270"/>
      <c r="G46" s="270"/>
      <c r="H46" s="271"/>
      <c r="I46" s="14">
        <v>41</v>
      </c>
      <c r="J46" s="159">
        <v>-59722200</v>
      </c>
      <c r="K46" s="159">
        <v>-228647600</v>
      </c>
    </row>
    <row r="47" spans="1:11" ht="12.75">
      <c r="A47" s="265" t="s">
        <v>251</v>
      </c>
      <c r="B47" s="270"/>
      <c r="C47" s="270"/>
      <c r="D47" s="270"/>
      <c r="E47" s="270"/>
      <c r="F47" s="270"/>
      <c r="G47" s="270"/>
      <c r="H47" s="271"/>
      <c r="I47" s="14">
        <v>42</v>
      </c>
      <c r="J47" s="159">
        <v>0</v>
      </c>
      <c r="K47" s="159">
        <v>0</v>
      </c>
    </row>
    <row r="48" spans="1:11" ht="12.75">
      <c r="A48" s="265" t="s">
        <v>252</v>
      </c>
      <c r="B48" s="270"/>
      <c r="C48" s="270"/>
      <c r="D48" s="270"/>
      <c r="E48" s="270"/>
      <c r="F48" s="270"/>
      <c r="G48" s="270"/>
      <c r="H48" s="271"/>
      <c r="I48" s="14">
        <v>43</v>
      </c>
      <c r="J48" s="159">
        <v>0</v>
      </c>
      <c r="K48" s="159">
        <v>0</v>
      </c>
    </row>
    <row r="49" spans="1:11" ht="12.75">
      <c r="A49" s="265" t="s">
        <v>253</v>
      </c>
      <c r="B49" s="263"/>
      <c r="C49" s="263"/>
      <c r="D49" s="263"/>
      <c r="E49" s="263"/>
      <c r="F49" s="263"/>
      <c r="G49" s="263"/>
      <c r="H49" s="264"/>
      <c r="I49" s="14">
        <v>44</v>
      </c>
      <c r="J49" s="159">
        <v>65010607.059999995</v>
      </c>
      <c r="K49" s="159">
        <v>27776853.94</v>
      </c>
    </row>
    <row r="50" spans="1:11" ht="12.75">
      <c r="A50" s="265" t="s">
        <v>277</v>
      </c>
      <c r="B50" s="263"/>
      <c r="C50" s="263"/>
      <c r="D50" s="263"/>
      <c r="E50" s="263"/>
      <c r="F50" s="263"/>
      <c r="G50" s="263"/>
      <c r="H50" s="264"/>
      <c r="I50" s="14">
        <v>45</v>
      </c>
      <c r="J50" s="159">
        <v>155170128.19</v>
      </c>
      <c r="K50" s="159">
        <v>76760130.62</v>
      </c>
    </row>
    <row r="51" spans="1:11" ht="12.75">
      <c r="A51" s="265" t="s">
        <v>278</v>
      </c>
      <c r="B51" s="263"/>
      <c r="C51" s="263"/>
      <c r="D51" s="263"/>
      <c r="E51" s="263"/>
      <c r="F51" s="263"/>
      <c r="G51" s="263"/>
      <c r="H51" s="264"/>
      <c r="I51" s="14">
        <v>46</v>
      </c>
      <c r="J51" s="159">
        <v>-219265026.59</v>
      </c>
      <c r="K51" s="159">
        <v>-49483855.46</v>
      </c>
    </row>
    <row r="52" spans="1:11" ht="12.75">
      <c r="A52" s="262" t="s">
        <v>93</v>
      </c>
      <c r="B52" s="263"/>
      <c r="C52" s="263"/>
      <c r="D52" s="263"/>
      <c r="E52" s="263"/>
      <c r="F52" s="263"/>
      <c r="G52" s="263"/>
      <c r="H52" s="264"/>
      <c r="I52" s="14">
        <v>47</v>
      </c>
      <c r="J52" s="160">
        <f>SUM(J53:J57)</f>
        <v>-1960000</v>
      </c>
      <c r="K52" s="160">
        <f>SUM(K53:K57)</f>
        <v>-980000</v>
      </c>
    </row>
    <row r="53" spans="1:11" ht="12.75">
      <c r="A53" s="265" t="s">
        <v>279</v>
      </c>
      <c r="B53" s="263"/>
      <c r="C53" s="263"/>
      <c r="D53" s="263"/>
      <c r="E53" s="263"/>
      <c r="F53" s="263"/>
      <c r="G53" s="263"/>
      <c r="H53" s="264"/>
      <c r="I53" s="14">
        <v>48</v>
      </c>
      <c r="J53" s="159">
        <v>0</v>
      </c>
      <c r="K53" s="159">
        <v>0</v>
      </c>
    </row>
    <row r="54" spans="1:11" ht="12.75">
      <c r="A54" s="265" t="s">
        <v>280</v>
      </c>
      <c r="B54" s="263"/>
      <c r="C54" s="263"/>
      <c r="D54" s="263"/>
      <c r="E54" s="263"/>
      <c r="F54" s="263"/>
      <c r="G54" s="263"/>
      <c r="H54" s="264"/>
      <c r="I54" s="14">
        <v>49</v>
      </c>
      <c r="J54" s="159">
        <v>0</v>
      </c>
      <c r="K54" s="159">
        <v>0</v>
      </c>
    </row>
    <row r="55" spans="1:11" ht="12.75">
      <c r="A55" s="265" t="s">
        <v>281</v>
      </c>
      <c r="B55" s="263"/>
      <c r="C55" s="263"/>
      <c r="D55" s="263"/>
      <c r="E55" s="263"/>
      <c r="F55" s="263"/>
      <c r="G55" s="263"/>
      <c r="H55" s="264"/>
      <c r="I55" s="14">
        <v>50</v>
      </c>
      <c r="J55" s="159">
        <v>0</v>
      </c>
      <c r="K55" s="159">
        <v>0</v>
      </c>
    </row>
    <row r="56" spans="1:11" ht="12.75">
      <c r="A56" s="265" t="s">
        <v>282</v>
      </c>
      <c r="B56" s="263"/>
      <c r="C56" s="263"/>
      <c r="D56" s="263"/>
      <c r="E56" s="263"/>
      <c r="F56" s="263"/>
      <c r="G56" s="263"/>
      <c r="H56" s="264"/>
      <c r="I56" s="14">
        <v>51</v>
      </c>
      <c r="J56" s="159">
        <v>0</v>
      </c>
      <c r="K56" s="159">
        <v>0</v>
      </c>
    </row>
    <row r="57" spans="1:11" ht="12.75">
      <c r="A57" s="265" t="s">
        <v>283</v>
      </c>
      <c r="B57" s="263"/>
      <c r="C57" s="263"/>
      <c r="D57" s="263"/>
      <c r="E57" s="263"/>
      <c r="F57" s="263"/>
      <c r="G57" s="263"/>
      <c r="H57" s="264"/>
      <c r="I57" s="14">
        <v>52</v>
      </c>
      <c r="J57" s="159">
        <v>-1960000</v>
      </c>
      <c r="K57" s="159">
        <v>-980000</v>
      </c>
    </row>
    <row r="58" spans="1:11" ht="12.75">
      <c r="A58" s="262" t="s">
        <v>94</v>
      </c>
      <c r="B58" s="263"/>
      <c r="C58" s="263"/>
      <c r="D58" s="263"/>
      <c r="E58" s="263"/>
      <c r="F58" s="263"/>
      <c r="G58" s="263"/>
      <c r="H58" s="264"/>
      <c r="I58" s="14">
        <v>53</v>
      </c>
      <c r="J58" s="160">
        <f>SUM(J6+J37+J52)</f>
        <v>-1774630.561998725</v>
      </c>
      <c r="K58" s="160">
        <f>SUM(K6+K37+K52)</f>
        <v>-18597020.816600673</v>
      </c>
    </row>
    <row r="59" spans="1:11" ht="21.75" customHeight="1">
      <c r="A59" s="262" t="s">
        <v>284</v>
      </c>
      <c r="B59" s="263"/>
      <c r="C59" s="263"/>
      <c r="D59" s="263"/>
      <c r="E59" s="263"/>
      <c r="F59" s="263"/>
      <c r="G59" s="263"/>
      <c r="H59" s="264"/>
      <c r="I59" s="14">
        <v>54</v>
      </c>
      <c r="J59" s="159">
        <v>58440922.99</v>
      </c>
      <c r="K59" s="159">
        <v>27738555.10000001</v>
      </c>
    </row>
    <row r="60" spans="1:11" ht="12.75">
      <c r="A60" s="262" t="s">
        <v>95</v>
      </c>
      <c r="B60" s="263"/>
      <c r="C60" s="263"/>
      <c r="D60" s="263"/>
      <c r="E60" s="263"/>
      <c r="F60" s="263"/>
      <c r="G60" s="263"/>
      <c r="H60" s="264"/>
      <c r="I60" s="14">
        <v>55</v>
      </c>
      <c r="J60" s="160">
        <f>SUM(J58:J59)</f>
        <v>56666292.42800128</v>
      </c>
      <c r="K60" s="160">
        <f>SUM(K58:K59)</f>
        <v>9141534.283399336</v>
      </c>
    </row>
    <row r="61" spans="1:11" ht="12.75">
      <c r="A61" s="265" t="s">
        <v>285</v>
      </c>
      <c r="B61" s="263"/>
      <c r="C61" s="263"/>
      <c r="D61" s="263"/>
      <c r="E61" s="263"/>
      <c r="F61" s="263"/>
      <c r="G61" s="263"/>
      <c r="H61" s="264"/>
      <c r="I61" s="14">
        <v>56</v>
      </c>
      <c r="J61" s="159">
        <v>58546582</v>
      </c>
      <c r="K61" s="159">
        <v>66305759.66</v>
      </c>
    </row>
    <row r="62" spans="1:11" ht="12.75">
      <c r="A62" s="266" t="s">
        <v>96</v>
      </c>
      <c r="B62" s="267"/>
      <c r="C62" s="267"/>
      <c r="D62" s="267"/>
      <c r="E62" s="267"/>
      <c r="F62" s="267"/>
      <c r="G62" s="267"/>
      <c r="H62" s="268"/>
      <c r="I62" s="140">
        <v>57</v>
      </c>
      <c r="J62" s="165">
        <f>+SUM(J60:J61)</f>
        <v>115212874.42800128</v>
      </c>
      <c r="K62" s="165">
        <f>+SUM(K60:K61)</f>
        <v>75447293.94339934</v>
      </c>
    </row>
    <row r="63" ht="12.75">
      <c r="A63" s="78" t="s">
        <v>5</v>
      </c>
    </row>
    <row r="65" ht="12.75">
      <c r="K65" s="136"/>
    </row>
  </sheetData>
  <sheetProtection/>
  <mergeCells count="62">
    <mergeCell ref="A1:J1"/>
    <mergeCell ref="A2:J2"/>
    <mergeCell ref="A4:H4"/>
    <mergeCell ref="A5:H5"/>
    <mergeCell ref="A12:H12"/>
    <mergeCell ref="A13:H13"/>
    <mergeCell ref="A6:H6"/>
    <mergeCell ref="A7:H7"/>
    <mergeCell ref="A8:H8"/>
    <mergeCell ref="A9:H9"/>
    <mergeCell ref="A10:H10"/>
    <mergeCell ref="A11:H11"/>
    <mergeCell ref="A28:H28"/>
    <mergeCell ref="A29:H29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44:H44"/>
    <mergeCell ref="A45:H45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6:H46"/>
    <mergeCell ref="A47:H47"/>
    <mergeCell ref="A54:H54"/>
    <mergeCell ref="A55:H55"/>
    <mergeCell ref="A48:H48"/>
    <mergeCell ref="A49:H49"/>
    <mergeCell ref="A50:H50"/>
    <mergeCell ref="A51:H51"/>
    <mergeCell ref="A60:H60"/>
    <mergeCell ref="A61:H61"/>
    <mergeCell ref="A62:H62"/>
    <mergeCell ref="D3:E3"/>
    <mergeCell ref="A56:H56"/>
    <mergeCell ref="A57:H57"/>
    <mergeCell ref="A58:H58"/>
    <mergeCell ref="A59:H59"/>
    <mergeCell ref="A52:H52"/>
    <mergeCell ref="A53:H53"/>
  </mergeCells>
  <dataValidations count="1">
    <dataValidation allowBlank="1" sqref="K65:K65536 L1:IV65536 A1:J65536 K1:K63"/>
  </dataValidations>
  <printOptions/>
  <pageMargins left="0.75" right="0.75" top="1" bottom="1" header="0.5" footer="0.5"/>
  <pageSetup horizontalDpi="600" verticalDpi="600" orientation="portrait" paperSize="9" scale="68" r:id="rId1"/>
  <ignoredErrors>
    <ignoredError sqref="J5:K5" numberStoredAsText="1"/>
    <ignoredError sqref="J18:K18" formulaRange="1"/>
    <ignoredError sqref="J58 J62:K62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SheetLayoutView="100" zoomScalePageLayoutView="0" workbookViewId="0" topLeftCell="A1">
      <pane xSplit="4" ySplit="6" topLeftCell="E19" activePane="bottomRight" state="frozen"/>
      <selection pane="topLeft" activeCell="I20" sqref="I20"/>
      <selection pane="topRight" activeCell="I20" sqref="I20"/>
      <selection pane="bottomLeft" activeCell="I20" sqref="I20"/>
      <selection pane="bottomRight" activeCell="G13" sqref="G13"/>
    </sheetView>
  </sheetViews>
  <sheetFormatPr defaultColWidth="9.140625" defaultRowHeight="12.75"/>
  <cols>
    <col min="1" max="2" width="9.140625" style="69" customWidth="1"/>
    <col min="3" max="3" width="14.28125" style="69" customWidth="1"/>
    <col min="4" max="4" width="9.140625" style="69" customWidth="1"/>
    <col min="5" max="10" width="12.140625" style="69" customWidth="1"/>
    <col min="11" max="11" width="14.57421875" style="69" customWidth="1"/>
    <col min="12" max="12" width="12.140625" style="69" customWidth="1"/>
    <col min="13" max="13" width="14.00390625" style="69" customWidth="1"/>
    <col min="14" max="16384" width="9.140625" style="69" customWidth="1"/>
  </cols>
  <sheetData>
    <row r="1" spans="1:12" ht="23.25" customHeight="1">
      <c r="A1" s="291" t="s">
        <v>149</v>
      </c>
      <c r="B1" s="274"/>
      <c r="C1" s="274"/>
      <c r="D1" s="274"/>
      <c r="E1" s="292"/>
      <c r="F1" s="293"/>
      <c r="G1" s="293"/>
      <c r="H1" s="293"/>
      <c r="I1" s="293"/>
      <c r="J1" s="293"/>
      <c r="K1" s="294"/>
      <c r="L1" s="68"/>
    </row>
    <row r="2" spans="1:12" ht="14.25" customHeight="1">
      <c r="A2" s="275" t="s">
        <v>405</v>
      </c>
      <c r="B2" s="276"/>
      <c r="C2" s="276"/>
      <c r="D2" s="276"/>
      <c r="E2" s="274"/>
      <c r="F2" s="295"/>
      <c r="G2" s="295"/>
      <c r="H2" s="295"/>
      <c r="I2" s="295"/>
      <c r="J2" s="295"/>
      <c r="K2" s="296"/>
      <c r="L2" s="68"/>
    </row>
    <row r="3" spans="1:13" ht="12.75">
      <c r="A3" s="132"/>
      <c r="B3" s="133"/>
      <c r="C3" s="133"/>
      <c r="D3" s="133"/>
      <c r="E3" s="134"/>
      <c r="F3" s="135"/>
      <c r="G3" s="135"/>
      <c r="H3" s="135"/>
      <c r="I3" s="135"/>
      <c r="J3" s="135"/>
      <c r="K3" s="135"/>
      <c r="L3" s="301" t="s">
        <v>58</v>
      </c>
      <c r="M3" s="301"/>
    </row>
    <row r="4" spans="1:13" ht="13.5" customHeight="1">
      <c r="A4" s="277" t="s">
        <v>46</v>
      </c>
      <c r="B4" s="277"/>
      <c r="C4" s="277"/>
      <c r="D4" s="277" t="s">
        <v>62</v>
      </c>
      <c r="E4" s="278" t="s">
        <v>212</v>
      </c>
      <c r="F4" s="278"/>
      <c r="G4" s="278"/>
      <c r="H4" s="278"/>
      <c r="I4" s="278"/>
      <c r="J4" s="278"/>
      <c r="K4" s="278"/>
      <c r="L4" s="278" t="s">
        <v>219</v>
      </c>
      <c r="M4" s="278" t="s">
        <v>84</v>
      </c>
    </row>
    <row r="5" spans="1:13" ht="56.25">
      <c r="A5" s="300"/>
      <c r="B5" s="300"/>
      <c r="C5" s="300"/>
      <c r="D5" s="300"/>
      <c r="E5" s="81" t="s">
        <v>215</v>
      </c>
      <c r="F5" s="81" t="s">
        <v>44</v>
      </c>
      <c r="G5" s="81" t="s">
        <v>216</v>
      </c>
      <c r="H5" s="81" t="s">
        <v>217</v>
      </c>
      <c r="I5" s="81" t="s">
        <v>45</v>
      </c>
      <c r="J5" s="81" t="s">
        <v>218</v>
      </c>
      <c r="K5" s="81" t="s">
        <v>83</v>
      </c>
      <c r="L5" s="278"/>
      <c r="M5" s="278"/>
    </row>
    <row r="6" spans="1:13" ht="12.75">
      <c r="A6" s="297">
        <v>1</v>
      </c>
      <c r="B6" s="297"/>
      <c r="C6" s="297"/>
      <c r="D6" s="84">
        <v>2</v>
      </c>
      <c r="E6" s="84" t="s">
        <v>60</v>
      </c>
      <c r="F6" s="85" t="s">
        <v>61</v>
      </c>
      <c r="G6" s="84" t="s">
        <v>63</v>
      </c>
      <c r="H6" s="85" t="s">
        <v>64</v>
      </c>
      <c r="I6" s="84" t="s">
        <v>65</v>
      </c>
      <c r="J6" s="85" t="s">
        <v>66</v>
      </c>
      <c r="K6" s="84" t="s">
        <v>67</v>
      </c>
      <c r="L6" s="85" t="s">
        <v>68</v>
      </c>
      <c r="M6" s="84" t="s">
        <v>69</v>
      </c>
    </row>
    <row r="7" spans="1:13" ht="21" customHeight="1">
      <c r="A7" s="298" t="s">
        <v>301</v>
      </c>
      <c r="B7" s="299"/>
      <c r="C7" s="299"/>
      <c r="D7" s="16">
        <v>1</v>
      </c>
      <c r="E7" s="103">
        <v>601575800</v>
      </c>
      <c r="F7" s="103">
        <v>681482525.25</v>
      </c>
      <c r="G7" s="103">
        <v>141970196.90000004</v>
      </c>
      <c r="H7" s="103">
        <v>395535293.84000003</v>
      </c>
      <c r="I7" s="103">
        <v>44434235.53200024</v>
      </c>
      <c r="J7" s="103">
        <v>50964376.44599646</v>
      </c>
      <c r="K7" s="104">
        <f aca="true" t="shared" si="0" ref="K7:K40">SUM(E7:J7)</f>
        <v>1915962427.967997</v>
      </c>
      <c r="L7" s="103"/>
      <c r="M7" s="104">
        <f aca="true" t="shared" si="1" ref="M7:M40">K7+L7</f>
        <v>1915962427.967997</v>
      </c>
    </row>
    <row r="8" spans="1:13" ht="22.5" customHeight="1">
      <c r="A8" s="282" t="s">
        <v>260</v>
      </c>
      <c r="B8" s="283"/>
      <c r="C8" s="283"/>
      <c r="D8" s="4">
        <v>2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1">
        <f t="shared" si="0"/>
        <v>0</v>
      </c>
      <c r="L8" s="102"/>
      <c r="M8" s="101">
        <f t="shared" si="1"/>
        <v>0</v>
      </c>
    </row>
    <row r="9" spans="1:13" ht="21.75" customHeight="1">
      <c r="A9" s="282" t="s">
        <v>261</v>
      </c>
      <c r="B9" s="283"/>
      <c r="C9" s="283"/>
      <c r="D9" s="4">
        <v>3</v>
      </c>
      <c r="E9" s="102">
        <v>0</v>
      </c>
      <c r="F9" s="102">
        <v>0</v>
      </c>
      <c r="G9" s="102">
        <v>0</v>
      </c>
      <c r="H9" s="102">
        <v>0</v>
      </c>
      <c r="I9" s="102"/>
      <c r="J9" s="102"/>
      <c r="K9" s="101">
        <f t="shared" si="0"/>
        <v>0</v>
      </c>
      <c r="L9" s="102"/>
      <c r="M9" s="101">
        <f t="shared" si="1"/>
        <v>0</v>
      </c>
    </row>
    <row r="10" spans="1:13" ht="20.25" customHeight="1">
      <c r="A10" s="284" t="s">
        <v>353</v>
      </c>
      <c r="B10" s="283"/>
      <c r="C10" s="283"/>
      <c r="D10" s="4">
        <v>4</v>
      </c>
      <c r="E10" s="101">
        <f>SUM(E7:E9)</f>
        <v>601575800</v>
      </c>
      <c r="F10" s="101">
        <f aca="true" t="shared" si="2" ref="F10:L10">SUM(F7:F9)</f>
        <v>681482525.25</v>
      </c>
      <c r="G10" s="101">
        <f t="shared" si="2"/>
        <v>141970196.90000004</v>
      </c>
      <c r="H10" s="101">
        <f t="shared" si="2"/>
        <v>395535293.84000003</v>
      </c>
      <c r="I10" s="101">
        <f t="shared" si="2"/>
        <v>44434235.53200024</v>
      </c>
      <c r="J10" s="101">
        <f t="shared" si="2"/>
        <v>50964376.44599646</v>
      </c>
      <c r="K10" s="101">
        <f t="shared" si="0"/>
        <v>1915962427.967997</v>
      </c>
      <c r="L10" s="101">
        <f t="shared" si="2"/>
        <v>0</v>
      </c>
      <c r="M10" s="101">
        <f t="shared" si="1"/>
        <v>1915962427.967997</v>
      </c>
    </row>
    <row r="11" spans="1:13" ht="20.25" customHeight="1">
      <c r="A11" s="284" t="s">
        <v>354</v>
      </c>
      <c r="B11" s="302"/>
      <c r="C11" s="302"/>
      <c r="D11" s="4">
        <v>5</v>
      </c>
      <c r="E11" s="101">
        <f>E12+E13</f>
        <v>0</v>
      </c>
      <c r="F11" s="101">
        <f aca="true" t="shared" si="3" ref="F11:L11">F12+F13</f>
        <v>0</v>
      </c>
      <c r="G11" s="101">
        <f t="shared" si="3"/>
        <v>87718688.12759997</v>
      </c>
      <c r="H11" s="101">
        <f t="shared" si="3"/>
        <v>0</v>
      </c>
      <c r="I11" s="101">
        <f t="shared" si="3"/>
        <v>0</v>
      </c>
      <c r="J11" s="101">
        <f t="shared" si="3"/>
        <v>51528025.425000325</v>
      </c>
      <c r="K11" s="101">
        <f t="shared" si="0"/>
        <v>139246713.5526003</v>
      </c>
      <c r="L11" s="101">
        <f t="shared" si="3"/>
        <v>0</v>
      </c>
      <c r="M11" s="101">
        <f t="shared" si="1"/>
        <v>139246713.5526003</v>
      </c>
    </row>
    <row r="12" spans="1:13" ht="12.75">
      <c r="A12" s="282" t="s">
        <v>262</v>
      </c>
      <c r="B12" s="283"/>
      <c r="C12" s="283"/>
      <c r="D12" s="4">
        <v>6</v>
      </c>
      <c r="E12" s="102"/>
      <c r="F12" s="102"/>
      <c r="G12" s="102"/>
      <c r="H12" s="102"/>
      <c r="I12" s="102"/>
      <c r="J12" s="102">
        <v>51528025.425000325</v>
      </c>
      <c r="K12" s="101">
        <f t="shared" si="0"/>
        <v>51528025.425000325</v>
      </c>
      <c r="L12" s="102"/>
      <c r="M12" s="101">
        <f t="shared" si="1"/>
        <v>51528025.425000325</v>
      </c>
    </row>
    <row r="13" spans="1:13" ht="21.75" customHeight="1">
      <c r="A13" s="282" t="s">
        <v>88</v>
      </c>
      <c r="B13" s="283"/>
      <c r="C13" s="283"/>
      <c r="D13" s="4">
        <v>7</v>
      </c>
      <c r="E13" s="101">
        <f aca="true" t="shared" si="4" ref="E13:J13">SUM(E14:E17)</f>
        <v>0</v>
      </c>
      <c r="F13" s="101">
        <f t="shared" si="4"/>
        <v>0</v>
      </c>
      <c r="G13" s="101">
        <f t="shared" si="4"/>
        <v>87718688.12759997</v>
      </c>
      <c r="H13" s="101">
        <f t="shared" si="4"/>
        <v>0</v>
      </c>
      <c r="I13" s="101">
        <f t="shared" si="4"/>
        <v>0</v>
      </c>
      <c r="J13" s="101">
        <f t="shared" si="4"/>
        <v>0</v>
      </c>
      <c r="K13" s="101">
        <f t="shared" si="0"/>
        <v>87718688.12759997</v>
      </c>
      <c r="L13" s="101">
        <f>SUM(L14:L17)</f>
        <v>0</v>
      </c>
      <c r="M13" s="101">
        <f t="shared" si="1"/>
        <v>87718688.12759997</v>
      </c>
    </row>
    <row r="14" spans="1:13" ht="19.5" customHeight="1">
      <c r="A14" s="282" t="s">
        <v>302</v>
      </c>
      <c r="B14" s="283"/>
      <c r="C14" s="283"/>
      <c r="D14" s="4">
        <v>8</v>
      </c>
      <c r="E14" s="102"/>
      <c r="F14" s="102"/>
      <c r="G14" s="102">
        <v>-7102200.03240001</v>
      </c>
      <c r="H14" s="102"/>
      <c r="I14" s="102"/>
      <c r="J14" s="102"/>
      <c r="K14" s="101">
        <f t="shared" si="0"/>
        <v>-7102200.03240001</v>
      </c>
      <c r="L14" s="102"/>
      <c r="M14" s="101">
        <f t="shared" si="1"/>
        <v>-7102200.03240001</v>
      </c>
    </row>
    <row r="15" spans="1:13" ht="19.5" customHeight="1">
      <c r="A15" s="282" t="s">
        <v>303</v>
      </c>
      <c r="B15" s="283"/>
      <c r="C15" s="283"/>
      <c r="D15" s="4">
        <v>9</v>
      </c>
      <c r="E15" s="102"/>
      <c r="F15" s="102"/>
      <c r="G15" s="102">
        <v>99237972.15999998</v>
      </c>
      <c r="H15" s="102"/>
      <c r="I15" s="102"/>
      <c r="J15" s="102"/>
      <c r="K15" s="101">
        <f t="shared" si="0"/>
        <v>99237972.15999998</v>
      </c>
      <c r="L15" s="102"/>
      <c r="M15" s="101">
        <f t="shared" si="1"/>
        <v>99237972.15999998</v>
      </c>
    </row>
    <row r="16" spans="1:13" ht="21" customHeight="1">
      <c r="A16" s="282" t="s">
        <v>304</v>
      </c>
      <c r="B16" s="283"/>
      <c r="C16" s="283"/>
      <c r="D16" s="4">
        <v>10</v>
      </c>
      <c r="E16" s="102"/>
      <c r="F16" s="102"/>
      <c r="G16" s="102">
        <v>-4417084</v>
      </c>
      <c r="H16" s="102"/>
      <c r="I16" s="102"/>
      <c r="J16" s="102"/>
      <c r="K16" s="101">
        <f t="shared" si="0"/>
        <v>-4417084</v>
      </c>
      <c r="L16" s="102"/>
      <c r="M16" s="101">
        <f t="shared" si="1"/>
        <v>-4417084</v>
      </c>
    </row>
    <row r="17" spans="1:13" ht="21.75" customHeight="1">
      <c r="A17" s="282" t="s">
        <v>263</v>
      </c>
      <c r="B17" s="283"/>
      <c r="C17" s="283"/>
      <c r="D17" s="4">
        <v>11</v>
      </c>
      <c r="E17" s="102"/>
      <c r="F17" s="102"/>
      <c r="G17" s="102"/>
      <c r="H17" s="102"/>
      <c r="I17" s="102"/>
      <c r="J17" s="102"/>
      <c r="K17" s="101"/>
      <c r="L17" s="102"/>
      <c r="M17" s="101">
        <f t="shared" si="1"/>
        <v>0</v>
      </c>
    </row>
    <row r="18" spans="1:13" ht="21.75" customHeight="1">
      <c r="A18" s="284" t="s">
        <v>355</v>
      </c>
      <c r="B18" s="283"/>
      <c r="C18" s="283"/>
      <c r="D18" s="4">
        <v>12</v>
      </c>
      <c r="E18" s="101">
        <f aca="true" t="shared" si="5" ref="E18:J18">SUM(E19:E22)</f>
        <v>0</v>
      </c>
      <c r="F18" s="101">
        <f t="shared" si="5"/>
        <v>0</v>
      </c>
      <c r="G18" s="101">
        <f t="shared" si="5"/>
        <v>-1160429.376000008</v>
      </c>
      <c r="H18" s="101">
        <f t="shared" si="5"/>
        <v>2338542.2200000007</v>
      </c>
      <c r="I18" s="101">
        <f t="shared" si="5"/>
        <v>48098152.27600008</v>
      </c>
      <c r="J18" s="101">
        <f t="shared" si="5"/>
        <v>-50964376.44599998</v>
      </c>
      <c r="K18" s="101">
        <f t="shared" si="0"/>
        <v>-1688111.3259999081</v>
      </c>
      <c r="L18" s="101">
        <f>SUM(L19:L22)</f>
        <v>0</v>
      </c>
      <c r="M18" s="101">
        <f t="shared" si="1"/>
        <v>-1688111.3259999081</v>
      </c>
    </row>
    <row r="19" spans="1:13" ht="21.75" customHeight="1">
      <c r="A19" s="282" t="s">
        <v>89</v>
      </c>
      <c r="B19" s="283"/>
      <c r="C19" s="283"/>
      <c r="D19" s="4">
        <v>13</v>
      </c>
      <c r="E19" s="102"/>
      <c r="F19" s="102"/>
      <c r="G19" s="102"/>
      <c r="H19" s="102"/>
      <c r="I19" s="102"/>
      <c r="J19" s="102"/>
      <c r="K19" s="101">
        <f t="shared" si="0"/>
        <v>0</v>
      </c>
      <c r="L19" s="102"/>
      <c r="M19" s="101">
        <f t="shared" si="1"/>
        <v>0</v>
      </c>
    </row>
    <row r="20" spans="1:13" ht="12.75">
      <c r="A20" s="282" t="s">
        <v>306</v>
      </c>
      <c r="B20" s="283"/>
      <c r="C20" s="283"/>
      <c r="D20" s="4">
        <v>14</v>
      </c>
      <c r="E20" s="102"/>
      <c r="F20" s="102"/>
      <c r="G20" s="102"/>
      <c r="H20" s="102"/>
      <c r="I20" s="102"/>
      <c r="J20" s="102"/>
      <c r="K20" s="101">
        <f t="shared" si="0"/>
        <v>0</v>
      </c>
      <c r="L20" s="102"/>
      <c r="M20" s="101">
        <f t="shared" si="1"/>
        <v>0</v>
      </c>
    </row>
    <row r="21" spans="1:13" ht="12.75">
      <c r="A21" s="282" t="s">
        <v>307</v>
      </c>
      <c r="B21" s="283"/>
      <c r="C21" s="283"/>
      <c r="D21" s="4">
        <v>15</v>
      </c>
      <c r="E21" s="102"/>
      <c r="F21" s="102"/>
      <c r="G21" s="102"/>
      <c r="H21" s="102"/>
      <c r="I21" s="102"/>
      <c r="J21" s="102">
        <v>-1960000</v>
      </c>
      <c r="K21" s="101">
        <f t="shared" si="0"/>
        <v>-1960000</v>
      </c>
      <c r="L21" s="102"/>
      <c r="M21" s="101">
        <f t="shared" si="1"/>
        <v>-1960000</v>
      </c>
    </row>
    <row r="22" spans="1:13" ht="12.75">
      <c r="A22" s="282" t="s">
        <v>308</v>
      </c>
      <c r="B22" s="283"/>
      <c r="C22" s="283"/>
      <c r="D22" s="4">
        <v>16</v>
      </c>
      <c r="E22" s="102"/>
      <c r="F22" s="102"/>
      <c r="G22" s="102">
        <v>-1160429.376000008</v>
      </c>
      <c r="H22" s="102">
        <v>2338542.2200000007</v>
      </c>
      <c r="I22" s="102">
        <v>48098152.27600008</v>
      </c>
      <c r="J22" s="102">
        <v>-49004376.44599998</v>
      </c>
      <c r="K22" s="101">
        <f t="shared" si="0"/>
        <v>271888.67400009185</v>
      </c>
      <c r="L22" s="102"/>
      <c r="M22" s="101">
        <f t="shared" si="1"/>
        <v>271888.67400009185</v>
      </c>
    </row>
    <row r="23" spans="1:13" ht="21.75" customHeight="1" thickBot="1">
      <c r="A23" s="285" t="s">
        <v>356</v>
      </c>
      <c r="B23" s="286"/>
      <c r="C23" s="286"/>
      <c r="D23" s="17">
        <v>17</v>
      </c>
      <c r="E23" s="105">
        <f aca="true" t="shared" si="6" ref="E23:J23">E10+E11+E18</f>
        <v>601575800</v>
      </c>
      <c r="F23" s="105">
        <f t="shared" si="6"/>
        <v>681482525.25</v>
      </c>
      <c r="G23" s="105">
        <f t="shared" si="6"/>
        <v>228528455.65159997</v>
      </c>
      <c r="H23" s="105">
        <f t="shared" si="6"/>
        <v>397873836.06000006</v>
      </c>
      <c r="I23" s="105">
        <f t="shared" si="6"/>
        <v>92532387.80800033</v>
      </c>
      <c r="J23" s="105">
        <f t="shared" si="6"/>
        <v>51528025.42499681</v>
      </c>
      <c r="K23" s="105">
        <f t="shared" si="0"/>
        <v>2053521030.194597</v>
      </c>
      <c r="L23" s="105">
        <f>L10+L11+L18</f>
        <v>0</v>
      </c>
      <c r="M23" s="105">
        <f t="shared" si="1"/>
        <v>2053521030.194597</v>
      </c>
    </row>
    <row r="24" spans="1:13" ht="24" customHeight="1" thickTop="1">
      <c r="A24" s="287" t="s">
        <v>309</v>
      </c>
      <c r="B24" s="288"/>
      <c r="C24" s="288"/>
      <c r="D24" s="18">
        <v>18</v>
      </c>
      <c r="E24" s="103">
        <f aca="true" t="shared" si="7" ref="E24:J24">+E23</f>
        <v>601575800</v>
      </c>
      <c r="F24" s="103">
        <f t="shared" si="7"/>
        <v>681482525.25</v>
      </c>
      <c r="G24" s="103">
        <f t="shared" si="7"/>
        <v>228528455.65159997</v>
      </c>
      <c r="H24" s="103">
        <f t="shared" si="7"/>
        <v>397873836.06000006</v>
      </c>
      <c r="I24" s="103">
        <f t="shared" si="7"/>
        <v>92532387.80800033</v>
      </c>
      <c r="J24" s="103">
        <f t="shared" si="7"/>
        <v>51528025.42499681</v>
      </c>
      <c r="K24" s="104">
        <f t="shared" si="0"/>
        <v>2053521030.194597</v>
      </c>
      <c r="L24" s="103"/>
      <c r="M24" s="104">
        <f t="shared" si="1"/>
        <v>2053521030.194597</v>
      </c>
    </row>
    <row r="25" spans="1:13" ht="12.75">
      <c r="A25" s="282" t="s">
        <v>311</v>
      </c>
      <c r="B25" s="283"/>
      <c r="C25" s="283"/>
      <c r="D25" s="4">
        <v>19</v>
      </c>
      <c r="E25" s="102"/>
      <c r="F25" s="102"/>
      <c r="G25" s="102"/>
      <c r="H25" s="102"/>
      <c r="I25" s="102"/>
      <c r="J25" s="102"/>
      <c r="K25" s="101">
        <f t="shared" si="0"/>
        <v>0</v>
      </c>
      <c r="L25" s="102"/>
      <c r="M25" s="101">
        <f t="shared" si="1"/>
        <v>0</v>
      </c>
    </row>
    <row r="26" spans="1:13" ht="20.25" customHeight="1">
      <c r="A26" s="282" t="s">
        <v>310</v>
      </c>
      <c r="B26" s="283"/>
      <c r="C26" s="283"/>
      <c r="D26" s="4">
        <v>20</v>
      </c>
      <c r="E26" s="102"/>
      <c r="F26" s="102"/>
      <c r="G26" s="102"/>
      <c r="H26" s="102"/>
      <c r="I26" s="102"/>
      <c r="J26" s="102"/>
      <c r="K26" s="101">
        <f t="shared" si="0"/>
        <v>0</v>
      </c>
      <c r="L26" s="102"/>
      <c r="M26" s="101">
        <f t="shared" si="1"/>
        <v>0</v>
      </c>
    </row>
    <row r="27" spans="1:13" ht="21.75" customHeight="1">
      <c r="A27" s="284" t="s">
        <v>357</v>
      </c>
      <c r="B27" s="283"/>
      <c r="C27" s="283"/>
      <c r="D27" s="4">
        <v>21</v>
      </c>
      <c r="E27" s="161">
        <f aca="true" t="shared" si="8" ref="E27:J27">SUM(E24:E26)</f>
        <v>601575800</v>
      </c>
      <c r="F27" s="161">
        <f t="shared" si="8"/>
        <v>681482525.25</v>
      </c>
      <c r="G27" s="161">
        <f t="shared" si="8"/>
        <v>228528455.65159997</v>
      </c>
      <c r="H27" s="161">
        <f t="shared" si="8"/>
        <v>397873836.06000006</v>
      </c>
      <c r="I27" s="161">
        <f t="shared" si="8"/>
        <v>92532387.80800033</v>
      </c>
      <c r="J27" s="161">
        <f t="shared" si="8"/>
        <v>51528025.42499681</v>
      </c>
      <c r="K27" s="161">
        <f t="shared" si="0"/>
        <v>2053521030.194597</v>
      </c>
      <c r="L27" s="161"/>
      <c r="M27" s="161">
        <f t="shared" si="1"/>
        <v>2053521030.194597</v>
      </c>
    </row>
    <row r="28" spans="1:13" ht="23.25" customHeight="1">
      <c r="A28" s="284" t="s">
        <v>358</v>
      </c>
      <c r="B28" s="283"/>
      <c r="C28" s="283"/>
      <c r="D28" s="4">
        <v>22</v>
      </c>
      <c r="E28" s="161">
        <f aca="true" t="shared" si="9" ref="E28:J28">E29+E30</f>
        <v>0</v>
      </c>
      <c r="F28" s="161">
        <f t="shared" si="9"/>
        <v>0</v>
      </c>
      <c r="G28" s="161">
        <f t="shared" si="9"/>
        <v>78210489.91000003</v>
      </c>
      <c r="H28" s="161">
        <f t="shared" si="9"/>
        <v>0</v>
      </c>
      <c r="I28" s="161">
        <f t="shared" si="9"/>
        <v>0</v>
      </c>
      <c r="J28" s="161">
        <f t="shared" si="9"/>
        <v>177239368.25780088</v>
      </c>
      <c r="K28" s="161">
        <f t="shared" si="0"/>
        <v>255449858.1678009</v>
      </c>
      <c r="L28" s="161"/>
      <c r="M28" s="161">
        <f t="shared" si="1"/>
        <v>255449858.1678009</v>
      </c>
    </row>
    <row r="29" spans="1:13" ht="13.5" customHeight="1">
      <c r="A29" s="282" t="s">
        <v>90</v>
      </c>
      <c r="B29" s="283"/>
      <c r="C29" s="283"/>
      <c r="D29" s="4">
        <v>23</v>
      </c>
      <c r="E29" s="162"/>
      <c r="F29" s="162"/>
      <c r="G29" s="162"/>
      <c r="H29" s="162"/>
      <c r="I29" s="162"/>
      <c r="J29" s="162">
        <v>177239368.25780088</v>
      </c>
      <c r="K29" s="161">
        <f>SUM(E29:J29)</f>
        <v>177239368.25780088</v>
      </c>
      <c r="L29" s="162"/>
      <c r="M29" s="161">
        <f t="shared" si="1"/>
        <v>177239368.25780088</v>
      </c>
    </row>
    <row r="30" spans="1:13" ht="21.75" customHeight="1">
      <c r="A30" s="282" t="s">
        <v>87</v>
      </c>
      <c r="B30" s="283"/>
      <c r="C30" s="283"/>
      <c r="D30" s="4">
        <v>24</v>
      </c>
      <c r="E30" s="161">
        <f aca="true" t="shared" si="10" ref="E30:J30">SUM(E31:E34)</f>
        <v>0</v>
      </c>
      <c r="F30" s="161">
        <f t="shared" si="10"/>
        <v>0</v>
      </c>
      <c r="G30" s="161">
        <f t="shared" si="10"/>
        <v>78210489.91000003</v>
      </c>
      <c r="H30" s="161">
        <f t="shared" si="10"/>
        <v>0</v>
      </c>
      <c r="I30" s="161">
        <f t="shared" si="10"/>
        <v>0</v>
      </c>
      <c r="J30" s="161">
        <f t="shared" si="10"/>
        <v>0</v>
      </c>
      <c r="K30" s="161">
        <f t="shared" si="0"/>
        <v>78210489.91000003</v>
      </c>
      <c r="L30" s="161"/>
      <c r="M30" s="161">
        <f t="shared" si="1"/>
        <v>78210489.91000003</v>
      </c>
    </row>
    <row r="31" spans="1:13" ht="21.75" customHeight="1">
      <c r="A31" s="282" t="s">
        <v>302</v>
      </c>
      <c r="B31" s="283"/>
      <c r="C31" s="283"/>
      <c r="D31" s="4">
        <v>25</v>
      </c>
      <c r="E31" s="162"/>
      <c r="F31" s="162"/>
      <c r="G31" s="162"/>
      <c r="H31" s="162"/>
      <c r="I31" s="162"/>
      <c r="J31" s="162"/>
      <c r="K31" s="161">
        <f t="shared" si="0"/>
        <v>0</v>
      </c>
      <c r="L31" s="162"/>
      <c r="M31" s="161">
        <f t="shared" si="1"/>
        <v>0</v>
      </c>
    </row>
    <row r="32" spans="1:13" ht="21.75" customHeight="1">
      <c r="A32" s="282" t="s">
        <v>303</v>
      </c>
      <c r="B32" s="283"/>
      <c r="C32" s="283"/>
      <c r="D32" s="4">
        <v>26</v>
      </c>
      <c r="E32" s="162"/>
      <c r="F32" s="162"/>
      <c r="G32" s="162">
        <v>110929386.40780003</v>
      </c>
      <c r="H32" s="162"/>
      <c r="I32" s="162"/>
      <c r="J32" s="162"/>
      <c r="K32" s="161">
        <f t="shared" si="0"/>
        <v>110929386.40780003</v>
      </c>
      <c r="L32" s="162"/>
      <c r="M32" s="161">
        <f t="shared" si="1"/>
        <v>110929386.40780003</v>
      </c>
    </row>
    <row r="33" spans="1:13" ht="22.5" customHeight="1">
      <c r="A33" s="282" t="s">
        <v>304</v>
      </c>
      <c r="B33" s="283"/>
      <c r="C33" s="283"/>
      <c r="D33" s="4">
        <v>27</v>
      </c>
      <c r="E33" s="162"/>
      <c r="F33" s="162"/>
      <c r="G33" s="162">
        <v>-32718896.497800007</v>
      </c>
      <c r="H33" s="162"/>
      <c r="I33" s="162"/>
      <c r="J33" s="162"/>
      <c r="K33" s="161">
        <f t="shared" si="0"/>
        <v>-32718896.497800007</v>
      </c>
      <c r="L33" s="162"/>
      <c r="M33" s="161">
        <f t="shared" si="1"/>
        <v>-32718896.497800007</v>
      </c>
    </row>
    <row r="34" spans="1:13" ht="21" customHeight="1">
      <c r="A34" s="282" t="s">
        <v>263</v>
      </c>
      <c r="B34" s="283"/>
      <c r="C34" s="283"/>
      <c r="D34" s="4">
        <v>28</v>
      </c>
      <c r="E34" s="162"/>
      <c r="F34" s="162"/>
      <c r="G34" s="162"/>
      <c r="H34" s="162"/>
      <c r="I34" s="162"/>
      <c r="J34" s="162"/>
      <c r="K34" s="161">
        <f t="shared" si="0"/>
        <v>0</v>
      </c>
      <c r="L34" s="162"/>
      <c r="M34" s="161">
        <f t="shared" si="1"/>
        <v>0</v>
      </c>
    </row>
    <row r="35" spans="1:13" ht="33.75" customHeight="1">
      <c r="A35" s="284" t="s">
        <v>359</v>
      </c>
      <c r="B35" s="283"/>
      <c r="C35" s="283"/>
      <c r="D35" s="4">
        <v>29</v>
      </c>
      <c r="E35" s="161">
        <f aca="true" t="shared" si="11" ref="E35:J35">SUM(E36:E39)</f>
        <v>0</v>
      </c>
      <c r="F35" s="161">
        <f t="shared" si="11"/>
        <v>0</v>
      </c>
      <c r="G35" s="161">
        <f t="shared" si="11"/>
        <v>12147558.3666</v>
      </c>
      <c r="H35" s="161">
        <f t="shared" si="11"/>
        <v>2576401.2800000003</v>
      </c>
      <c r="I35" s="161">
        <f t="shared" si="11"/>
        <v>320644374.92499685</v>
      </c>
      <c r="J35" s="161">
        <f t="shared" si="11"/>
        <v>-51528025.42499681</v>
      </c>
      <c r="K35" s="161">
        <f t="shared" si="0"/>
        <v>283840309.14660007</v>
      </c>
      <c r="L35" s="161"/>
      <c r="M35" s="161">
        <f t="shared" si="1"/>
        <v>283840309.14660007</v>
      </c>
    </row>
    <row r="36" spans="1:13" ht="26.25" customHeight="1">
      <c r="A36" s="282" t="s">
        <v>305</v>
      </c>
      <c r="B36" s="283"/>
      <c r="C36" s="283"/>
      <c r="D36" s="4">
        <v>30</v>
      </c>
      <c r="E36" s="162"/>
      <c r="F36" s="162"/>
      <c r="G36" s="162"/>
      <c r="H36" s="162"/>
      <c r="I36" s="162"/>
      <c r="J36" s="162"/>
      <c r="K36" s="161">
        <f t="shared" si="0"/>
        <v>0</v>
      </c>
      <c r="L36" s="162"/>
      <c r="M36" s="161">
        <f t="shared" si="1"/>
        <v>0</v>
      </c>
    </row>
    <row r="37" spans="1:13" ht="12.75">
      <c r="A37" s="282" t="s">
        <v>306</v>
      </c>
      <c r="B37" s="283"/>
      <c r="C37" s="283"/>
      <c r="D37" s="4">
        <v>31</v>
      </c>
      <c r="E37" s="162"/>
      <c r="F37" s="162"/>
      <c r="G37" s="162"/>
      <c r="H37" s="162"/>
      <c r="I37" s="162"/>
      <c r="J37" s="162"/>
      <c r="K37" s="161">
        <f t="shared" si="0"/>
        <v>0</v>
      </c>
      <c r="L37" s="162"/>
      <c r="M37" s="161">
        <f t="shared" si="1"/>
        <v>0</v>
      </c>
    </row>
    <row r="38" spans="1:13" ht="12.75">
      <c r="A38" s="282" t="s">
        <v>307</v>
      </c>
      <c r="B38" s="283"/>
      <c r="C38" s="283"/>
      <c r="D38" s="4">
        <v>32</v>
      </c>
      <c r="E38" s="162"/>
      <c r="F38" s="162"/>
      <c r="G38" s="162"/>
      <c r="H38" s="162"/>
      <c r="I38" s="162"/>
      <c r="J38" s="162">
        <v>-980000</v>
      </c>
      <c r="K38" s="161">
        <f t="shared" si="0"/>
        <v>-980000</v>
      </c>
      <c r="L38" s="162"/>
      <c r="M38" s="161">
        <f t="shared" si="1"/>
        <v>-980000</v>
      </c>
    </row>
    <row r="39" spans="1:13" ht="12.75">
      <c r="A39" s="282" t="s">
        <v>91</v>
      </c>
      <c r="B39" s="283"/>
      <c r="C39" s="283"/>
      <c r="D39" s="4">
        <v>33</v>
      </c>
      <c r="E39" s="162"/>
      <c r="F39" s="162"/>
      <c r="G39" s="162">
        <v>12147558.3666</v>
      </c>
      <c r="H39" s="162">
        <v>2576401.2800000003</v>
      </c>
      <c r="I39" s="162">
        <v>320644374.92499685</v>
      </c>
      <c r="J39" s="162">
        <v>-50548025.42499681</v>
      </c>
      <c r="K39" s="161">
        <f t="shared" si="0"/>
        <v>284820309.14660007</v>
      </c>
      <c r="L39" s="162"/>
      <c r="M39" s="161">
        <f t="shared" si="1"/>
        <v>284820309.14660007</v>
      </c>
    </row>
    <row r="40" spans="1:13" ht="48.75" customHeight="1">
      <c r="A40" s="289" t="s">
        <v>360</v>
      </c>
      <c r="B40" s="290"/>
      <c r="C40" s="290"/>
      <c r="D40" s="15">
        <v>34</v>
      </c>
      <c r="E40" s="163">
        <f aca="true" t="shared" si="12" ref="E40:J40">E27+E28+E35</f>
        <v>601575800</v>
      </c>
      <c r="F40" s="163">
        <f t="shared" si="12"/>
        <v>681482525.25</v>
      </c>
      <c r="G40" s="163">
        <f t="shared" si="12"/>
        <v>318886503.92819995</v>
      </c>
      <c r="H40" s="163">
        <f t="shared" si="12"/>
        <v>400450237.34000003</v>
      </c>
      <c r="I40" s="163">
        <f t="shared" si="12"/>
        <v>413176762.7329972</v>
      </c>
      <c r="J40" s="163">
        <f t="shared" si="12"/>
        <v>177239368.25780088</v>
      </c>
      <c r="K40" s="163">
        <f t="shared" si="0"/>
        <v>2592811197.508998</v>
      </c>
      <c r="L40" s="163"/>
      <c r="M40" s="163">
        <f t="shared" si="1"/>
        <v>2592811197.508998</v>
      </c>
    </row>
  </sheetData>
  <sheetProtection/>
  <mergeCells count="43">
    <mergeCell ref="L4:L5"/>
    <mergeCell ref="M4:M5"/>
    <mergeCell ref="E4:K4"/>
    <mergeCell ref="L3:M3"/>
    <mergeCell ref="A14:C14"/>
    <mergeCell ref="A15:C15"/>
    <mergeCell ref="A8:C8"/>
    <mergeCell ref="A9:C9"/>
    <mergeCell ref="A10:C10"/>
    <mergeCell ref="A11:C11"/>
    <mergeCell ref="A1:K1"/>
    <mergeCell ref="A2:K2"/>
    <mergeCell ref="A12:C12"/>
    <mergeCell ref="A13:C13"/>
    <mergeCell ref="A6:C6"/>
    <mergeCell ref="A7:C7"/>
    <mergeCell ref="A4:C5"/>
    <mergeCell ref="D4:D5"/>
    <mergeCell ref="A35:C35"/>
    <mergeCell ref="A40:C40"/>
    <mergeCell ref="A36:C36"/>
    <mergeCell ref="A37:C37"/>
    <mergeCell ref="A38:C38"/>
    <mergeCell ref="A39:C39"/>
    <mergeCell ref="A34:C34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16:C16"/>
    <mergeCell ref="A17:C17"/>
    <mergeCell ref="A18:C18"/>
    <mergeCell ref="A19:C19"/>
    <mergeCell ref="A33:C33"/>
    <mergeCell ref="A20:C20"/>
    <mergeCell ref="A21:C21"/>
    <mergeCell ref="A22:C22"/>
    <mergeCell ref="A23:C2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56" r:id="rId1"/>
  <ignoredErrors>
    <ignoredError sqref="E6:M6" numberStoredAsText="1"/>
    <ignoredError sqref="K7:K9 K24:K26 K19:K22 K29:K39" formulaRange="1"/>
    <ignoredError sqref="I24:J24 E24:H24" unlockedFormula="1"/>
    <ignoredError sqref="K23 K10:K18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0" zoomScaleSheetLayoutView="110" zoomScalePageLayoutView="0" workbookViewId="0" topLeftCell="A1">
      <selection activeCell="M24" sqref="M24"/>
    </sheetView>
  </sheetViews>
  <sheetFormatPr defaultColWidth="9.140625" defaultRowHeight="12.75"/>
  <cols>
    <col min="1" max="16384" width="9.140625" style="49" customWidth="1"/>
  </cols>
  <sheetData>
    <row r="1" spans="1:10" ht="12">
      <c r="A1" s="48"/>
      <c r="B1" s="48"/>
      <c r="C1" s="48"/>
      <c r="D1" s="48"/>
      <c r="E1" s="48"/>
      <c r="F1" s="48"/>
      <c r="G1" s="48"/>
      <c r="H1" s="48"/>
      <c r="I1" s="48"/>
      <c r="J1" s="48"/>
    </row>
    <row r="2" spans="1:10" ht="15.75">
      <c r="A2" s="303" t="s">
        <v>352</v>
      </c>
      <c r="B2" s="303"/>
      <c r="C2" s="303"/>
      <c r="D2" s="303"/>
      <c r="E2" s="303"/>
      <c r="F2" s="303"/>
      <c r="G2" s="303"/>
      <c r="H2" s="303"/>
      <c r="I2" s="303"/>
      <c r="J2" s="303"/>
    </row>
    <row r="3" spans="1:10" ht="12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1:10" ht="12.75" customHeight="1">
      <c r="A4" s="304" t="s">
        <v>82</v>
      </c>
      <c r="B4" s="304"/>
      <c r="C4" s="304"/>
      <c r="D4" s="304"/>
      <c r="E4" s="304"/>
      <c r="F4" s="304"/>
      <c r="G4" s="304"/>
      <c r="H4" s="304"/>
      <c r="I4" s="304"/>
      <c r="J4" s="304"/>
    </row>
    <row r="5" spans="1:10" ht="12.75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</row>
    <row r="6" spans="1:10" ht="12.75" customHeight="1">
      <c r="A6" s="304"/>
      <c r="B6" s="304"/>
      <c r="C6" s="304"/>
      <c r="D6" s="304"/>
      <c r="E6" s="304"/>
      <c r="F6" s="304"/>
      <c r="G6" s="304"/>
      <c r="H6" s="304"/>
      <c r="I6" s="304"/>
      <c r="J6" s="304"/>
    </row>
    <row r="7" spans="1:10" ht="12.75" customHeight="1">
      <c r="A7" s="304"/>
      <c r="B7" s="304"/>
      <c r="C7" s="304"/>
      <c r="D7" s="304"/>
      <c r="E7" s="304"/>
      <c r="F7" s="304"/>
      <c r="G7" s="304"/>
      <c r="H7" s="304"/>
      <c r="I7" s="304"/>
      <c r="J7" s="304"/>
    </row>
    <row r="8" spans="1:10" ht="12.75" customHeight="1">
      <c r="A8" s="304"/>
      <c r="B8" s="304"/>
      <c r="C8" s="304"/>
      <c r="D8" s="304"/>
      <c r="E8" s="304"/>
      <c r="F8" s="304"/>
      <c r="G8" s="304"/>
      <c r="H8" s="304"/>
      <c r="I8" s="304"/>
      <c r="J8" s="304"/>
    </row>
    <row r="9" spans="1:10" ht="12.75" customHeight="1">
      <c r="A9" s="304"/>
      <c r="B9" s="304"/>
      <c r="C9" s="304"/>
      <c r="D9" s="304"/>
      <c r="E9" s="304"/>
      <c r="F9" s="304"/>
      <c r="G9" s="304"/>
      <c r="H9" s="304"/>
      <c r="I9" s="304"/>
      <c r="J9" s="304"/>
    </row>
    <row r="10" spans="1:10" ht="12">
      <c r="A10" s="305"/>
      <c r="B10" s="305"/>
      <c r="C10" s="305"/>
      <c r="D10" s="305"/>
      <c r="E10" s="305"/>
      <c r="F10" s="305"/>
      <c r="G10" s="305"/>
      <c r="H10" s="305"/>
      <c r="I10" s="305"/>
      <c r="J10" s="305"/>
    </row>
    <row r="11" spans="1:10" ht="1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0" ht="12">
      <c r="A12" s="50"/>
      <c r="B12" s="50"/>
      <c r="C12" s="50"/>
      <c r="D12" s="50"/>
      <c r="E12" s="50"/>
      <c r="F12" s="50"/>
      <c r="G12" s="50"/>
      <c r="H12" s="50"/>
      <c r="I12" s="50"/>
      <c r="J12" s="50"/>
    </row>
    <row r="13" spans="1:10" ht="12">
      <c r="A13" s="50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2">
      <c r="A14" s="50"/>
      <c r="B14" s="50"/>
      <c r="C14" s="50"/>
      <c r="D14" s="50"/>
      <c r="E14" s="50"/>
      <c r="F14" s="50"/>
      <c r="G14" s="50"/>
      <c r="H14" s="50"/>
      <c r="I14" s="50"/>
      <c r="J14" s="50"/>
    </row>
    <row r="15" spans="1:10" ht="12">
      <c r="A15" s="50"/>
      <c r="B15" s="50"/>
      <c r="C15" s="50"/>
      <c r="D15" s="50"/>
      <c r="E15" s="50"/>
      <c r="F15" s="50"/>
      <c r="G15" s="50"/>
      <c r="H15" s="50"/>
      <c r="I15" s="50"/>
      <c r="J15" s="50"/>
    </row>
    <row r="16" spans="1:10" ht="12">
      <c r="A16" s="50"/>
      <c r="B16" s="50"/>
      <c r="C16" s="50"/>
      <c r="D16" s="50"/>
      <c r="E16" s="50"/>
      <c r="F16" s="50"/>
      <c r="G16" s="50"/>
      <c r="H16" s="50"/>
      <c r="I16" s="50"/>
      <c r="J16" s="50"/>
    </row>
    <row r="17" spans="1:10" ht="12">
      <c r="A17" s="50"/>
      <c r="B17" s="50"/>
      <c r="C17" s="50"/>
      <c r="D17" s="50"/>
      <c r="E17" s="50"/>
      <c r="F17" s="50"/>
      <c r="G17" s="50"/>
      <c r="H17" s="50"/>
      <c r="I17" s="50"/>
      <c r="J17" s="50"/>
    </row>
    <row r="18" spans="1:10" ht="12">
      <c r="A18" s="50"/>
      <c r="B18" s="50"/>
      <c r="C18" s="50"/>
      <c r="D18" s="50"/>
      <c r="E18" s="50"/>
      <c r="F18" s="50"/>
      <c r="G18" s="50"/>
      <c r="H18" s="50"/>
      <c r="I18" s="50"/>
      <c r="J18" s="50"/>
    </row>
    <row r="19" spans="1:10" ht="12">
      <c r="A19" s="50"/>
      <c r="B19" s="50"/>
      <c r="C19" s="50"/>
      <c r="D19" s="50"/>
      <c r="E19" s="50"/>
      <c r="F19" s="50"/>
      <c r="G19" s="50"/>
      <c r="H19" s="50"/>
      <c r="I19" s="50"/>
      <c r="J19" s="50"/>
    </row>
    <row r="20" spans="1:10" ht="12">
      <c r="A20" s="50"/>
      <c r="B20" s="50"/>
      <c r="C20" s="50"/>
      <c r="D20" s="50"/>
      <c r="E20" s="50"/>
      <c r="F20" s="50"/>
      <c r="G20" s="50"/>
      <c r="H20" s="50"/>
      <c r="I20" s="50"/>
      <c r="J20" s="50"/>
    </row>
    <row r="21" spans="1:10" ht="12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ht="12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ht="12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ht="12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ht="12">
      <c r="A25" s="50"/>
      <c r="B25" s="50"/>
      <c r="C25" s="50"/>
      <c r="D25" s="50"/>
      <c r="E25" s="50"/>
      <c r="F25" s="50"/>
      <c r="G25" s="50"/>
      <c r="H25" s="50"/>
      <c r="J25" s="50"/>
    </row>
    <row r="26" spans="1:10" ht="12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ht="12">
      <c r="A27" s="50"/>
      <c r="B27" s="50"/>
      <c r="C27" s="50"/>
      <c r="D27" s="50"/>
      <c r="E27" s="50"/>
      <c r="F27" s="50"/>
      <c r="G27" s="50"/>
      <c r="H27" s="50"/>
      <c r="I27" s="50"/>
      <c r="J27" s="50"/>
    </row>
  </sheetData>
  <sheetProtection/>
  <mergeCells count="3">
    <mergeCell ref="A2:J2"/>
    <mergeCell ref="A4:J9"/>
    <mergeCell ref="A10:J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subject/>
  <dc:creator>Bernarda Bešlić</dc:creator>
  <cp:keywords/>
  <dc:description/>
  <cp:lastModifiedBy>Ana Jerković</cp:lastModifiedBy>
  <cp:lastPrinted>2016-10-21T11:44:12Z</cp:lastPrinted>
  <dcterms:created xsi:type="dcterms:W3CDTF">2008-10-17T11:51:54Z</dcterms:created>
  <dcterms:modified xsi:type="dcterms:W3CDTF">2017-10-24T11:43:34Z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