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370" activeTab="5"/>
  </bookViews>
  <sheets>
    <sheet name="GENERAL" sheetId="26" r:id="rId1"/>
    <sheet name="BS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GENERAL!$A$1:$I$65</definedName>
    <definedName name="_xlnm.Print_Area" localSheetId="6">NOTES!$A$1:$J$38</definedName>
    <definedName name="_xlnm.Print_Area" localSheetId="3">'PL-cummulative'!$A$1:$L$100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98" i="21" l="1"/>
  <c r="L97" i="21"/>
  <c r="L95" i="21"/>
  <c r="L94" i="21"/>
  <c r="L93" i="21"/>
  <c r="L92" i="21"/>
  <c r="L91" i="21"/>
  <c r="L90" i="21"/>
  <c r="L89" i="21"/>
  <c r="L88" i="21"/>
  <c r="K87" i="21"/>
  <c r="J87" i="21"/>
  <c r="L87" i="21" s="1"/>
  <c r="K85" i="21"/>
  <c r="J85" i="21"/>
  <c r="L85" i="21" s="1"/>
  <c r="L84" i="21"/>
  <c r="L83" i="21"/>
  <c r="L81" i="21"/>
  <c r="L80" i="21"/>
  <c r="K79" i="21"/>
  <c r="J79" i="21"/>
  <c r="L79" i="21" s="1"/>
  <c r="L77" i="21"/>
  <c r="L76" i="21"/>
  <c r="L75" i="21"/>
  <c r="K74" i="21"/>
  <c r="J74" i="21"/>
  <c r="L74" i="21" s="1"/>
  <c r="L73" i="21"/>
  <c r="L72" i="21"/>
  <c r="L71" i="21"/>
  <c r="L70" i="21"/>
  <c r="L69" i="21"/>
  <c r="L68" i="21"/>
  <c r="L67" i="21"/>
  <c r="K66" i="21"/>
  <c r="J66" i="21"/>
  <c r="L66" i="21" s="1"/>
  <c r="L65" i="21"/>
  <c r="L64" i="21"/>
  <c r="L63" i="21"/>
  <c r="K62" i="21"/>
  <c r="J62" i="21"/>
  <c r="L62" i="21" s="1"/>
  <c r="L61" i="21"/>
  <c r="L60" i="21"/>
  <c r="L59" i="21"/>
  <c r="K58" i="21"/>
  <c r="J58" i="21"/>
  <c r="L58" i="21" s="1"/>
  <c r="K57" i="21"/>
  <c r="K86" i="21" s="1"/>
  <c r="I95" i="21"/>
  <c r="I94" i="21"/>
  <c r="I93" i="21"/>
  <c r="I92" i="21"/>
  <c r="I91" i="21"/>
  <c r="I90" i="21"/>
  <c r="I89" i="21"/>
  <c r="I88" i="21"/>
  <c r="H87" i="21"/>
  <c r="G87" i="21"/>
  <c r="I87" i="21" s="1"/>
  <c r="H85" i="21"/>
  <c r="G85" i="21"/>
  <c r="I84" i="21"/>
  <c r="I83" i="21"/>
  <c r="I81" i="21"/>
  <c r="I85" i="21" s="1"/>
  <c r="I80" i="21"/>
  <c r="H79" i="21"/>
  <c r="G79" i="21"/>
  <c r="I79" i="21" s="1"/>
  <c r="I77" i="21"/>
  <c r="I76" i="21"/>
  <c r="I75" i="21"/>
  <c r="H74" i="21"/>
  <c r="G74" i="21"/>
  <c r="I74" i="21" s="1"/>
  <c r="I73" i="21"/>
  <c r="I72" i="21"/>
  <c r="I71" i="21"/>
  <c r="I70" i="21"/>
  <c r="I69" i="21"/>
  <c r="I68" i="21"/>
  <c r="I67" i="21"/>
  <c r="H66" i="21"/>
  <c r="G66" i="21"/>
  <c r="I66" i="21" s="1"/>
  <c r="I65" i="21"/>
  <c r="I64" i="21"/>
  <c r="I63" i="21"/>
  <c r="H62" i="21"/>
  <c r="G62" i="21"/>
  <c r="I62" i="21" s="1"/>
  <c r="I61" i="21"/>
  <c r="I60" i="21"/>
  <c r="I59" i="21"/>
  <c r="H58" i="21"/>
  <c r="G58" i="21"/>
  <c r="I58" i="21" s="1"/>
  <c r="H57" i="21"/>
  <c r="H86" i="21" s="1"/>
  <c r="L56" i="21"/>
  <c r="L55" i="21"/>
  <c r="K54" i="21"/>
  <c r="J54" i="21"/>
  <c r="L54" i="21" s="1"/>
  <c r="L53" i="21"/>
  <c r="L52" i="21"/>
  <c r="L51" i="21"/>
  <c r="K50" i="21"/>
  <c r="J50" i="21"/>
  <c r="L50" i="21" s="1"/>
  <c r="L49" i="21"/>
  <c r="L48" i="21"/>
  <c r="L47" i="21"/>
  <c r="K46" i="21"/>
  <c r="J46" i="21"/>
  <c r="L46" i="21" s="1"/>
  <c r="L45" i="21"/>
  <c r="L44" i="21"/>
  <c r="K43" i="21"/>
  <c r="K42" i="21" s="1"/>
  <c r="J43" i="21"/>
  <c r="L43" i="21" s="1"/>
  <c r="J42" i="21"/>
  <c r="L42" i="21" s="1"/>
  <c r="L41" i="21"/>
  <c r="L40" i="21"/>
  <c r="L39" i="21"/>
  <c r="K38" i="21"/>
  <c r="J38" i="21"/>
  <c r="L38" i="21" s="1"/>
  <c r="L37" i="21"/>
  <c r="L36" i="21"/>
  <c r="L35" i="21"/>
  <c r="K34" i="21"/>
  <c r="J34" i="21"/>
  <c r="L34" i="21" s="1"/>
  <c r="K33" i="21"/>
  <c r="L32" i="21"/>
  <c r="L31" i="21"/>
  <c r="L30" i="21"/>
  <c r="L29" i="21"/>
  <c r="L28" i="21"/>
  <c r="L27" i="21"/>
  <c r="L26" i="21"/>
  <c r="L25" i="21"/>
  <c r="K24" i="21"/>
  <c r="J24" i="21"/>
  <c r="L24" i="21" s="1"/>
  <c r="L23" i="21"/>
  <c r="L22" i="21"/>
  <c r="L21" i="21"/>
  <c r="L20" i="21"/>
  <c r="L19" i="21"/>
  <c r="K18" i="21"/>
  <c r="J18" i="21"/>
  <c r="L18" i="21" s="1"/>
  <c r="L17" i="21"/>
  <c r="K16" i="21"/>
  <c r="J16" i="21"/>
  <c r="L16" i="21" s="1"/>
  <c r="L15" i="21"/>
  <c r="L14" i="21"/>
  <c r="L13" i="21"/>
  <c r="L12" i="21"/>
  <c r="L11" i="21"/>
  <c r="L10" i="21"/>
  <c r="L9" i="21"/>
  <c r="L8" i="21"/>
  <c r="K7" i="21"/>
  <c r="J7" i="21"/>
  <c r="L7" i="21" s="1"/>
  <c r="I56" i="21"/>
  <c r="I55" i="21"/>
  <c r="H54" i="21"/>
  <c r="G54" i="21"/>
  <c r="I54" i="21" s="1"/>
  <c r="I53" i="21"/>
  <c r="I52" i="21"/>
  <c r="I51" i="21"/>
  <c r="H50" i="21"/>
  <c r="G50" i="21"/>
  <c r="I50" i="21" s="1"/>
  <c r="I49" i="21"/>
  <c r="I48" i="21"/>
  <c r="I47" i="21"/>
  <c r="H46" i="21"/>
  <c r="G46" i="21"/>
  <c r="I46" i="21" s="1"/>
  <c r="I45" i="21"/>
  <c r="I44" i="21"/>
  <c r="H43" i="21"/>
  <c r="H42" i="21" s="1"/>
  <c r="G43" i="21"/>
  <c r="I43" i="21" s="1"/>
  <c r="G42" i="21"/>
  <c r="I42" i="21" s="1"/>
  <c r="I41" i="21"/>
  <c r="I40" i="21"/>
  <c r="I39" i="21"/>
  <c r="H38" i="21"/>
  <c r="G38" i="21"/>
  <c r="I38" i="21" s="1"/>
  <c r="I37" i="21"/>
  <c r="I36" i="21"/>
  <c r="I35" i="21"/>
  <c r="H34" i="21"/>
  <c r="G34" i="21"/>
  <c r="I34" i="21" s="1"/>
  <c r="H33" i="21"/>
  <c r="I32" i="21"/>
  <c r="I31" i="21"/>
  <c r="I30" i="21"/>
  <c r="I29" i="21"/>
  <c r="I28" i="21"/>
  <c r="I27" i="21"/>
  <c r="I26" i="21"/>
  <c r="I25" i="21"/>
  <c r="H24" i="21"/>
  <c r="G24" i="21"/>
  <c r="I24" i="21" s="1"/>
  <c r="I23" i="21"/>
  <c r="I22" i="21"/>
  <c r="I21" i="21"/>
  <c r="I20" i="21"/>
  <c r="I19" i="21"/>
  <c r="H18" i="21"/>
  <c r="G18" i="21"/>
  <c r="I18" i="21" s="1"/>
  <c r="I17" i="21"/>
  <c r="H16" i="21"/>
  <c r="G16" i="21"/>
  <c r="I16" i="21" s="1"/>
  <c r="I15" i="21"/>
  <c r="I14" i="21"/>
  <c r="I13" i="21"/>
  <c r="I12" i="21"/>
  <c r="I11" i="21"/>
  <c r="I10" i="21"/>
  <c r="I9" i="21"/>
  <c r="I8" i="21"/>
  <c r="H7" i="21"/>
  <c r="G7" i="21"/>
  <c r="I7" i="21" s="1"/>
  <c r="L99" i="28"/>
  <c r="L98" i="28"/>
  <c r="L97" i="28"/>
  <c r="L95" i="28"/>
  <c r="L94" i="28"/>
  <c r="L93" i="28"/>
  <c r="L92" i="28"/>
  <c r="L91" i="28"/>
  <c r="L90" i="28"/>
  <c r="L89" i="28"/>
  <c r="L88" i="28"/>
  <c r="K87" i="28"/>
  <c r="J87" i="28"/>
  <c r="L87" i="28" s="1"/>
  <c r="K85" i="28"/>
  <c r="J85" i="28"/>
  <c r="L84" i="28"/>
  <c r="L83" i="28"/>
  <c r="L81" i="28"/>
  <c r="L85" i="28" s="1"/>
  <c r="L80" i="28"/>
  <c r="K79" i="28"/>
  <c r="J79" i="28"/>
  <c r="L79" i="28" s="1"/>
  <c r="L77" i="28"/>
  <c r="L76" i="28"/>
  <c r="L75" i="28"/>
  <c r="L74" i="28" s="1"/>
  <c r="K74" i="28"/>
  <c r="J74" i="28"/>
  <c r="L73" i="28"/>
  <c r="L72" i="28"/>
  <c r="L71" i="28"/>
  <c r="L70" i="28"/>
  <c r="L69" i="28"/>
  <c r="L68" i="28"/>
  <c r="L67" i="28"/>
  <c r="L66" i="28" s="1"/>
  <c r="K66" i="28"/>
  <c r="J66" i="28"/>
  <c r="L65" i="28"/>
  <c r="L64" i="28"/>
  <c r="L63" i="28"/>
  <c r="L62" i="28" s="1"/>
  <c r="K62" i="28"/>
  <c r="J62" i="28"/>
  <c r="L61" i="28"/>
  <c r="L60" i="28"/>
  <c r="L59" i="28"/>
  <c r="L58" i="28" s="1"/>
  <c r="L57" i="28" s="1"/>
  <c r="K58" i="28"/>
  <c r="K57" i="28" s="1"/>
  <c r="J58" i="28"/>
  <c r="J57" i="28"/>
  <c r="J86" i="28" s="1"/>
  <c r="I99" i="28"/>
  <c r="I98" i="28"/>
  <c r="I97" i="28"/>
  <c r="I95" i="28"/>
  <c r="I94" i="28"/>
  <c r="I93" i="28"/>
  <c r="I92" i="28"/>
  <c r="I91" i="28"/>
  <c r="I90" i="28"/>
  <c r="I89" i="28"/>
  <c r="I88" i="28"/>
  <c r="H87" i="28"/>
  <c r="G87" i="28"/>
  <c r="I87" i="28" s="1"/>
  <c r="H85" i="28"/>
  <c r="G85" i="28"/>
  <c r="I84" i="28"/>
  <c r="I83" i="28"/>
  <c r="I81" i="28"/>
  <c r="I85" i="28" s="1"/>
  <c r="I80" i="28"/>
  <c r="H79" i="28"/>
  <c r="G79" i="28"/>
  <c r="I79" i="28" s="1"/>
  <c r="I77" i="28"/>
  <c r="I76" i="28"/>
  <c r="I75" i="28"/>
  <c r="I74" i="28" s="1"/>
  <c r="H74" i="28"/>
  <c r="G74" i="28"/>
  <c r="I73" i="28"/>
  <c r="I72" i="28"/>
  <c r="I71" i="28"/>
  <c r="I70" i="28"/>
  <c r="I69" i="28"/>
  <c r="I68" i="28"/>
  <c r="I67" i="28"/>
  <c r="I66" i="28" s="1"/>
  <c r="H66" i="28"/>
  <c r="G66" i="28"/>
  <c r="I65" i="28"/>
  <c r="I64" i="28"/>
  <c r="I63" i="28"/>
  <c r="I62" i="28" s="1"/>
  <c r="H62" i="28"/>
  <c r="G62" i="28"/>
  <c r="I61" i="28"/>
  <c r="I60" i="28"/>
  <c r="I59" i="28"/>
  <c r="I58" i="28" s="1"/>
  <c r="I57" i="28" s="1"/>
  <c r="H58" i="28"/>
  <c r="H57" i="28" s="1"/>
  <c r="G58" i="28"/>
  <c r="G57" i="28"/>
  <c r="G86" i="28" s="1"/>
  <c r="L56" i="28"/>
  <c r="L55" i="28"/>
  <c r="L54" i="28"/>
  <c r="K54" i="28"/>
  <c r="J54" i="28"/>
  <c r="L53" i="28"/>
  <c r="L52" i="28"/>
  <c r="L51" i="28"/>
  <c r="L50" i="28"/>
  <c r="K50" i="28"/>
  <c r="J50" i="28"/>
  <c r="L49" i="28"/>
  <c r="L48" i="28"/>
  <c r="L47" i="28"/>
  <c r="L46" i="28"/>
  <c r="K46" i="28"/>
  <c r="J46" i="28"/>
  <c r="L45" i="28"/>
  <c r="L44" i="28"/>
  <c r="L43" i="28" s="1"/>
  <c r="L42" i="28" s="1"/>
  <c r="K43" i="28"/>
  <c r="K42" i="28" s="1"/>
  <c r="J43" i="28"/>
  <c r="J42" i="28"/>
  <c r="L41" i="28"/>
  <c r="L40" i="28"/>
  <c r="L39" i="28"/>
  <c r="L38" i="28"/>
  <c r="K38" i="28"/>
  <c r="J38" i="28"/>
  <c r="L37" i="28"/>
  <c r="L36" i="28"/>
  <c r="L35" i="28"/>
  <c r="L34" i="28"/>
  <c r="K34" i="28"/>
  <c r="J34" i="28"/>
  <c r="J33" i="28" s="1"/>
  <c r="L33" i="28" s="1"/>
  <c r="K33" i="28"/>
  <c r="L32" i="28"/>
  <c r="L31" i="28"/>
  <c r="L30" i="28"/>
  <c r="L29" i="28"/>
  <c r="L28" i="28"/>
  <c r="L27" i="28"/>
  <c r="L26" i="28"/>
  <c r="L25" i="28"/>
  <c r="K24" i="28"/>
  <c r="J24" i="28"/>
  <c r="L24" i="28" s="1"/>
  <c r="L23" i="28"/>
  <c r="L22" i="28"/>
  <c r="L21" i="28"/>
  <c r="L20" i="28"/>
  <c r="L19" i="28"/>
  <c r="K18" i="28"/>
  <c r="J18" i="28"/>
  <c r="L18" i="28" s="1"/>
  <c r="L17" i="28"/>
  <c r="K16" i="28"/>
  <c r="J16" i="28"/>
  <c r="L15" i="28"/>
  <c r="L14" i="28"/>
  <c r="L13" i="28"/>
  <c r="L12" i="28"/>
  <c r="L11" i="28"/>
  <c r="L10" i="28"/>
  <c r="L9" i="28"/>
  <c r="L8" i="28"/>
  <c r="L7" i="28" s="1"/>
  <c r="K7" i="28"/>
  <c r="J7" i="28"/>
  <c r="I56" i="28"/>
  <c r="I55" i="28"/>
  <c r="I54" i="28"/>
  <c r="H54" i="28"/>
  <c r="G54" i="28"/>
  <c r="I53" i="28"/>
  <c r="I52" i="28"/>
  <c r="I51" i="28"/>
  <c r="I50" i="28"/>
  <c r="H50" i="28"/>
  <c r="G50" i="28"/>
  <c r="I49" i="28"/>
  <c r="I48" i="28"/>
  <c r="I47" i="28"/>
  <c r="I46" i="28"/>
  <c r="H46" i="28"/>
  <c r="G46" i="28"/>
  <c r="I45" i="28"/>
  <c r="I44" i="28"/>
  <c r="I43" i="28" s="1"/>
  <c r="I42" i="28" s="1"/>
  <c r="H43" i="28"/>
  <c r="H42" i="28" s="1"/>
  <c r="G43" i="28"/>
  <c r="G42" i="28"/>
  <c r="I41" i="28"/>
  <c r="I40" i="28"/>
  <c r="I39" i="28"/>
  <c r="I38" i="28"/>
  <c r="H38" i="28"/>
  <c r="G38" i="28"/>
  <c r="I37" i="28"/>
  <c r="I36" i="28"/>
  <c r="I35" i="28"/>
  <c r="I34" i="28"/>
  <c r="H34" i="28"/>
  <c r="G34" i="28"/>
  <c r="G33" i="28" s="1"/>
  <c r="I33" i="28" s="1"/>
  <c r="H33" i="28"/>
  <c r="I32" i="28"/>
  <c r="I31" i="28"/>
  <c r="I30" i="28"/>
  <c r="I29" i="28"/>
  <c r="I28" i="28"/>
  <c r="I27" i="28"/>
  <c r="I26" i="28"/>
  <c r="I25" i="28"/>
  <c r="H24" i="28"/>
  <c r="G24" i="28"/>
  <c r="I24" i="28" s="1"/>
  <c r="I23" i="28"/>
  <c r="I22" i="28"/>
  <c r="I21" i="28"/>
  <c r="I20" i="28"/>
  <c r="I19" i="28"/>
  <c r="H18" i="28"/>
  <c r="G18" i="28"/>
  <c r="I18" i="28" s="1"/>
  <c r="I16" i="28" s="1"/>
  <c r="I17" i="28"/>
  <c r="H16" i="28"/>
  <c r="G16" i="28"/>
  <c r="I15" i="28"/>
  <c r="I14" i="28"/>
  <c r="I13" i="28"/>
  <c r="I12" i="28"/>
  <c r="I11" i="28"/>
  <c r="I10" i="28"/>
  <c r="I9" i="28"/>
  <c r="I8" i="28"/>
  <c r="I7" i="28" s="1"/>
  <c r="H7" i="28"/>
  <c r="G7" i="28"/>
  <c r="M22" i="23"/>
  <c r="K22" i="23"/>
  <c r="M21" i="23"/>
  <c r="K21" i="23"/>
  <c r="M20" i="23"/>
  <c r="K20" i="23"/>
  <c r="M19" i="23"/>
  <c r="K19" i="23"/>
  <c r="L18" i="23"/>
  <c r="J18" i="23"/>
  <c r="I18" i="23"/>
  <c r="H18" i="23"/>
  <c r="G18" i="23"/>
  <c r="F18" i="23"/>
  <c r="E18" i="23"/>
  <c r="K18" i="23" s="1"/>
  <c r="M18" i="23" s="1"/>
  <c r="M17" i="23"/>
  <c r="M16" i="23"/>
  <c r="K16" i="23"/>
  <c r="M15" i="23"/>
  <c r="K15" i="23"/>
  <c r="M14" i="23"/>
  <c r="K14" i="23"/>
  <c r="L13" i="23"/>
  <c r="J13" i="23"/>
  <c r="I13" i="23"/>
  <c r="I11" i="23" s="1"/>
  <c r="H13" i="23"/>
  <c r="G13" i="23"/>
  <c r="G11" i="23" s="1"/>
  <c r="F13" i="23"/>
  <c r="E13" i="23"/>
  <c r="E11" i="23" s="1"/>
  <c r="K11" i="23" s="1"/>
  <c r="M11" i="23" s="1"/>
  <c r="K12" i="23"/>
  <c r="M12" i="23" s="1"/>
  <c r="L11" i="23"/>
  <c r="L23" i="23" s="1"/>
  <c r="J11" i="23"/>
  <c r="J23" i="23" s="1"/>
  <c r="J24" i="23" s="1"/>
  <c r="J27" i="23" s="1"/>
  <c r="J40" i="23" s="1"/>
  <c r="H11" i="23"/>
  <c r="H23" i="23" s="1"/>
  <c r="H24" i="23" s="1"/>
  <c r="H27" i="23" s="1"/>
  <c r="H40" i="23" s="1"/>
  <c r="F11" i="23"/>
  <c r="F23" i="23" s="1"/>
  <c r="F24" i="23" s="1"/>
  <c r="F27" i="23" s="1"/>
  <c r="F40" i="23" s="1"/>
  <c r="L10" i="23"/>
  <c r="J10" i="23"/>
  <c r="I10" i="23"/>
  <c r="I23" i="23" s="1"/>
  <c r="I24" i="23" s="1"/>
  <c r="I27" i="23" s="1"/>
  <c r="I40" i="23" s="1"/>
  <c r="H10" i="23"/>
  <c r="G10" i="23"/>
  <c r="G23" i="23" s="1"/>
  <c r="G24" i="23" s="1"/>
  <c r="G27" i="23" s="1"/>
  <c r="G40" i="23" s="1"/>
  <c r="F10" i="23"/>
  <c r="E10" i="23"/>
  <c r="E23" i="23" s="1"/>
  <c r="K9" i="23"/>
  <c r="M9" i="23" s="1"/>
  <c r="K8" i="23"/>
  <c r="M8" i="23" s="1"/>
  <c r="K7" i="23"/>
  <c r="M7" i="23" s="1"/>
  <c r="K39" i="23"/>
  <c r="M39" i="23" s="1"/>
  <c r="K38" i="23"/>
  <c r="M38" i="23" s="1"/>
  <c r="K37" i="23"/>
  <c r="M37" i="23" s="1"/>
  <c r="K36" i="23"/>
  <c r="M36" i="23" s="1"/>
  <c r="J35" i="23"/>
  <c r="I35" i="23"/>
  <c r="H35" i="23"/>
  <c r="G35" i="23"/>
  <c r="F35" i="23"/>
  <c r="E35" i="23"/>
  <c r="K35" i="23" s="1"/>
  <c r="M35" i="23" s="1"/>
  <c r="K34" i="23"/>
  <c r="M34" i="23" s="1"/>
  <c r="K33" i="23"/>
  <c r="M33" i="23" s="1"/>
  <c r="K32" i="23"/>
  <c r="M32" i="23" s="1"/>
  <c r="K31" i="23"/>
  <c r="M31" i="23" s="1"/>
  <c r="J30" i="23"/>
  <c r="I30" i="23"/>
  <c r="H30" i="23"/>
  <c r="G30" i="23"/>
  <c r="F30" i="23"/>
  <c r="E30" i="23"/>
  <c r="K30" i="23" s="1"/>
  <c r="M30" i="23" s="1"/>
  <c r="K29" i="23"/>
  <c r="M29" i="23" s="1"/>
  <c r="J28" i="23"/>
  <c r="I28" i="23"/>
  <c r="H28" i="23"/>
  <c r="G28" i="23"/>
  <c r="F28" i="23"/>
  <c r="E28" i="23"/>
  <c r="K28" i="23" s="1"/>
  <c r="M28" i="23" s="1"/>
  <c r="K26" i="23"/>
  <c r="M26" i="23" s="1"/>
  <c r="K25" i="23"/>
  <c r="M25" i="23" s="1"/>
  <c r="K52" i="22"/>
  <c r="K37" i="22"/>
  <c r="K18" i="22"/>
  <c r="K9" i="22"/>
  <c r="K7" i="22" s="1"/>
  <c r="K6" i="22" s="1"/>
  <c r="K58" i="22" s="1"/>
  <c r="K60" i="22" s="1"/>
  <c r="K62" i="22" s="1"/>
  <c r="J52" i="22"/>
  <c r="J37" i="22"/>
  <c r="J18" i="22"/>
  <c r="J9" i="22"/>
  <c r="J7" i="22" s="1"/>
  <c r="J6" i="22" s="1"/>
  <c r="J58" i="22" s="1"/>
  <c r="J60" i="22" s="1"/>
  <c r="J62" i="22" s="1"/>
  <c r="J57" i="21" l="1"/>
  <c r="K78" i="21"/>
  <c r="K82" i="21" s="1"/>
  <c r="K96" i="21" s="1"/>
  <c r="G57" i="21"/>
  <c r="H78" i="21"/>
  <c r="H82" i="21" s="1"/>
  <c r="H96" i="21" s="1"/>
  <c r="J33" i="21"/>
  <c r="L33" i="21" s="1"/>
  <c r="G33" i="21"/>
  <c r="I33" i="21" s="1"/>
  <c r="K86" i="28"/>
  <c r="K78" i="28"/>
  <c r="K82" i="28" s="1"/>
  <c r="K96" i="28" s="1"/>
  <c r="L86" i="28"/>
  <c r="L78" i="28"/>
  <c r="L82" i="28" s="1"/>
  <c r="J78" i="28"/>
  <c r="J82" i="28" s="1"/>
  <c r="J96" i="28" s="1"/>
  <c r="L96" i="28" s="1"/>
  <c r="I86" i="28"/>
  <c r="I78" i="28"/>
  <c r="I82" i="28" s="1"/>
  <c r="I96" i="28" s="1"/>
  <c r="H86" i="28"/>
  <c r="H78" i="28"/>
  <c r="H82" i="28" s="1"/>
  <c r="H96" i="28" s="1"/>
  <c r="G78" i="28"/>
  <c r="G82" i="28" s="1"/>
  <c r="G96" i="28" s="1"/>
  <c r="L16" i="28"/>
  <c r="K23" i="23"/>
  <c r="M23" i="23" s="1"/>
  <c r="E24" i="23"/>
  <c r="E27" i="23" s="1"/>
  <c r="K10" i="23"/>
  <c r="M10" i="23" s="1"/>
  <c r="K13" i="23"/>
  <c r="M13" i="23" s="1"/>
  <c r="E40" i="23"/>
  <c r="K40" i="23" s="1"/>
  <c r="M40" i="23" s="1"/>
  <c r="K27" i="23"/>
  <c r="M27" i="23" s="1"/>
  <c r="K24" i="23"/>
  <c r="M24" i="23" s="1"/>
  <c r="L128" i="20"/>
  <c r="L126" i="20"/>
  <c r="L125" i="20"/>
  <c r="K124" i="20"/>
  <c r="J124" i="20"/>
  <c r="L124" i="20" s="1"/>
  <c r="L123" i="20"/>
  <c r="L122" i="20"/>
  <c r="L121" i="20"/>
  <c r="L120" i="20"/>
  <c r="K119" i="20"/>
  <c r="J119" i="20"/>
  <c r="L119" i="20" s="1"/>
  <c r="L118" i="20"/>
  <c r="L117" i="20"/>
  <c r="L116" i="20"/>
  <c r="K115" i="20"/>
  <c r="J115" i="20"/>
  <c r="L115" i="20" s="1"/>
  <c r="L114" i="20"/>
  <c r="L113" i="20"/>
  <c r="L112" i="20"/>
  <c r="K111" i="20"/>
  <c r="J111" i="20"/>
  <c r="L111" i="20" s="1"/>
  <c r="L110" i="20"/>
  <c r="L109" i="20"/>
  <c r="K108" i="20"/>
  <c r="J108" i="20"/>
  <c r="L108" i="20" s="1"/>
  <c r="L107" i="20"/>
  <c r="L106" i="20"/>
  <c r="L105" i="20"/>
  <c r="L104" i="20"/>
  <c r="L103" i="20"/>
  <c r="L102" i="20"/>
  <c r="L101" i="20"/>
  <c r="K100" i="20"/>
  <c r="J100" i="20"/>
  <c r="L100" i="20" s="1"/>
  <c r="L99" i="20"/>
  <c r="L98" i="20"/>
  <c r="L97" i="20"/>
  <c r="K96" i="20"/>
  <c r="J96" i="20"/>
  <c r="L96" i="20" s="1"/>
  <c r="L95" i="20"/>
  <c r="L94" i="20"/>
  <c r="K93" i="20"/>
  <c r="J93" i="20"/>
  <c r="L93" i="20" s="1"/>
  <c r="L92" i="20"/>
  <c r="L91" i="20"/>
  <c r="L90" i="20"/>
  <c r="K89" i="20"/>
  <c r="J89" i="20"/>
  <c r="L89" i="20" s="1"/>
  <c r="L88" i="20"/>
  <c r="L87" i="20"/>
  <c r="L86" i="20"/>
  <c r="K85" i="20"/>
  <c r="J85" i="20"/>
  <c r="L85" i="20" s="1"/>
  <c r="L84" i="20"/>
  <c r="L83" i="20"/>
  <c r="L82" i="20"/>
  <c r="L81" i="20"/>
  <c r="K80" i="20"/>
  <c r="J80" i="20"/>
  <c r="L80" i="20" s="1"/>
  <c r="K79" i="20"/>
  <c r="K127" i="20" s="1"/>
  <c r="I93" i="20"/>
  <c r="I128" i="20"/>
  <c r="I126" i="20"/>
  <c r="I125" i="20"/>
  <c r="H124" i="20"/>
  <c r="G124" i="20"/>
  <c r="I124" i="20" s="1"/>
  <c r="I123" i="20"/>
  <c r="I122" i="20"/>
  <c r="I121" i="20"/>
  <c r="I120" i="20"/>
  <c r="H119" i="20"/>
  <c r="G119" i="20"/>
  <c r="I119" i="20" s="1"/>
  <c r="I118" i="20"/>
  <c r="I117" i="20"/>
  <c r="I116" i="20"/>
  <c r="I115" i="20"/>
  <c r="I114" i="20"/>
  <c r="I113" i="20"/>
  <c r="I112" i="20"/>
  <c r="H111" i="20"/>
  <c r="G111" i="20"/>
  <c r="I111" i="20" s="1"/>
  <c r="I110" i="20"/>
  <c r="I109" i="20"/>
  <c r="H108" i="20"/>
  <c r="G108" i="20"/>
  <c r="I108" i="20" s="1"/>
  <c r="I107" i="20"/>
  <c r="I106" i="20"/>
  <c r="I105" i="20"/>
  <c r="I104" i="20"/>
  <c r="I103" i="20"/>
  <c r="I102" i="20"/>
  <c r="I101" i="20"/>
  <c r="H100" i="20"/>
  <c r="G100" i="20"/>
  <c r="I100" i="20" s="1"/>
  <c r="I99" i="20"/>
  <c r="I98" i="20"/>
  <c r="I97" i="20"/>
  <c r="H96" i="20"/>
  <c r="G96" i="20"/>
  <c r="I96" i="20" s="1"/>
  <c r="I95" i="20"/>
  <c r="I94" i="20"/>
  <c r="H93" i="20"/>
  <c r="G93" i="20"/>
  <c r="I92" i="20"/>
  <c r="I91" i="20"/>
  <c r="I90" i="20"/>
  <c r="H89" i="20"/>
  <c r="G89" i="20"/>
  <c r="I89" i="20" s="1"/>
  <c r="I88" i="20"/>
  <c r="I87" i="20"/>
  <c r="I86" i="20"/>
  <c r="H85" i="20"/>
  <c r="G85" i="20"/>
  <c r="I85" i="20" s="1"/>
  <c r="I84" i="20"/>
  <c r="I83" i="20"/>
  <c r="I82" i="20"/>
  <c r="I81" i="20"/>
  <c r="H80" i="20"/>
  <c r="G80" i="20"/>
  <c r="I80" i="20" s="1"/>
  <c r="H79" i="20"/>
  <c r="H127" i="20" s="1"/>
  <c r="L77" i="20"/>
  <c r="L75" i="20"/>
  <c r="L74" i="20"/>
  <c r="L73" i="20"/>
  <c r="K72" i="20"/>
  <c r="J72" i="20"/>
  <c r="L72" i="20" s="1"/>
  <c r="L71" i="20"/>
  <c r="L70" i="20"/>
  <c r="L69" i="20"/>
  <c r="L68" i="20"/>
  <c r="L67" i="20"/>
  <c r="K66" i="20"/>
  <c r="K65" i="20" s="1"/>
  <c r="J66" i="20"/>
  <c r="L66" i="20" s="1"/>
  <c r="J65" i="20"/>
  <c r="L65" i="20" s="1"/>
  <c r="L64" i="20"/>
  <c r="L63" i="20"/>
  <c r="L62" i="20"/>
  <c r="K61" i="20"/>
  <c r="J61" i="20"/>
  <c r="L61" i="20" s="1"/>
  <c r="L60" i="20"/>
  <c r="L59" i="20"/>
  <c r="L58" i="20"/>
  <c r="K57" i="20"/>
  <c r="J57" i="20"/>
  <c r="L57" i="20" s="1"/>
  <c r="K56" i="20"/>
  <c r="L55" i="20"/>
  <c r="L54" i="20"/>
  <c r="K53" i="20"/>
  <c r="J53" i="20"/>
  <c r="L53" i="20" s="1"/>
  <c r="L52" i="20"/>
  <c r="L51" i="20"/>
  <c r="L50" i="20"/>
  <c r="L49" i="20"/>
  <c r="L48" i="20"/>
  <c r="L47" i="20"/>
  <c r="L46" i="20"/>
  <c r="K45" i="20"/>
  <c r="J45" i="20"/>
  <c r="L45" i="20" s="1"/>
  <c r="L44" i="20"/>
  <c r="L43" i="20"/>
  <c r="L42" i="20"/>
  <c r="L41" i="20"/>
  <c r="L40" i="20"/>
  <c r="K39" i="20"/>
  <c r="J39" i="20"/>
  <c r="L39" i="20" s="1"/>
  <c r="L38" i="20"/>
  <c r="L37" i="20"/>
  <c r="L36" i="20"/>
  <c r="L35" i="20"/>
  <c r="L34" i="20"/>
  <c r="K33" i="20"/>
  <c r="J33" i="20"/>
  <c r="L33" i="20" s="1"/>
  <c r="L32" i="20"/>
  <c r="L31" i="20"/>
  <c r="L30" i="20"/>
  <c r="L29" i="20"/>
  <c r="K28" i="20"/>
  <c r="J28" i="20"/>
  <c r="L28" i="20" s="1"/>
  <c r="L27" i="20"/>
  <c r="L26" i="20"/>
  <c r="K25" i="20"/>
  <c r="J25" i="20"/>
  <c r="J24" i="20" s="1"/>
  <c r="K24" i="20"/>
  <c r="L23" i="20"/>
  <c r="L22" i="20"/>
  <c r="L21" i="20"/>
  <c r="K20" i="20"/>
  <c r="J20" i="20"/>
  <c r="L20" i="20" s="1"/>
  <c r="L19" i="20"/>
  <c r="K18" i="20"/>
  <c r="L17" i="20"/>
  <c r="L16" i="20"/>
  <c r="L15" i="20"/>
  <c r="L14" i="20"/>
  <c r="L13" i="20"/>
  <c r="L12" i="20"/>
  <c r="K11" i="20"/>
  <c r="K76" i="20" s="1"/>
  <c r="J11" i="20"/>
  <c r="L10" i="20"/>
  <c r="L9" i="20"/>
  <c r="L8" i="20" s="1"/>
  <c r="I77" i="20"/>
  <c r="I75" i="20"/>
  <c r="I74" i="20"/>
  <c r="I73" i="20"/>
  <c r="I72" i="20"/>
  <c r="H72" i="20"/>
  <c r="G72" i="20"/>
  <c r="I71" i="20"/>
  <c r="I70" i="20"/>
  <c r="I69" i="20"/>
  <c r="I68" i="20"/>
  <c r="I67" i="20"/>
  <c r="I66" i="20"/>
  <c r="H66" i="20"/>
  <c r="G66" i="20"/>
  <c r="H65" i="20"/>
  <c r="H76" i="20" s="1"/>
  <c r="G65" i="20"/>
  <c r="I64" i="20"/>
  <c r="I63" i="20"/>
  <c r="I62" i="20"/>
  <c r="I61" i="20"/>
  <c r="H61" i="20"/>
  <c r="G61" i="20"/>
  <c r="I60" i="20"/>
  <c r="I59" i="20"/>
  <c r="I58" i="20"/>
  <c r="I57" i="20"/>
  <c r="H57" i="20"/>
  <c r="G57" i="20"/>
  <c r="H56" i="20"/>
  <c r="G56" i="20"/>
  <c r="I56" i="20" s="1"/>
  <c r="I55" i="20"/>
  <c r="I54" i="20"/>
  <c r="I53" i="20"/>
  <c r="H53" i="20"/>
  <c r="G53" i="20"/>
  <c r="I52" i="20"/>
  <c r="I51" i="20"/>
  <c r="I50" i="20"/>
  <c r="I49" i="20"/>
  <c r="I48" i="20"/>
  <c r="I47" i="20"/>
  <c r="I46" i="20"/>
  <c r="I45" i="20"/>
  <c r="H45" i="20"/>
  <c r="G45" i="20"/>
  <c r="I44" i="20"/>
  <c r="I43" i="20"/>
  <c r="I42" i="20"/>
  <c r="I41" i="20"/>
  <c r="I40" i="20"/>
  <c r="I39" i="20"/>
  <c r="H39" i="20"/>
  <c r="G39" i="20"/>
  <c r="I38" i="20"/>
  <c r="I37" i="20"/>
  <c r="I36" i="20"/>
  <c r="I35" i="20"/>
  <c r="I34" i="20"/>
  <c r="I33" i="20"/>
  <c r="H33" i="20"/>
  <c r="G33" i="20"/>
  <c r="I32" i="20"/>
  <c r="I31" i="20"/>
  <c r="I30" i="20"/>
  <c r="I29" i="20"/>
  <c r="I28" i="20"/>
  <c r="H28" i="20"/>
  <c r="G28" i="20"/>
  <c r="I27" i="20"/>
  <c r="I26" i="20"/>
  <c r="I25" i="20"/>
  <c r="H25" i="20"/>
  <c r="G25" i="20"/>
  <c r="H24" i="20"/>
  <c r="G24" i="20"/>
  <c r="I24" i="20" s="1"/>
  <c r="I23" i="20"/>
  <c r="I22" i="20"/>
  <c r="I21" i="20"/>
  <c r="I20" i="20"/>
  <c r="H20" i="20"/>
  <c r="G20" i="20"/>
  <c r="I19" i="20"/>
  <c r="H18" i="20"/>
  <c r="G18" i="20"/>
  <c r="I18" i="20" s="1"/>
  <c r="I17" i="20"/>
  <c r="I16" i="20"/>
  <c r="I15" i="20"/>
  <c r="I14" i="20"/>
  <c r="H14" i="20"/>
  <c r="G14" i="20"/>
  <c r="I13" i="20"/>
  <c r="I12" i="20"/>
  <c r="I11" i="20"/>
  <c r="H11" i="20"/>
  <c r="G11" i="20"/>
  <c r="I10" i="20"/>
  <c r="I9" i="20"/>
  <c r="I8" i="20"/>
  <c r="H8" i="20"/>
  <c r="G8" i="20"/>
  <c r="J86" i="21" l="1"/>
  <c r="L86" i="21" s="1"/>
  <c r="J78" i="21"/>
  <c r="L57" i="21"/>
  <c r="G86" i="21"/>
  <c r="G78" i="21"/>
  <c r="G82" i="21" s="1"/>
  <c r="G96" i="21" s="1"/>
  <c r="I57" i="21"/>
  <c r="J79" i="20"/>
  <c r="G79" i="20"/>
  <c r="L24" i="20"/>
  <c r="J18" i="20"/>
  <c r="L18" i="20" s="1"/>
  <c r="L11" i="20"/>
  <c r="L25" i="20"/>
  <c r="J56" i="20"/>
  <c r="L56" i="20" s="1"/>
  <c r="G76" i="20"/>
  <c r="I76" i="20" s="1"/>
  <c r="I65" i="20"/>
  <c r="J82" i="21" l="1"/>
  <c r="L78" i="21"/>
  <c r="I86" i="21"/>
  <c r="I78" i="21"/>
  <c r="I82" i="21" s="1"/>
  <c r="I96" i="21" s="1"/>
  <c r="J127" i="20"/>
  <c r="L127" i="20" s="1"/>
  <c r="L79" i="20"/>
  <c r="G127" i="20"/>
  <c r="I127" i="20" s="1"/>
  <c r="I79" i="20"/>
  <c r="J76" i="20"/>
  <c r="L76" i="20" s="1"/>
  <c r="J96" i="21" l="1"/>
  <c r="L96" i="21" s="1"/>
  <c r="L82" i="21"/>
</calcChain>
</file>

<file path=xl/sharedStrings.xml><?xml version="1.0" encoding="utf-8"?>
<sst xmlns="http://schemas.openxmlformats.org/spreadsheetml/2006/main" count="545" uniqueCount="391">
  <si>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</si>
  <si>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</si>
  <si>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</si>
  <si>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</si>
  <si>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</si>
  <si>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</si>
  <si>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</si>
  <si>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</si>
  <si>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</si>
  <si>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</si>
  <si>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</si>
  <si>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</si>
  <si>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</si>
  <si>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</si>
  <si>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</si>
  <si>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</si>
  <si>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</si>
  <si>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</si>
  <si>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</si>
  <si>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</si>
  <si>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</si>
  <si>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</si>
  <si>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</si>
  <si>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</si>
  <si>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</si>
  <si>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</si>
  <si>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</si>
  <si>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</si>
  <si>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</si>
  <si>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</si>
  <si>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</si>
  <si>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</si>
  <si>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</si>
  <si>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</si>
  <si>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</si>
  <si>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</si>
  <si>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</si>
  <si>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</si>
  <si>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</si>
  <si>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</si>
  <si>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</si>
  <si>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</si>
  <si>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</si>
  <si>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</si>
  <si>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</si>
  <si>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</si>
  <si>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</si>
  <si>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</si>
  <si>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</si>
  <si>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</si>
  <si>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</si>
  <si>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</si>
  <si>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</si>
  <si>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</si>
  <si>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</si>
  <si>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</si>
  <si>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</si>
  <si>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</si>
  <si>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</si>
  <si>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</si>
  <si>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</si>
  <si>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</si>
  <si>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</si>
  <si>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</si>
  <si>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</si>
  <si>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</si>
  <si>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</si>
  <si>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</si>
  <si>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</si>
  <si>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</si>
  <si>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</si>
  <si>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</si>
  <si>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</si>
  <si>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</si>
  <si>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</si>
  <si>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</si>
  <si>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</si>
  <si>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</si>
  <si>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</si>
  <si>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</si>
  <si>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</si>
  <si>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</si>
  <si>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</si>
  <si>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</si>
  <si>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</si>
  <si>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</si>
  <si>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</si>
  <si>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</si>
  <si>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</si>
  <si>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</si>
  <si>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</si>
  <si>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</si>
  <si>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</si>
  <si>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</si>
  <si>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</si>
  <si>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</si>
  <si>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</si>
  <si>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</si>
  <si>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</si>
  <si>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</si>
  <si>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</si>
  <si>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</si>
  <si>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</si>
  <si>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</si>
  <si>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</si>
  <si>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</si>
  <si>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</si>
  <si>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</si>
  <si>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</si>
  <si>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</si>
  <si>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</si>
  <si>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</si>
  <si>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</si>
  <si>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</si>
  <si>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</si>
  <si>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</si>
  <si>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</si>
  <si>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</si>
  <si>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</si>
  <si>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</si>
  <si>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</si>
  <si>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</si>
  <si>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</si>
  <si>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</si>
  <si>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</si>
  <si>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</si>
  <si>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</si>
  <si>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</si>
  <si>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</si>
  <si>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</si>
  <si>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</si>
  <si>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</si>
  <si>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</si>
  <si>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</si>
  <si>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</si>
  <si>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</si>
  <si>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</si>
  <si>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</si>
  <si>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</si>
  <si>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</si>
  <si>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</si>
  <si>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</si>
  <si>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</si>
  <si>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</si>
  <si>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</si>
  <si>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</si>
  <si>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</si>
  <si>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</si>
  <si>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</si>
  <si>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</si>
  <si>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</si>
  <si>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</si>
  <si>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</si>
  <si>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</si>
  <si>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</si>
  <si>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</si>
  <si>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</si>
  <si>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</si>
  <si>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</si>
  <si>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</si>
  <si>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</si>
  <si>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</si>
  <si>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</si>
  <si>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</si>
  <si>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</si>
  <si>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</si>
  <si>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</si>
  <si>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</si>
  <si>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</si>
  <si>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</si>
  <si>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</si>
  <si>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</si>
  <si>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</si>
  <si>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</si>
  <si>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</si>
  <si>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</si>
  <si>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</si>
  <si>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</si>
  <si>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</si>
  <si>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</si>
  <si>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</si>
  <si>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</si>
  <si>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</si>
  <si>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</si>
  <si>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</si>
  <si>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</si>
  <si>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</si>
  <si>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</si>
  <si>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</si>
  <si>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</si>
  <si>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</si>
  <si>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</si>
  <si>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</si>
  <si>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</si>
  <si>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</si>
  <si>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</si>
  <si>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</si>
  <si>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</si>
  <si>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</si>
  <si>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</si>
  <si>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</si>
  <si>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</si>
  <si>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</si>
  <si>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</si>
  <si>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</si>
  <si>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</si>
  <si>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</si>
  <si>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</si>
  <si>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</si>
  <si>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</si>
  <si>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</si>
  <si>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</si>
  <si>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</si>
  <si>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</si>
  <si>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</si>
  <si>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</si>
  <si>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</si>
  <si>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</si>
  <si>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</si>
  <si>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</si>
  <si>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</si>
  <si>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</si>
  <si>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</si>
  <si>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</si>
  <si>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</si>
  <si>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</si>
  <si>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</si>
  <si>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</si>
  <si>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</si>
  <si>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</si>
  <si>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</si>
  <si>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</si>
  <si>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</si>
  <si>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</si>
  <si>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</si>
  <si>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</si>
  <si>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</si>
  <si>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</si>
  <si>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</si>
  <si>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</si>
  <si>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</si>
  <si>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</si>
  <si>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</si>
  <si>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</si>
  <si>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</si>
  <si>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</si>
  <si>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</si>
  <si>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</si>
  <si>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</si>
  <si>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</si>
  <si>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</si>
  <si>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</si>
  <si>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</si>
  <si>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</si>
  <si>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</si>
  <si>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</si>
  <si>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</si>
  <si>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</si>
  <si>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</si>
  <si>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</si>
  <si>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</si>
  <si>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</si>
  <si>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</si>
  <si>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</si>
  <si>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</si>
  <si>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</si>
  <si>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</si>
  <si>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</si>
  <si>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</si>
  <si>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</si>
  <si>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</si>
  <si>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</si>
  <si>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</si>
  <si>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</si>
  <si>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</si>
  <si>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</si>
  <si>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</si>
  <si>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</si>
  <si>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</si>
  <si>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</si>
  <si>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</si>
  <si>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</si>
  <si>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</si>
  <si>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</si>
  <si>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</si>
  <si>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</si>
  <si>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</si>
  <si>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</si>
  <si>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</si>
  <si>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</si>
  <si>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</si>
  <si>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</si>
  <si>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</si>
  <si>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</si>
  <si>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</si>
  <si>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</si>
  <si>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</si>
  <si>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</si>
  <si>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</si>
  <si>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</si>
  <si>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</si>
  <si>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</si>
  <si>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</si>
  <si>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</si>
  <si>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</si>
  <si>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</si>
  <si>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</si>
  <si>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</si>
  <si>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</si>
  <si>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</si>
  <si>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</si>
  <si>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</si>
  <si>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</si>
  <si>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</si>
  <si>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</si>
  <si>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</si>
  <si>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</si>
  <si>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</si>
  <si>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</si>
  <si>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</si>
  <si>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</si>
  <si>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</si>
  <si>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</si>
  <si>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</si>
  <si>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</si>
  <si>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</si>
  <si>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</si>
  <si>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</si>
  <si>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</si>
  <si>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</si>
  <si>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</si>
  <si>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</si>
  <si>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</si>
  <si>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</si>
  <si>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</si>
  <si>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</si>
  <si>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</si>
  <si>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</si>
  <si>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</si>
  <si>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</si>
  <si>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</si>
  <si>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</si>
  <si>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</si>
  <si>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</si>
  <si>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</si>
  <si>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</si>
  <si>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</si>
  <si>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</si>
  <si>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</si>
  <si>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</si>
  <si>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</si>
  <si>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</si>
  <si>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</si>
  <si>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</si>
  <si>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</si>
  <si>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</si>
  <si>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</si>
  <si>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</si>
  <si>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</si>
  <si>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</si>
  <si>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</si>
  <si>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</si>
  <si>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</si>
  <si>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</si>
  <si>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</si>
  <si>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</si>
  <si>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</si>
  <si>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</si>
  <si>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</si>
  <si>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</si>
  <si>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</si>
  <si>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</si>
  <si>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</si>
  <si>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Member of the Board</t>
  </si>
  <si>
    <t>President of the Board</t>
  </si>
  <si>
    <t>(signature of the person authorized to represent the company)</t>
  </si>
  <si>
    <t>10 000</t>
  </si>
  <si>
    <t>Mario Lučić</t>
  </si>
  <si>
    <t>01/6333-107</t>
  </si>
  <si>
    <t>mario.lucic@crosig.hr</t>
  </si>
  <si>
    <t>Vatroslava Jagića 33</t>
  </si>
  <si>
    <t>Vanđelić Damir, Klepač Miroslav</t>
  </si>
  <si>
    <t>Miroslav Klepač</t>
  </si>
  <si>
    <t>Damir Vanđelić</t>
  </si>
  <si>
    <t>01.01.2017.</t>
  </si>
  <si>
    <t>Restated previous period</t>
  </si>
  <si>
    <t>30.09.2017.</t>
  </si>
  <si>
    <t>As of: 30.09.2017.</t>
  </si>
  <si>
    <t>For period: 01.07.2017. - 30.09.2017.</t>
  </si>
  <si>
    <t>For period: 01.01.-30.09.2017.</t>
  </si>
  <si>
    <t>For period: 01.01.- 30.09.2017.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</si>
</sst>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164" fontId="8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5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5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0" xfId="0" applyFont="1" applyFill="1"/>
    <xf numFmtId="0" fontId="12" fillId="2" borderId="0" xfId="4" applyFont="1" applyFill="1" applyAlignment="1"/>
    <xf numFmtId="0" fontId="16" fillId="2" borderId="0" xfId="4" applyFont="1" applyFill="1" applyAlignment="1"/>
    <xf numFmtId="0" fontId="1" fillId="2" borderId="0" xfId="3" applyFont="1" applyFill="1" applyAlignment="1"/>
    <xf numFmtId="0" fontId="16" fillId="2" borderId="0" xfId="0" applyFont="1" applyFill="1" applyBorder="1" applyAlignment="1"/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>
      <alignment horizontal="center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14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0" xfId="3" applyFont="1" applyFill="1" applyBorder="1" applyAlignment="1" applyProtection="1">
      <alignment horizontal="left" vertical="center" wrapText="1"/>
      <protection hidden="1"/>
    </xf>
    <xf numFmtId="0" fontId="18" fillId="2" borderId="25" xfId="3" applyFont="1" applyFill="1" applyBorder="1" applyAlignment="1">
      <alignment horizontal="left" vertical="center"/>
    </xf>
    <xf numFmtId="0" fontId="28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left" vertical="top" wrapText="1"/>
      <protection hidden="1"/>
    </xf>
    <xf numFmtId="0" fontId="18" fillId="2" borderId="0" xfId="3" applyFont="1" applyFill="1" applyBorder="1" applyAlignment="1" applyProtection="1">
      <alignment horizontal="left" vertical="top" indent="2"/>
      <protection hidden="1"/>
    </xf>
    <xf numFmtId="0" fontId="18" fillId="2" borderId="0" xfId="3" applyFont="1" applyFill="1" applyBorder="1" applyAlignment="1" applyProtection="1">
      <alignment horizontal="left" vertical="top" wrapText="1" indent="2"/>
      <protection hidden="1"/>
    </xf>
    <xf numFmtId="0" fontId="18" fillId="2" borderId="25" xfId="3" applyFont="1" applyFill="1" applyBorder="1" applyAlignment="1" applyProtection="1">
      <alignment horizontal="left" vertical="top" wrapText="1" indent="2"/>
      <protection hidden="1"/>
    </xf>
    <xf numFmtId="49" fontId="17" fillId="2" borderId="25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28" fillId="2" borderId="0" xfId="3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protection locked="0" hidden="1"/>
    </xf>
    <xf numFmtId="3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3" applyNumberFormat="1" applyFont="1" applyFill="1" applyBorder="1" applyAlignment="1" applyProtection="1">
      <alignment horizontal="right" vertical="center"/>
      <protection locked="0" hidden="1"/>
    </xf>
    <xf numFmtId="49" fontId="17" fillId="2" borderId="0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left" vertical="center"/>
      <protection locked="0" hidden="1"/>
    </xf>
    <xf numFmtId="49" fontId="17" fillId="2" borderId="0" xfId="3" applyNumberFormat="1" applyFont="1" applyFill="1" applyBorder="1" applyAlignment="1" applyProtection="1">
      <alignment horizontal="left" vertical="center"/>
      <protection locked="0" hidden="1"/>
    </xf>
    <xf numFmtId="0" fontId="5" fillId="2" borderId="0" xfId="6" applyFont="1" applyFill="1" applyBorder="1" applyAlignment="1" applyProtection="1">
      <alignment horizontal="center" vertical="top"/>
      <protection hidden="1"/>
    </xf>
    <xf numFmtId="3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0" borderId="0" xfId="3" applyFont="1" applyBorder="1" applyAlignment="1" applyProtection="1">
      <alignment vertical="top"/>
      <protection hidden="1"/>
    </xf>
    <xf numFmtId="165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6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65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165" fontId="5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0" fillId="0" borderId="0" xfId="0" applyNumberFormat="1" applyFill="1"/>
    <xf numFmtId="165" fontId="0" fillId="0" borderId="0" xfId="0" applyNumberFormat="1" applyFill="1"/>
    <xf numFmtId="3" fontId="12" fillId="0" borderId="0" xfId="0" applyNumberFormat="1" applyFont="1" applyFill="1"/>
    <xf numFmtId="0" fontId="18" fillId="0" borderId="82" xfId="3" applyFont="1" applyFill="1" applyBorder="1" applyProtection="1">
      <alignment vertical="top"/>
      <protection hidden="1"/>
    </xf>
    <xf numFmtId="0" fontId="18" fillId="2" borderId="82" xfId="3" applyFont="1" applyFill="1" applyBorder="1" applyProtection="1">
      <alignment vertical="top"/>
      <protection hidden="1"/>
    </xf>
    <xf numFmtId="0" fontId="18" fillId="2" borderId="82" xfId="3" applyFont="1" applyFill="1" applyBorder="1">
      <alignment vertical="top"/>
    </xf>
    <xf numFmtId="3" fontId="0" fillId="0" borderId="0" xfId="0" applyNumberFormat="1" applyFill="1" applyAlignment="1"/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4" xfId="0" applyNumberFormat="1" applyFont="1" applyFill="1" applyBorder="1" applyAlignment="1">
      <alignment horizontal="right" vertical="center" shrinkToFit="1"/>
    </xf>
    <xf numFmtId="3" fontId="2" fillId="0" borderId="8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1" xfId="0" applyNumberFormat="1" applyFont="1" applyFill="1" applyBorder="1" applyAlignment="1">
      <alignment horizontal="right" vertical="center" shrinkToFit="1"/>
    </xf>
    <xf numFmtId="0" fontId="2" fillId="0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" fontId="2" fillId="0" borderId="8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8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locked="0"/>
    </xf>
    <xf numFmtId="0" fontId="5" fillId="2" borderId="0" xfId="6" applyFont="1" applyFill="1" applyBorder="1" applyAlignment="1" applyProtection="1">
      <alignment horizontal="center" vertical="top"/>
      <protection hidden="1"/>
    </xf>
    <xf numFmtId="0" fontId="27" fillId="2" borderId="0" xfId="6" applyFont="1" applyFill="1" applyBorder="1" applyAlignment="1" applyProtection="1">
      <alignment horizontal="right" vertical="center" wrapText="1"/>
      <protection hidden="1"/>
    </xf>
    <xf numFmtId="0" fontId="27" fillId="2" borderId="32" xfId="6" applyFont="1" applyFill="1" applyBorder="1" applyAlignment="1" applyProtection="1">
      <alignment horizontal="right" wrapText="1"/>
      <protection hidden="1"/>
    </xf>
    <xf numFmtId="49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2" xfId="3" applyFont="1" applyFill="1" applyBorder="1" applyAlignment="1" applyProtection="1">
      <alignment horizontal="right"/>
      <protection hidden="1"/>
    </xf>
    <xf numFmtId="0" fontId="17" fillId="2" borderId="35" xfId="3" applyFont="1" applyFill="1" applyBorder="1" applyAlignment="1" applyProtection="1">
      <alignment horizontal="left" vertical="center"/>
      <protection locked="0" hidden="1"/>
    </xf>
    <xf numFmtId="0" fontId="18" fillId="2" borderId="9" xfId="3" applyFont="1" applyFill="1" applyBorder="1" applyAlignment="1">
      <alignment horizontal="left" vertical="center"/>
    </xf>
    <xf numFmtId="0" fontId="18" fillId="2" borderId="36" xfId="3" applyFont="1" applyFill="1" applyBorder="1" applyAlignment="1">
      <alignment horizontal="left" vertical="center"/>
    </xf>
    <xf numFmtId="0" fontId="22" fillId="2" borderId="0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0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5" fillId="2" borderId="0" xfId="6" applyFont="1" applyFill="1" applyBorder="1" applyAlignment="1" applyProtection="1">
      <alignment horizontal="right" vertical="center"/>
      <protection hidden="1"/>
    </xf>
    <xf numFmtId="0" fontId="5" fillId="2" borderId="32" xfId="6" applyFont="1" applyFill="1" applyBorder="1" applyAlignment="1" applyProtection="1">
      <alignment horizontal="right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6" xfId="3" applyFont="1" applyFill="1" applyBorder="1" applyAlignment="1">
      <alignment horizontal="left" vertical="center"/>
    </xf>
    <xf numFmtId="1" fontId="17" fillId="2" borderId="35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6" xfId="3" applyNumberFormat="1" applyFont="1" applyFill="1" applyBorder="1" applyAlignment="1" applyProtection="1">
      <alignment horizontal="center" vertical="center"/>
      <protection locked="0" hidden="1"/>
    </xf>
    <xf numFmtId="0" fontId="5" fillId="2" borderId="32" xfId="6" applyFont="1" applyFill="1" applyBorder="1" applyAlignment="1" applyProtection="1">
      <alignment horizontal="right" vertical="center"/>
      <protection hidden="1"/>
    </xf>
    <xf numFmtId="0" fontId="23" fillId="2" borderId="35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6" xfId="3" applyFont="1" applyFill="1" applyBorder="1" applyAlignment="1" applyProtection="1">
      <protection locked="0" hidden="1"/>
    </xf>
    <xf numFmtId="0" fontId="6" fillId="2" borderId="35" xfId="1" applyFill="1" applyBorder="1" applyAlignment="1" applyProtection="1">
      <protection locked="0"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6" xfId="3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0" xfId="3" applyFont="1" applyFill="1" applyBorder="1" applyAlignment="1">
      <alignment horizontal="center"/>
    </xf>
    <xf numFmtId="0" fontId="27" fillId="2" borderId="0" xfId="6" applyFont="1" applyFill="1" applyBorder="1" applyAlignment="1" applyProtection="1">
      <alignment horizontal="right" vertical="center"/>
      <protection hidden="1"/>
    </xf>
    <xf numFmtId="0" fontId="27" fillId="2" borderId="32" xfId="6" applyFont="1" applyFill="1" applyBorder="1" applyAlignment="1" applyProtection="1">
      <alignment horizontal="right"/>
      <protection hidden="1"/>
    </xf>
    <xf numFmtId="49" fontId="17" fillId="2" borderId="35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6" xfId="6" applyNumberFormat="1" applyFont="1" applyFill="1" applyBorder="1" applyAlignment="1" applyProtection="1">
      <alignment horizontal="center" vertical="center"/>
      <protection locked="0" hidden="1"/>
    </xf>
    <xf numFmtId="0" fontId="17" fillId="2" borderId="35" xfId="6" applyFont="1" applyFill="1" applyBorder="1" applyAlignment="1" applyProtection="1">
      <alignment horizontal="right" vertical="center"/>
      <protection locked="0" hidden="1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6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6" xfId="6" applyFont="1" applyFill="1" applyBorder="1" applyAlignment="1"/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5" fillId="2" borderId="0" xfId="6" applyFont="1" applyFill="1" applyBorder="1" applyAlignment="1" applyProtection="1">
      <alignment horizontal="right" vertical="center" wrapText="1"/>
      <protection hidden="1"/>
    </xf>
    <xf numFmtId="0" fontId="5" fillId="2" borderId="32" xfId="6" applyFont="1" applyFill="1" applyBorder="1" applyAlignment="1" applyProtection="1">
      <alignment horizontal="right" wrapText="1"/>
      <protection hidden="1"/>
    </xf>
    <xf numFmtId="0" fontId="18" fillId="2" borderId="9" xfId="3" applyFont="1" applyFill="1" applyBorder="1" applyAlignment="1"/>
    <xf numFmtId="0" fontId="18" fillId="2" borderId="36" xfId="3" applyFont="1" applyFill="1" applyBorder="1" applyAlignment="1"/>
    <xf numFmtId="49" fontId="17" fillId="2" borderId="35" xfId="3" applyNumberFormat="1" applyFon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8" fillId="2" borderId="25" xfId="3" applyFont="1" applyFill="1" applyBorder="1" applyAlignment="1" applyProtection="1">
      <alignment horizontal="center"/>
      <protection hidden="1"/>
    </xf>
    <xf numFmtId="49" fontId="6" fillId="2" borderId="35" xfId="1" applyNumberFormat="1" applyFill="1" applyBorder="1" applyAlignment="1" applyProtection="1">
      <alignment horizontal="left" vertical="center"/>
      <protection locked="0" hidden="1"/>
    </xf>
    <xf numFmtId="49" fontId="17" fillId="2" borderId="36" xfId="3" applyNumberFormat="1" applyFont="1" applyFill="1" applyBorder="1" applyAlignment="1" applyProtection="1">
      <alignment horizontal="left" vertical="center"/>
      <protection locked="0" hidden="1"/>
    </xf>
    <xf numFmtId="0" fontId="17" fillId="0" borderId="35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36" xfId="3" applyFont="1" applyFill="1" applyBorder="1" applyAlignment="1" applyProtection="1">
      <alignment horizontal="left" vertical="center"/>
      <protection locked="0" hidden="1"/>
    </xf>
    <xf numFmtId="0" fontId="8" fillId="0" borderId="24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49" fontId="8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 wrapText="1"/>
    </xf>
    <xf numFmtId="49" fontId="8" fillId="2" borderId="0" xfId="0" applyNumberFormat="1" applyFont="1" applyFill="1" applyAlignment="1">
      <alignment vertical="center"/>
    </xf>
    <xf numFmtId="0" fontId="8" fillId="0" borderId="55" xfId="0" applyFont="1" applyFill="1" applyBorder="1" applyAlignment="1">
      <alignment vertical="center"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5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5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o.luc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88"/>
  <sheetViews>
    <sheetView view="pageBreakPreview" topLeftCell="A22" zoomScaleNormal="100" zoomScaleSheetLayoutView="100" workbookViewId="0">
      <selection activeCell="H2" sqref="H2"/>
    </sheetView>
  </sheetViews>
  <sheetFormatPr defaultRowHeight="12.75" x14ac:dyDescent="0.2"/>
  <cols>
    <col min="1" max="1" width="9.140625" style="22"/>
    <col min="2" max="2" width="12" style="22" customWidth="1"/>
    <col min="3" max="6" width="9.140625" style="22"/>
    <col min="7" max="7" width="17.7109375" style="22" customWidth="1"/>
    <col min="8" max="8" width="17" style="22" customWidth="1"/>
    <col min="9" max="10" width="23.85546875" style="22" customWidth="1"/>
    <col min="11" max="16384" width="9.140625" style="22"/>
  </cols>
  <sheetData>
    <row r="1" spans="1:11" ht="15.75" x14ac:dyDescent="0.25">
      <c r="A1" s="244" t="s">
        <v>21</v>
      </c>
      <c r="B1" s="245"/>
      <c r="C1" s="245"/>
      <c r="D1" s="110"/>
      <c r="E1" s="109"/>
      <c r="F1" s="109"/>
      <c r="G1" s="109"/>
      <c r="H1" s="109"/>
      <c r="I1" s="51"/>
      <c r="J1" s="109"/>
    </row>
    <row r="2" spans="1:11" ht="12.75" customHeight="1" x14ac:dyDescent="0.2">
      <c r="A2" s="201" t="s">
        <v>22</v>
      </c>
      <c r="B2" s="201"/>
      <c r="C2" s="201"/>
      <c r="D2" s="201"/>
      <c r="E2" s="133" t="s">
        <v>384</v>
      </c>
      <c r="F2" s="88"/>
      <c r="G2" s="134" t="s">
        <v>23</v>
      </c>
      <c r="H2" s="133" t="s">
        <v>386</v>
      </c>
      <c r="I2" s="135"/>
      <c r="J2" s="135"/>
      <c r="K2" s="23"/>
    </row>
    <row r="3" spans="1:11" x14ac:dyDescent="0.2">
      <c r="A3" s="108"/>
      <c r="B3" s="108"/>
      <c r="C3" s="108"/>
      <c r="D3" s="108"/>
      <c r="E3" s="107"/>
      <c r="F3" s="107"/>
      <c r="G3" s="108"/>
      <c r="H3" s="108"/>
      <c r="I3" s="136"/>
      <c r="J3" s="136"/>
      <c r="K3" s="23"/>
    </row>
    <row r="4" spans="1:11" ht="39.75" customHeight="1" x14ac:dyDescent="0.2">
      <c r="A4" s="202" t="s">
        <v>368</v>
      </c>
      <c r="B4" s="202"/>
      <c r="C4" s="202"/>
      <c r="D4" s="202"/>
      <c r="E4" s="202"/>
      <c r="F4" s="202"/>
      <c r="G4" s="202"/>
      <c r="H4" s="202"/>
      <c r="I4" s="202"/>
      <c r="J4" s="132"/>
      <c r="K4" s="23"/>
    </row>
    <row r="5" spans="1:11" x14ac:dyDescent="0.2">
      <c r="A5" s="68"/>
      <c r="B5" s="69"/>
      <c r="C5" s="69"/>
      <c r="D5" s="69"/>
      <c r="E5" s="70"/>
      <c r="F5" s="71"/>
      <c r="G5" s="72"/>
      <c r="H5" s="73"/>
      <c r="I5" s="69"/>
      <c r="J5" s="69"/>
      <c r="K5" s="23"/>
    </row>
    <row r="6" spans="1:11" x14ac:dyDescent="0.2">
      <c r="A6" s="203" t="s">
        <v>24</v>
      </c>
      <c r="B6" s="204"/>
      <c r="C6" s="199" t="s">
        <v>15</v>
      </c>
      <c r="D6" s="200"/>
      <c r="E6" s="74"/>
      <c r="F6" s="74"/>
      <c r="G6" s="74"/>
      <c r="H6" s="74"/>
      <c r="I6" s="74"/>
      <c r="J6" s="74"/>
      <c r="K6" s="23"/>
    </row>
    <row r="7" spans="1:11" x14ac:dyDescent="0.2">
      <c r="A7" s="130"/>
      <c r="B7" s="78"/>
      <c r="C7" s="75"/>
      <c r="D7" s="75"/>
      <c r="E7" s="74"/>
      <c r="F7" s="74"/>
      <c r="G7" s="74"/>
      <c r="H7" s="74"/>
      <c r="I7" s="74"/>
      <c r="J7" s="74"/>
      <c r="K7" s="23"/>
    </row>
    <row r="8" spans="1:11" ht="21.75" customHeight="1" x14ac:dyDescent="0.2">
      <c r="A8" s="197" t="s">
        <v>25</v>
      </c>
      <c r="B8" s="198"/>
      <c r="C8" s="199" t="s">
        <v>16</v>
      </c>
      <c r="D8" s="200"/>
      <c r="E8" s="74"/>
      <c r="F8" s="74"/>
      <c r="G8" s="74"/>
      <c r="H8" s="74"/>
      <c r="I8" s="75"/>
      <c r="J8" s="75"/>
      <c r="K8" s="23"/>
    </row>
    <row r="9" spans="1:11" x14ac:dyDescent="0.2">
      <c r="A9" s="112"/>
      <c r="B9" s="112"/>
      <c r="C9" s="76"/>
      <c r="D9" s="75"/>
      <c r="E9" s="75"/>
      <c r="F9" s="75"/>
      <c r="G9" s="75"/>
      <c r="H9" s="75"/>
      <c r="I9" s="75"/>
      <c r="J9" s="75"/>
      <c r="K9" s="23"/>
    </row>
    <row r="10" spans="1:11" ht="12.75" customHeight="1" x14ac:dyDescent="0.2">
      <c r="A10" s="210" t="s">
        <v>26</v>
      </c>
      <c r="B10" s="211"/>
      <c r="C10" s="199" t="s">
        <v>17</v>
      </c>
      <c r="D10" s="200"/>
      <c r="E10" s="75"/>
      <c r="F10" s="75"/>
      <c r="G10" s="75"/>
      <c r="H10" s="75"/>
      <c r="I10" s="75"/>
      <c r="J10" s="75"/>
      <c r="K10" s="23"/>
    </row>
    <row r="11" spans="1:11" x14ac:dyDescent="0.2">
      <c r="A11" s="211"/>
      <c r="B11" s="211"/>
      <c r="C11" s="75"/>
      <c r="D11" s="75"/>
      <c r="E11" s="75"/>
      <c r="F11" s="75"/>
      <c r="G11" s="75"/>
      <c r="H11" s="75"/>
      <c r="I11" s="75"/>
      <c r="J11" s="75"/>
      <c r="K11" s="23"/>
    </row>
    <row r="12" spans="1:11" x14ac:dyDescent="0.2">
      <c r="A12" s="212" t="s">
        <v>27</v>
      </c>
      <c r="B12" s="213"/>
      <c r="C12" s="205" t="s">
        <v>364</v>
      </c>
      <c r="D12" s="214"/>
      <c r="E12" s="214"/>
      <c r="F12" s="214"/>
      <c r="G12" s="214"/>
      <c r="H12" s="214"/>
      <c r="I12" s="215"/>
      <c r="J12" s="145"/>
      <c r="K12" s="23"/>
    </row>
    <row r="13" spans="1:11" ht="15.75" x14ac:dyDescent="0.25">
      <c r="A13" s="208"/>
      <c r="B13" s="209"/>
      <c r="C13" s="209"/>
      <c r="D13" s="77"/>
      <c r="E13" s="77"/>
      <c r="F13" s="77"/>
      <c r="G13" s="77"/>
      <c r="H13" s="77"/>
      <c r="I13" s="137"/>
      <c r="J13" s="77"/>
      <c r="K13" s="23"/>
    </row>
    <row r="14" spans="1:11" x14ac:dyDescent="0.2">
      <c r="A14" s="130"/>
      <c r="B14" s="78"/>
      <c r="C14" s="79"/>
      <c r="D14" s="68"/>
      <c r="E14" s="68"/>
      <c r="F14" s="68"/>
      <c r="G14" s="68"/>
      <c r="H14" s="68"/>
      <c r="I14" s="68"/>
      <c r="J14" s="68"/>
      <c r="K14" s="23"/>
    </row>
    <row r="15" spans="1:11" x14ac:dyDescent="0.2">
      <c r="A15" s="212" t="s">
        <v>28</v>
      </c>
      <c r="B15" s="213"/>
      <c r="C15" s="216" t="s">
        <v>376</v>
      </c>
      <c r="D15" s="217"/>
      <c r="E15" s="68"/>
      <c r="F15" s="205" t="s">
        <v>18</v>
      </c>
      <c r="G15" s="206"/>
      <c r="H15" s="206"/>
      <c r="I15" s="207"/>
      <c r="J15" s="77"/>
      <c r="K15" s="23"/>
    </row>
    <row r="16" spans="1:11" x14ac:dyDescent="0.2">
      <c r="A16" s="130"/>
      <c r="B16" s="78"/>
      <c r="C16" s="68"/>
      <c r="D16" s="68"/>
      <c r="E16" s="68"/>
      <c r="F16" s="68"/>
      <c r="G16" s="68"/>
      <c r="H16" s="68"/>
      <c r="I16" s="68"/>
      <c r="J16" s="68"/>
      <c r="K16" s="111"/>
    </row>
    <row r="17" spans="1:12" x14ac:dyDescent="0.2">
      <c r="A17" s="212" t="s">
        <v>29</v>
      </c>
      <c r="B17" s="213"/>
      <c r="C17" s="205" t="s">
        <v>380</v>
      </c>
      <c r="D17" s="206"/>
      <c r="E17" s="206"/>
      <c r="F17" s="206"/>
      <c r="G17" s="206"/>
      <c r="H17" s="206"/>
      <c r="I17" s="207"/>
      <c r="J17" s="77"/>
      <c r="K17" s="111"/>
    </row>
    <row r="18" spans="1:12" x14ac:dyDescent="0.2">
      <c r="A18" s="130"/>
      <c r="B18" s="78"/>
      <c r="C18" s="68"/>
      <c r="D18" s="68"/>
      <c r="E18" s="68"/>
      <c r="F18" s="68"/>
      <c r="G18" s="68"/>
      <c r="H18" s="68"/>
      <c r="I18" s="68"/>
      <c r="J18" s="68"/>
      <c r="K18" s="111"/>
    </row>
    <row r="19" spans="1:12" x14ac:dyDescent="0.2">
      <c r="A19" s="212" t="s">
        <v>30</v>
      </c>
      <c r="B19" s="218"/>
      <c r="C19" s="219"/>
      <c r="D19" s="220"/>
      <c r="E19" s="220"/>
      <c r="F19" s="220"/>
      <c r="G19" s="220"/>
      <c r="H19" s="220"/>
      <c r="I19" s="221"/>
      <c r="J19" s="146"/>
      <c r="K19" s="111"/>
    </row>
    <row r="20" spans="1:12" x14ac:dyDescent="0.2">
      <c r="A20" s="130"/>
      <c r="B20" s="78"/>
      <c r="C20" s="79"/>
      <c r="D20" s="68"/>
      <c r="E20" s="68"/>
      <c r="F20" s="68"/>
      <c r="G20" s="68"/>
      <c r="H20" s="68"/>
      <c r="I20" s="68"/>
      <c r="J20" s="68"/>
      <c r="K20" s="111"/>
    </row>
    <row r="21" spans="1:12" x14ac:dyDescent="0.2">
      <c r="A21" s="212" t="s">
        <v>31</v>
      </c>
      <c r="B21" s="218"/>
      <c r="C21" s="222" t="s">
        <v>19</v>
      </c>
      <c r="D21" s="220"/>
      <c r="E21" s="220"/>
      <c r="F21" s="220"/>
      <c r="G21" s="220"/>
      <c r="H21" s="220"/>
      <c r="I21" s="221"/>
      <c r="J21" s="146"/>
      <c r="K21" s="111"/>
    </row>
    <row r="22" spans="1:12" x14ac:dyDescent="0.2">
      <c r="A22" s="130"/>
      <c r="B22" s="78"/>
      <c r="C22" s="79"/>
      <c r="D22" s="68"/>
      <c r="E22" s="68"/>
      <c r="F22" s="68"/>
      <c r="G22" s="68"/>
      <c r="H22" s="68"/>
      <c r="I22" s="98"/>
      <c r="J22" s="68"/>
      <c r="K22" s="23"/>
    </row>
    <row r="23" spans="1:12" x14ac:dyDescent="0.2">
      <c r="A23" s="233" t="s">
        <v>32</v>
      </c>
      <c r="B23" s="234"/>
      <c r="C23" s="80">
        <v>133</v>
      </c>
      <c r="D23" s="205" t="s">
        <v>18</v>
      </c>
      <c r="E23" s="225"/>
      <c r="F23" s="226"/>
      <c r="G23" s="223"/>
      <c r="H23" s="224"/>
      <c r="I23" s="81"/>
      <c r="J23" s="81"/>
      <c r="K23" s="23"/>
    </row>
    <row r="24" spans="1:12" x14ac:dyDescent="0.2">
      <c r="A24" s="130"/>
      <c r="B24" s="78"/>
      <c r="C24" s="68"/>
      <c r="D24" s="82"/>
      <c r="E24" s="82"/>
      <c r="F24" s="82"/>
      <c r="G24" s="82"/>
      <c r="H24" s="68"/>
      <c r="I24" s="68"/>
      <c r="J24" s="68"/>
      <c r="K24" s="23"/>
    </row>
    <row r="25" spans="1:12" x14ac:dyDescent="0.2">
      <c r="A25" s="212" t="s">
        <v>33</v>
      </c>
      <c r="B25" s="213"/>
      <c r="C25" s="80">
        <v>21</v>
      </c>
      <c r="D25" s="205" t="s">
        <v>20</v>
      </c>
      <c r="E25" s="225"/>
      <c r="F25" s="225"/>
      <c r="G25" s="226"/>
      <c r="H25" s="113" t="s">
        <v>37</v>
      </c>
      <c r="I25" s="153">
        <v>2168</v>
      </c>
      <c r="J25" s="147"/>
      <c r="K25" s="111"/>
    </row>
    <row r="26" spans="1:12" x14ac:dyDescent="0.2">
      <c r="A26" s="130"/>
      <c r="B26" s="78"/>
      <c r="C26" s="68"/>
      <c r="D26" s="82"/>
      <c r="E26" s="82"/>
      <c r="F26" s="82"/>
      <c r="G26" s="78"/>
      <c r="H26" s="114" t="s">
        <v>38</v>
      </c>
      <c r="I26" s="154"/>
      <c r="J26" s="138"/>
      <c r="K26" s="111"/>
      <c r="L26" s="43"/>
    </row>
    <row r="27" spans="1:12" x14ac:dyDescent="0.2">
      <c r="A27" s="212" t="s">
        <v>34</v>
      </c>
      <c r="B27" s="213"/>
      <c r="C27" s="83" t="s">
        <v>366</v>
      </c>
      <c r="D27" s="84"/>
      <c r="E27" s="85"/>
      <c r="F27" s="86"/>
      <c r="G27" s="203" t="s">
        <v>39</v>
      </c>
      <c r="H27" s="204"/>
      <c r="I27" s="87" t="s">
        <v>365</v>
      </c>
      <c r="J27" s="148"/>
      <c r="K27" s="23"/>
    </row>
    <row r="28" spans="1:12" x14ac:dyDescent="0.2">
      <c r="A28" s="130"/>
      <c r="B28" s="78"/>
      <c r="C28" s="68"/>
      <c r="D28" s="86"/>
      <c r="E28" s="86"/>
      <c r="F28" s="86"/>
      <c r="G28" s="86"/>
      <c r="H28" s="68"/>
      <c r="I28" s="139"/>
      <c r="J28" s="139"/>
      <c r="K28" s="23"/>
    </row>
    <row r="29" spans="1:12" x14ac:dyDescent="0.2">
      <c r="A29" s="227" t="s">
        <v>35</v>
      </c>
      <c r="B29" s="228"/>
      <c r="C29" s="229"/>
      <c r="D29" s="229"/>
      <c r="E29" s="230" t="s">
        <v>36</v>
      </c>
      <c r="F29" s="231"/>
      <c r="G29" s="231"/>
      <c r="H29" s="232" t="s">
        <v>11</v>
      </c>
      <c r="I29" s="232"/>
      <c r="J29" s="131"/>
      <c r="K29" s="23"/>
    </row>
    <row r="30" spans="1:12" x14ac:dyDescent="0.2">
      <c r="A30" s="85"/>
      <c r="B30" s="85"/>
      <c r="C30" s="85"/>
      <c r="D30" s="68"/>
      <c r="E30" s="68"/>
      <c r="F30" s="68"/>
      <c r="G30" s="68"/>
      <c r="H30" s="88"/>
      <c r="I30" s="139"/>
      <c r="J30" s="139"/>
      <c r="K30" s="23"/>
    </row>
    <row r="31" spans="1:12" x14ac:dyDescent="0.2">
      <c r="A31" s="237"/>
      <c r="B31" s="238"/>
      <c r="C31" s="238"/>
      <c r="D31" s="239"/>
      <c r="E31" s="237"/>
      <c r="F31" s="238"/>
      <c r="G31" s="239"/>
      <c r="H31" s="235"/>
      <c r="I31" s="236"/>
      <c r="J31" s="149"/>
      <c r="K31" s="23"/>
    </row>
    <row r="32" spans="1:12" x14ac:dyDescent="0.2">
      <c r="A32" s="130"/>
      <c r="B32" s="78"/>
      <c r="C32" s="79"/>
      <c r="D32" s="242"/>
      <c r="E32" s="242"/>
      <c r="F32" s="242"/>
      <c r="G32" s="243"/>
      <c r="H32" s="68"/>
      <c r="I32" s="140"/>
      <c r="J32" s="140"/>
      <c r="K32" s="111"/>
    </row>
    <row r="33" spans="1:11" x14ac:dyDescent="0.2">
      <c r="A33" s="237"/>
      <c r="B33" s="240"/>
      <c r="C33" s="240"/>
      <c r="D33" s="241"/>
      <c r="E33" s="237"/>
      <c r="F33" s="240"/>
      <c r="G33" s="240"/>
      <c r="H33" s="235"/>
      <c r="I33" s="236"/>
      <c r="J33" s="149"/>
      <c r="K33" s="23"/>
    </row>
    <row r="34" spans="1:11" x14ac:dyDescent="0.2">
      <c r="A34" s="130"/>
      <c r="B34" s="78"/>
      <c r="C34" s="79"/>
      <c r="D34" s="89"/>
      <c r="E34" s="89"/>
      <c r="F34" s="89"/>
      <c r="G34" s="90"/>
      <c r="H34" s="68"/>
      <c r="I34" s="141"/>
      <c r="J34" s="141"/>
      <c r="K34" s="111"/>
    </row>
    <row r="35" spans="1:11" x14ac:dyDescent="0.2">
      <c r="A35" s="237"/>
      <c r="B35" s="240"/>
      <c r="C35" s="240"/>
      <c r="D35" s="241"/>
      <c r="E35" s="237"/>
      <c r="F35" s="240"/>
      <c r="G35" s="240"/>
      <c r="H35" s="235"/>
      <c r="I35" s="236"/>
      <c r="J35" s="149"/>
      <c r="K35" s="23"/>
    </row>
    <row r="36" spans="1:11" x14ac:dyDescent="0.2">
      <c r="A36" s="130"/>
      <c r="B36" s="78"/>
      <c r="C36" s="79"/>
      <c r="D36" s="89"/>
      <c r="E36" s="89"/>
      <c r="F36" s="89"/>
      <c r="G36" s="90"/>
      <c r="H36" s="68"/>
      <c r="I36" s="142"/>
      <c r="J36" s="141"/>
      <c r="K36" s="111"/>
    </row>
    <row r="37" spans="1:11" x14ac:dyDescent="0.2">
      <c r="A37" s="237"/>
      <c r="B37" s="240"/>
      <c r="C37" s="240"/>
      <c r="D37" s="241"/>
      <c r="E37" s="237"/>
      <c r="F37" s="240"/>
      <c r="G37" s="240"/>
      <c r="H37" s="235"/>
      <c r="I37" s="236"/>
      <c r="J37" s="149"/>
      <c r="K37" s="111"/>
    </row>
    <row r="38" spans="1:11" x14ac:dyDescent="0.2">
      <c r="A38" s="91"/>
      <c r="B38" s="91"/>
      <c r="C38" s="247"/>
      <c r="D38" s="248"/>
      <c r="E38" s="68"/>
      <c r="F38" s="247"/>
      <c r="G38" s="248"/>
      <c r="H38" s="68"/>
      <c r="I38" s="68"/>
      <c r="J38" s="68"/>
      <c r="K38" s="111"/>
    </row>
    <row r="39" spans="1:11" x14ac:dyDescent="0.2">
      <c r="A39" s="237"/>
      <c r="B39" s="240"/>
      <c r="C39" s="240"/>
      <c r="D39" s="241"/>
      <c r="E39" s="237"/>
      <c r="F39" s="240"/>
      <c r="G39" s="240"/>
      <c r="H39" s="235"/>
      <c r="I39" s="236"/>
      <c r="J39" s="149"/>
      <c r="K39" s="111"/>
    </row>
    <row r="40" spans="1:11" x14ac:dyDescent="0.2">
      <c r="A40" s="91"/>
      <c r="B40" s="91"/>
      <c r="C40" s="92"/>
      <c r="D40" s="93"/>
      <c r="E40" s="68"/>
      <c r="F40" s="92"/>
      <c r="G40" s="93"/>
      <c r="H40" s="68"/>
      <c r="I40" s="98"/>
      <c r="J40" s="68"/>
      <c r="K40" s="23"/>
    </row>
    <row r="41" spans="1:11" x14ac:dyDescent="0.2">
      <c r="A41" s="237"/>
      <c r="B41" s="240"/>
      <c r="C41" s="240"/>
      <c r="D41" s="241"/>
      <c r="E41" s="237"/>
      <c r="F41" s="240"/>
      <c r="G41" s="240"/>
      <c r="H41" s="235"/>
      <c r="I41" s="236"/>
      <c r="J41" s="149"/>
      <c r="K41" s="23"/>
    </row>
    <row r="42" spans="1:11" x14ac:dyDescent="0.2">
      <c r="A42" s="81"/>
      <c r="B42" s="94"/>
      <c r="C42" s="94"/>
      <c r="D42" s="94"/>
      <c r="E42" s="81"/>
      <c r="F42" s="94"/>
      <c r="G42" s="94"/>
      <c r="H42" s="95"/>
      <c r="I42" s="143"/>
      <c r="J42" s="95"/>
      <c r="K42" s="23"/>
    </row>
    <row r="43" spans="1:11" x14ac:dyDescent="0.2">
      <c r="A43" s="91"/>
      <c r="B43" s="91"/>
      <c r="C43" s="92"/>
      <c r="D43" s="93"/>
      <c r="E43" s="68"/>
      <c r="F43" s="92"/>
      <c r="G43" s="93"/>
      <c r="H43" s="68"/>
      <c r="I43" s="68"/>
      <c r="J43" s="68"/>
      <c r="K43" s="23"/>
    </row>
    <row r="44" spans="1:11" x14ac:dyDescent="0.2">
      <c r="A44" s="96"/>
      <c r="B44" s="96"/>
      <c r="C44" s="96"/>
      <c r="D44" s="97"/>
      <c r="E44" s="97"/>
      <c r="F44" s="96"/>
      <c r="G44" s="97"/>
      <c r="H44" s="97"/>
      <c r="I44" s="97"/>
      <c r="J44" s="97"/>
      <c r="K44" s="23"/>
    </row>
    <row r="45" spans="1:11" ht="12.75" customHeight="1" x14ac:dyDescent="0.2">
      <c r="A45" s="249" t="s">
        <v>40</v>
      </c>
      <c r="B45" s="250"/>
      <c r="C45" s="199"/>
      <c r="D45" s="200"/>
      <c r="E45" s="68"/>
      <c r="F45" s="205"/>
      <c r="G45" s="251"/>
      <c r="H45" s="251"/>
      <c r="I45" s="252"/>
      <c r="J45" s="94"/>
      <c r="K45" s="111"/>
    </row>
    <row r="46" spans="1:11" x14ac:dyDescent="0.2">
      <c r="A46" s="91"/>
      <c r="B46" s="91"/>
      <c r="C46" s="247"/>
      <c r="D46" s="248"/>
      <c r="E46" s="68"/>
      <c r="F46" s="247"/>
      <c r="G46" s="259"/>
      <c r="H46" s="98"/>
      <c r="I46" s="98"/>
      <c r="J46" s="68"/>
      <c r="K46" s="111"/>
    </row>
    <row r="47" spans="1:11" ht="12.75" customHeight="1" x14ac:dyDescent="0.2">
      <c r="A47" s="249" t="s">
        <v>41</v>
      </c>
      <c r="B47" s="250"/>
      <c r="C47" s="262" t="s">
        <v>377</v>
      </c>
      <c r="D47" s="263"/>
      <c r="E47" s="263"/>
      <c r="F47" s="263"/>
      <c r="G47" s="263"/>
      <c r="H47" s="263"/>
      <c r="I47" s="264"/>
      <c r="J47" s="150"/>
      <c r="K47" s="111"/>
    </row>
    <row r="48" spans="1:11" x14ac:dyDescent="0.2">
      <c r="A48" s="115"/>
      <c r="B48" s="115"/>
      <c r="C48" s="79"/>
      <c r="D48" s="68"/>
      <c r="E48" s="68"/>
      <c r="F48" s="68"/>
      <c r="G48" s="68"/>
      <c r="H48" s="68"/>
      <c r="I48" s="98"/>
      <c r="J48" s="68"/>
      <c r="K48" s="23"/>
    </row>
    <row r="49" spans="1:11" x14ac:dyDescent="0.2">
      <c r="A49" s="249" t="s">
        <v>42</v>
      </c>
      <c r="B49" s="250"/>
      <c r="C49" s="253" t="s">
        <v>378</v>
      </c>
      <c r="D49" s="254"/>
      <c r="E49" s="261"/>
      <c r="F49" s="68"/>
      <c r="G49" s="99" t="s">
        <v>13</v>
      </c>
      <c r="H49" s="253" t="s">
        <v>367</v>
      </c>
      <c r="I49" s="261"/>
      <c r="J49" s="151"/>
      <c r="K49" s="23"/>
    </row>
    <row r="50" spans="1:11" x14ac:dyDescent="0.2">
      <c r="A50" s="115"/>
      <c r="B50" s="115"/>
      <c r="C50" s="79"/>
      <c r="D50" s="68"/>
      <c r="E50" s="68"/>
      <c r="F50" s="68"/>
      <c r="G50" s="68"/>
      <c r="H50" s="68"/>
      <c r="I50" s="68"/>
      <c r="J50" s="68"/>
      <c r="K50" s="111"/>
    </row>
    <row r="51" spans="1:11" ht="12.75" customHeight="1" x14ac:dyDescent="0.2">
      <c r="A51" s="249" t="s">
        <v>30</v>
      </c>
      <c r="B51" s="250"/>
      <c r="C51" s="260" t="s">
        <v>379</v>
      </c>
      <c r="D51" s="254"/>
      <c r="E51" s="254"/>
      <c r="F51" s="254"/>
      <c r="G51" s="254"/>
      <c r="H51" s="254"/>
      <c r="I51" s="261"/>
      <c r="J51" s="151"/>
      <c r="K51" s="111"/>
    </row>
    <row r="52" spans="1:11" x14ac:dyDescent="0.2">
      <c r="A52" s="115"/>
      <c r="B52" s="115"/>
      <c r="C52" s="68"/>
      <c r="D52" s="68"/>
      <c r="E52" s="68"/>
      <c r="F52" s="68"/>
      <c r="G52" s="68"/>
      <c r="H52" s="68"/>
      <c r="I52" s="68"/>
      <c r="J52" s="68"/>
      <c r="K52" s="111"/>
    </row>
    <row r="53" spans="1:11" x14ac:dyDescent="0.2">
      <c r="A53" s="212" t="s">
        <v>43</v>
      </c>
      <c r="B53" s="213"/>
      <c r="C53" s="253" t="s">
        <v>381</v>
      </c>
      <c r="D53" s="254"/>
      <c r="E53" s="254"/>
      <c r="F53" s="254"/>
      <c r="G53" s="254"/>
      <c r="H53" s="254"/>
      <c r="I53" s="207"/>
      <c r="J53" s="77"/>
      <c r="K53" s="111"/>
    </row>
    <row r="54" spans="1:11" x14ac:dyDescent="0.2">
      <c r="A54" s="97"/>
      <c r="B54" s="97"/>
      <c r="C54" s="246" t="s">
        <v>44</v>
      </c>
      <c r="D54" s="246"/>
      <c r="E54" s="246"/>
      <c r="F54" s="246"/>
      <c r="G54" s="246"/>
      <c r="H54" s="246"/>
      <c r="I54" s="129"/>
      <c r="J54" s="129"/>
      <c r="K54" s="23"/>
    </row>
    <row r="55" spans="1:11" x14ac:dyDescent="0.2">
      <c r="A55" s="97"/>
      <c r="B55" s="97"/>
      <c r="C55" s="100"/>
      <c r="D55" s="100"/>
      <c r="E55" s="100"/>
      <c r="F55" s="100"/>
      <c r="G55" s="100"/>
      <c r="H55" s="100"/>
      <c r="I55" s="129"/>
      <c r="J55" s="129"/>
      <c r="K55" s="23"/>
    </row>
    <row r="56" spans="1:11" x14ac:dyDescent="0.2">
      <c r="A56" s="97"/>
      <c r="B56" s="255" t="s">
        <v>45</v>
      </c>
      <c r="C56" s="256"/>
      <c r="D56" s="256"/>
      <c r="E56" s="256"/>
      <c r="F56" s="101"/>
      <c r="G56" s="101"/>
      <c r="H56" s="101"/>
      <c r="I56" s="101"/>
      <c r="J56" s="101"/>
      <c r="K56" s="23"/>
    </row>
    <row r="57" spans="1:11" x14ac:dyDescent="0.2">
      <c r="A57" s="97"/>
      <c r="B57" s="257" t="s">
        <v>46</v>
      </c>
      <c r="C57" s="258"/>
      <c r="D57" s="258"/>
      <c r="E57" s="258"/>
      <c r="F57" s="258"/>
      <c r="G57" s="258"/>
      <c r="H57" s="258"/>
      <c r="I57" s="258"/>
      <c r="J57" s="128"/>
      <c r="K57" s="23"/>
    </row>
    <row r="58" spans="1:11" x14ac:dyDescent="0.2">
      <c r="A58" s="97"/>
      <c r="B58" s="257" t="s">
        <v>47</v>
      </c>
      <c r="C58" s="258"/>
      <c r="D58" s="258"/>
      <c r="E58" s="258"/>
      <c r="F58" s="258"/>
      <c r="G58" s="258"/>
      <c r="H58" s="258"/>
      <c r="I58" s="144"/>
      <c r="J58" s="144"/>
      <c r="K58" s="23"/>
    </row>
    <row r="59" spans="1:11" x14ac:dyDescent="0.2">
      <c r="A59" s="97"/>
      <c r="B59" s="102" t="s">
        <v>48</v>
      </c>
      <c r="C59" s="103"/>
      <c r="D59" s="103"/>
      <c r="E59" s="103"/>
      <c r="F59" s="103"/>
      <c r="G59" s="103"/>
      <c r="H59" s="103"/>
      <c r="I59" s="128"/>
      <c r="J59" s="128"/>
      <c r="K59" s="23"/>
    </row>
    <row r="60" spans="1:11" x14ac:dyDescent="0.2">
      <c r="A60" s="97"/>
      <c r="B60" s="102" t="s">
        <v>49</v>
      </c>
      <c r="C60" s="103"/>
      <c r="D60" s="103"/>
      <c r="E60" s="103"/>
      <c r="F60" s="103"/>
      <c r="G60" s="103"/>
      <c r="H60" s="106"/>
      <c r="I60" s="106"/>
      <c r="J60" s="106"/>
      <c r="K60" s="23"/>
    </row>
    <row r="61" spans="1:11" x14ac:dyDescent="0.2">
      <c r="A61" s="97"/>
      <c r="B61" s="104"/>
      <c r="C61" s="104"/>
      <c r="D61" s="104"/>
      <c r="E61" s="104"/>
      <c r="F61" s="104"/>
      <c r="G61" s="106"/>
      <c r="H61" s="116"/>
      <c r="I61" s="106"/>
      <c r="J61" s="106"/>
      <c r="K61" s="23"/>
    </row>
    <row r="62" spans="1:11" x14ac:dyDescent="0.2">
      <c r="A62" s="105" t="s">
        <v>12</v>
      </c>
      <c r="B62" s="68"/>
      <c r="C62" s="68"/>
      <c r="D62" s="68"/>
      <c r="E62" s="68"/>
      <c r="F62" s="68"/>
      <c r="G62" s="125" t="s">
        <v>373</v>
      </c>
      <c r="H62" s="126"/>
      <c r="I62" s="106" t="s">
        <v>374</v>
      </c>
      <c r="J62" s="106"/>
      <c r="K62" s="23"/>
    </row>
    <row r="63" spans="1:11" x14ac:dyDescent="0.2">
      <c r="A63" s="68"/>
      <c r="B63" s="68"/>
      <c r="C63" s="68"/>
      <c r="D63" s="68"/>
      <c r="E63" s="97"/>
      <c r="F63" s="85"/>
      <c r="G63" s="126"/>
      <c r="H63" s="126"/>
      <c r="I63" s="116"/>
      <c r="J63" s="116"/>
      <c r="K63" s="23"/>
    </row>
    <row r="64" spans="1:11" ht="13.5" thickBot="1" x14ac:dyDescent="0.25">
      <c r="A64" s="117"/>
      <c r="B64" s="117"/>
      <c r="C64" s="68"/>
      <c r="D64" s="68"/>
      <c r="E64" s="68"/>
      <c r="F64" s="68"/>
      <c r="G64" s="164" t="s">
        <v>382</v>
      </c>
      <c r="H64" s="165"/>
      <c r="I64" s="163" t="s">
        <v>383</v>
      </c>
      <c r="J64" s="68"/>
      <c r="K64" s="23"/>
    </row>
    <row r="65" spans="1:10" x14ac:dyDescent="0.2">
      <c r="A65" s="109"/>
      <c r="B65" s="109"/>
      <c r="C65" s="109"/>
      <c r="D65" s="109"/>
      <c r="E65" s="109"/>
      <c r="F65" s="109"/>
      <c r="G65" s="196" t="s">
        <v>375</v>
      </c>
      <c r="H65" s="196"/>
      <c r="I65" s="196"/>
      <c r="J65" s="152"/>
    </row>
    <row r="66" spans="1:10" x14ac:dyDescent="0.2">
      <c r="A66" s="127"/>
      <c r="B66" s="127"/>
      <c r="C66" s="127"/>
      <c r="D66" s="127"/>
      <c r="E66" s="127"/>
      <c r="F66" s="127"/>
      <c r="G66" s="127"/>
      <c r="H66" s="127"/>
      <c r="I66" s="109"/>
      <c r="J66" s="109"/>
    </row>
    <row r="67" spans="1:10" x14ac:dyDescent="0.2">
      <c r="I67" s="43"/>
      <c r="J67" s="43"/>
    </row>
    <row r="68" spans="1:10" x14ac:dyDescent="0.2">
      <c r="I68" s="43"/>
      <c r="J68" s="43"/>
    </row>
    <row r="69" spans="1:10" x14ac:dyDescent="0.2">
      <c r="I69" s="43"/>
      <c r="J69" s="43"/>
    </row>
    <row r="70" spans="1:10" x14ac:dyDescent="0.2">
      <c r="I70" s="43"/>
      <c r="J70" s="43"/>
    </row>
    <row r="71" spans="1:10" x14ac:dyDescent="0.2">
      <c r="I71" s="43"/>
      <c r="J71" s="43"/>
    </row>
    <row r="72" spans="1:10" x14ac:dyDescent="0.2">
      <c r="I72" s="43"/>
      <c r="J72" s="43"/>
    </row>
    <row r="73" spans="1:10" x14ac:dyDescent="0.2">
      <c r="I73" s="43"/>
      <c r="J73" s="43"/>
    </row>
    <row r="74" spans="1:10" x14ac:dyDescent="0.2">
      <c r="I74" s="43"/>
      <c r="J74" s="43"/>
    </row>
    <row r="75" spans="1:10" x14ac:dyDescent="0.2">
      <c r="I75" s="43"/>
      <c r="J75" s="43"/>
    </row>
    <row r="76" spans="1:10" x14ac:dyDescent="0.2">
      <c r="I76" s="43"/>
      <c r="J76" s="43"/>
    </row>
    <row r="77" spans="1:10" x14ac:dyDescent="0.2">
      <c r="I77" s="43"/>
      <c r="J77" s="43"/>
    </row>
    <row r="78" spans="1:10" x14ac:dyDescent="0.2">
      <c r="I78" s="43"/>
      <c r="J78" s="43"/>
    </row>
    <row r="79" spans="1:10" x14ac:dyDescent="0.2">
      <c r="I79" s="43"/>
      <c r="J79" s="43"/>
    </row>
    <row r="80" spans="1:10" x14ac:dyDescent="0.2">
      <c r="I80" s="43"/>
      <c r="J80" s="43"/>
    </row>
    <row r="81" spans="9:10" x14ac:dyDescent="0.2">
      <c r="I81" s="43"/>
      <c r="J81" s="43"/>
    </row>
    <row r="82" spans="9:10" x14ac:dyDescent="0.2">
      <c r="I82" s="43"/>
      <c r="J82" s="43"/>
    </row>
    <row r="83" spans="9:10" x14ac:dyDescent="0.2">
      <c r="I83" s="43"/>
      <c r="J83" s="43"/>
    </row>
    <row r="84" spans="9:10" x14ac:dyDescent="0.2">
      <c r="I84" s="43"/>
      <c r="J84" s="43"/>
    </row>
    <row r="85" spans="9:10" x14ac:dyDescent="0.2">
      <c r="I85" s="43"/>
      <c r="J85" s="43"/>
    </row>
    <row r="86" spans="9:10" x14ac:dyDescent="0.2">
      <c r="I86" s="43"/>
      <c r="J86" s="43"/>
    </row>
    <row r="87" spans="9:10" x14ac:dyDescent="0.2">
      <c r="I87" s="43"/>
      <c r="J87" s="43"/>
    </row>
    <row r="88" spans="9:10" x14ac:dyDescent="0.2">
      <c r="I88" s="43"/>
      <c r="J88" s="43"/>
    </row>
  </sheetData>
  <mergeCells count="71">
    <mergeCell ref="B56:E56"/>
    <mergeCell ref="B57:I57"/>
    <mergeCell ref="B58:H58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19:B19"/>
    <mergeCell ref="C19:I19"/>
    <mergeCell ref="A21:B21"/>
    <mergeCell ref="C21:I21"/>
    <mergeCell ref="A17:B17"/>
    <mergeCell ref="G65:I65"/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</mergeCells>
  <phoneticPr fontId="3" type="noConversion"/>
  <conditionalFormatting sqref="H30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dataValidations count="1">
    <dataValidation allowBlank="1" sqref="K1:IW1048576 C1:J20 A22:G30 G66:J65536 A1:B18 B20 A19:A21 H27:H30 G64:I64 H22:H25 B61:F65536 A42:A65536 B42:J56 I22:J30"/>
  </dataValidations>
  <hyperlinks>
    <hyperlink ref="C21" r:id="rId1"/>
    <hyperlink ref="C51" r:id="rId2"/>
  </hyperlinks>
  <pageMargins left="0.75" right="0.75" top="1" bottom="1" header="0.5" footer="0.5"/>
  <pageSetup paperSize="9" scale="62" orientation="portrait" r:id="rId3"/>
  <headerFooter alignWithMargins="0"/>
  <ignoredErrors>
    <ignoredError sqref="I27 C9:D9 C6:I8 C10:I12 E9: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3"/>
  <sheetViews>
    <sheetView view="pageBreakPreview" topLeftCell="A93" zoomScaleNormal="100" zoomScaleSheetLayoutView="100" workbookViewId="0">
      <selection activeCell="G8" sqref="G8:L128"/>
    </sheetView>
  </sheetViews>
  <sheetFormatPr defaultRowHeight="12.75" x14ac:dyDescent="0.2"/>
  <cols>
    <col min="1" max="4" width="9.140625" style="28"/>
    <col min="5" max="5" width="20.85546875" style="28" customWidth="1"/>
    <col min="6" max="6" width="9.140625" style="28"/>
    <col min="7" max="12" width="10.85546875" style="28" bestFit="1" customWidth="1"/>
    <col min="13" max="16384" width="9.140625" style="28"/>
  </cols>
  <sheetData>
    <row r="1" spans="1:19" ht="24.75" customHeight="1" x14ac:dyDescent="0.2">
      <c r="A1" s="307" t="s">
        <v>50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123"/>
    </row>
    <row r="2" spans="1:19" ht="12.75" customHeight="1" x14ac:dyDescent="0.2">
      <c r="A2" s="309" t="s">
        <v>387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123"/>
    </row>
    <row r="3" spans="1:19" x14ac:dyDescent="0.2">
      <c r="A3" s="44"/>
      <c r="B3" s="65"/>
      <c r="C3" s="65"/>
      <c r="D3" s="65"/>
      <c r="E3" s="65"/>
      <c r="F3" s="316"/>
      <c r="G3" s="316"/>
      <c r="H3" s="64"/>
      <c r="I3" s="65"/>
      <c r="J3" s="65"/>
      <c r="K3" s="314" t="s">
        <v>51</v>
      </c>
      <c r="L3" s="315"/>
    </row>
    <row r="4" spans="1:19" ht="12.75" customHeight="1" x14ac:dyDescent="0.2">
      <c r="A4" s="296" t="s">
        <v>121</v>
      </c>
      <c r="B4" s="297"/>
      <c r="C4" s="297"/>
      <c r="D4" s="297"/>
      <c r="E4" s="298"/>
      <c r="F4" s="302" t="s">
        <v>122</v>
      </c>
      <c r="G4" s="304" t="s">
        <v>123</v>
      </c>
      <c r="H4" s="305"/>
      <c r="I4" s="306"/>
      <c r="J4" s="304" t="s">
        <v>124</v>
      </c>
      <c r="K4" s="305"/>
      <c r="L4" s="306"/>
    </row>
    <row r="5" spans="1:19" x14ac:dyDescent="0.2">
      <c r="A5" s="299"/>
      <c r="B5" s="300"/>
      <c r="C5" s="300"/>
      <c r="D5" s="300"/>
      <c r="E5" s="301"/>
      <c r="F5" s="303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311">
        <v>1</v>
      </c>
      <c r="B6" s="312"/>
      <c r="C6" s="312"/>
      <c r="D6" s="312"/>
      <c r="E6" s="313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x14ac:dyDescent="0.2">
      <c r="A7" s="293" t="s">
        <v>120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5"/>
    </row>
    <row r="8" spans="1:19" ht="12.75" customHeight="1" x14ac:dyDescent="0.2">
      <c r="A8" s="282" t="s">
        <v>52</v>
      </c>
      <c r="B8" s="283"/>
      <c r="C8" s="283"/>
      <c r="D8" s="284"/>
      <c r="E8" s="285"/>
      <c r="F8" s="9">
        <v>1</v>
      </c>
      <c r="G8" s="167">
        <f>G9+G10</f>
        <v>0</v>
      </c>
      <c r="H8" s="168">
        <f>H9+H10</f>
        <v>0</v>
      </c>
      <c r="I8" s="169">
        <f>IF((G8+H8)=SUM(I9:I10),(G8+H8),FALSE)</f>
        <v>0</v>
      </c>
      <c r="J8" s="167">
        <v>0</v>
      </c>
      <c r="K8" s="168">
        <v>0</v>
      </c>
      <c r="L8" s="169">
        <f>IF((J8+K8)=SUM(L9:L10),(J8+K8),FALSE)</f>
        <v>0</v>
      </c>
      <c r="N8" s="160"/>
      <c r="O8" s="160"/>
      <c r="P8" s="160"/>
      <c r="Q8" s="160"/>
      <c r="R8" s="160"/>
      <c r="S8" s="160"/>
    </row>
    <row r="9" spans="1:19" ht="12.75" customHeight="1" x14ac:dyDescent="0.2">
      <c r="A9" s="271" t="s">
        <v>53</v>
      </c>
      <c r="B9" s="272"/>
      <c r="C9" s="272"/>
      <c r="D9" s="272"/>
      <c r="E9" s="273"/>
      <c r="F9" s="10">
        <v>2</v>
      </c>
      <c r="G9" s="39"/>
      <c r="H9" s="40"/>
      <c r="I9" s="170">
        <f>G9+H9</f>
        <v>0</v>
      </c>
      <c r="J9" s="39">
        <v>0</v>
      </c>
      <c r="K9" s="40">
        <v>0</v>
      </c>
      <c r="L9" s="170">
        <f>J9+K9</f>
        <v>0</v>
      </c>
      <c r="N9" s="160"/>
      <c r="O9" s="160"/>
      <c r="P9" s="160"/>
      <c r="Q9" s="160"/>
      <c r="R9" s="160"/>
      <c r="S9" s="160"/>
    </row>
    <row r="10" spans="1:19" ht="12.75" customHeight="1" x14ac:dyDescent="0.2">
      <c r="A10" s="271" t="s">
        <v>54</v>
      </c>
      <c r="B10" s="272"/>
      <c r="C10" s="272"/>
      <c r="D10" s="272"/>
      <c r="E10" s="273"/>
      <c r="F10" s="10">
        <v>3</v>
      </c>
      <c r="G10" s="39"/>
      <c r="H10" s="40"/>
      <c r="I10" s="170">
        <f>G10+H10</f>
        <v>0</v>
      </c>
      <c r="J10" s="39">
        <v>0</v>
      </c>
      <c r="K10" s="40">
        <v>0</v>
      </c>
      <c r="L10" s="170">
        <f>J10+K10</f>
        <v>0</v>
      </c>
      <c r="N10" s="160"/>
      <c r="O10" s="160"/>
      <c r="P10" s="160"/>
      <c r="Q10" s="160"/>
      <c r="R10" s="160"/>
      <c r="S10" s="160"/>
    </row>
    <row r="11" spans="1:19" ht="12.75" customHeight="1" x14ac:dyDescent="0.2">
      <c r="A11" s="265" t="s">
        <v>55</v>
      </c>
      <c r="B11" s="266"/>
      <c r="C11" s="266"/>
      <c r="D11" s="272"/>
      <c r="E11" s="273"/>
      <c r="F11" s="10">
        <v>4</v>
      </c>
      <c r="G11" s="171">
        <f>G12+G13</f>
        <v>0</v>
      </c>
      <c r="H11" s="172">
        <f>H12+H13</f>
        <v>16280649.12000001</v>
      </c>
      <c r="I11" s="170">
        <f>+G11+H11</f>
        <v>16280649.12000001</v>
      </c>
      <c r="J11" s="171">
        <f>+J12+J13</f>
        <v>0</v>
      </c>
      <c r="K11" s="172">
        <f>+K12+K13</f>
        <v>22520575.5</v>
      </c>
      <c r="L11" s="170">
        <f>+J11+K11</f>
        <v>22520575.5</v>
      </c>
      <c r="N11" s="160"/>
      <c r="O11" s="160"/>
      <c r="P11" s="160"/>
      <c r="Q11" s="160"/>
      <c r="R11" s="160"/>
      <c r="S11" s="160"/>
    </row>
    <row r="12" spans="1:19" ht="12.75" customHeight="1" x14ac:dyDescent="0.2">
      <c r="A12" s="271" t="s">
        <v>14</v>
      </c>
      <c r="B12" s="272"/>
      <c r="C12" s="272"/>
      <c r="D12" s="272"/>
      <c r="E12" s="273"/>
      <c r="F12" s="10">
        <v>5</v>
      </c>
      <c r="G12" s="39"/>
      <c r="H12" s="40"/>
      <c r="I12" s="170">
        <f t="shared" ref="I12:I75" si="0">+G12+H12</f>
        <v>0</v>
      </c>
      <c r="J12" s="39"/>
      <c r="K12" s="40"/>
      <c r="L12" s="170">
        <f t="shared" ref="L12:L57" si="1">+J12+K12</f>
        <v>0</v>
      </c>
      <c r="N12" s="160"/>
      <c r="O12" s="160"/>
      <c r="P12" s="160"/>
      <c r="Q12" s="160"/>
      <c r="R12" s="160"/>
      <c r="S12" s="160"/>
    </row>
    <row r="13" spans="1:19" ht="12.75" customHeight="1" x14ac:dyDescent="0.2">
      <c r="A13" s="271" t="s">
        <v>56</v>
      </c>
      <c r="B13" s="272"/>
      <c r="C13" s="272"/>
      <c r="D13" s="272"/>
      <c r="E13" s="273"/>
      <c r="F13" s="10">
        <v>6</v>
      </c>
      <c r="G13" s="39"/>
      <c r="H13" s="40">
        <v>16280649.12000001</v>
      </c>
      <c r="I13" s="170">
        <f t="shared" si="0"/>
        <v>16280649.12000001</v>
      </c>
      <c r="J13" s="39"/>
      <c r="K13" s="40">
        <v>22520575.5</v>
      </c>
      <c r="L13" s="170">
        <f t="shared" si="1"/>
        <v>22520575.5</v>
      </c>
      <c r="N13" s="160"/>
      <c r="O13" s="160"/>
      <c r="P13" s="160"/>
      <c r="Q13" s="160"/>
      <c r="R13" s="160"/>
      <c r="S13" s="160"/>
    </row>
    <row r="14" spans="1:19" ht="12.75" customHeight="1" x14ac:dyDescent="0.2">
      <c r="A14" s="265" t="s">
        <v>57</v>
      </c>
      <c r="B14" s="266"/>
      <c r="C14" s="266"/>
      <c r="D14" s="272"/>
      <c r="E14" s="273"/>
      <c r="F14" s="10">
        <v>7</v>
      </c>
      <c r="G14" s="171">
        <f>G15+G16+G17</f>
        <v>-7.4505805969238281E-8</v>
      </c>
      <c r="H14" s="172">
        <f>H15+H16+H17</f>
        <v>635191539.96999955</v>
      </c>
      <c r="I14" s="170">
        <f t="shared" si="0"/>
        <v>635191539.96999943</v>
      </c>
      <c r="J14" s="171">
        <v>451</v>
      </c>
      <c r="K14" s="172">
        <v>491666121.06999987</v>
      </c>
      <c r="L14" s="170">
        <f t="shared" si="1"/>
        <v>491666572.06999987</v>
      </c>
      <c r="N14" s="160"/>
      <c r="O14" s="160"/>
      <c r="P14" s="160"/>
      <c r="Q14" s="160"/>
      <c r="R14" s="160"/>
      <c r="S14" s="160"/>
    </row>
    <row r="15" spans="1:19" ht="12.75" customHeight="1" x14ac:dyDescent="0.2">
      <c r="A15" s="271" t="s">
        <v>58</v>
      </c>
      <c r="B15" s="272"/>
      <c r="C15" s="272"/>
      <c r="D15" s="272"/>
      <c r="E15" s="273"/>
      <c r="F15" s="10">
        <v>8</v>
      </c>
      <c r="G15" s="39">
        <v>0</v>
      </c>
      <c r="H15" s="40">
        <v>592024993.91999996</v>
      </c>
      <c r="I15" s="170">
        <f t="shared" si="0"/>
        <v>592024993.91999996</v>
      </c>
      <c r="J15" s="39">
        <v>0</v>
      </c>
      <c r="K15" s="40">
        <v>449724946.70999998</v>
      </c>
      <c r="L15" s="170">
        <f t="shared" si="1"/>
        <v>449724946.70999998</v>
      </c>
      <c r="N15" s="160"/>
      <c r="O15" s="160"/>
      <c r="P15" s="160"/>
      <c r="Q15" s="160"/>
      <c r="R15" s="160"/>
      <c r="S15" s="160"/>
    </row>
    <row r="16" spans="1:19" ht="12.75" customHeight="1" x14ac:dyDescent="0.2">
      <c r="A16" s="271" t="s">
        <v>59</v>
      </c>
      <c r="B16" s="272"/>
      <c r="C16" s="272"/>
      <c r="D16" s="272"/>
      <c r="E16" s="273"/>
      <c r="F16" s="10">
        <v>9</v>
      </c>
      <c r="G16" s="39">
        <v>0</v>
      </c>
      <c r="H16" s="40">
        <v>31495881.630000006</v>
      </c>
      <c r="I16" s="170">
        <f t="shared" si="0"/>
        <v>31495881.630000006</v>
      </c>
      <c r="J16" s="39">
        <v>451</v>
      </c>
      <c r="K16" s="40">
        <v>30006166.920000017</v>
      </c>
      <c r="L16" s="170">
        <f t="shared" si="1"/>
        <v>30006617.920000017</v>
      </c>
      <c r="N16" s="160"/>
      <c r="O16" s="160"/>
      <c r="P16" s="160"/>
      <c r="Q16" s="160"/>
      <c r="R16" s="160"/>
      <c r="S16" s="160"/>
    </row>
    <row r="17" spans="1:19" ht="12.75" customHeight="1" x14ac:dyDescent="0.2">
      <c r="A17" s="271" t="s">
        <v>60</v>
      </c>
      <c r="B17" s="272"/>
      <c r="C17" s="272"/>
      <c r="D17" s="272"/>
      <c r="E17" s="273"/>
      <c r="F17" s="10">
        <v>10</v>
      </c>
      <c r="G17" s="39">
        <v>-7.4505805969238281E-8</v>
      </c>
      <c r="H17" s="40">
        <v>11670664.419999614</v>
      </c>
      <c r="I17" s="170">
        <f t="shared" si="0"/>
        <v>11670664.41999954</v>
      </c>
      <c r="J17" s="39">
        <v>0</v>
      </c>
      <c r="K17" s="40">
        <v>11935007.439999904</v>
      </c>
      <c r="L17" s="170">
        <f t="shared" si="1"/>
        <v>11935007.439999904</v>
      </c>
      <c r="N17" s="160"/>
      <c r="O17" s="160"/>
      <c r="P17" s="160"/>
      <c r="Q17" s="160"/>
      <c r="R17" s="160"/>
      <c r="S17" s="160"/>
    </row>
    <row r="18" spans="1:19" ht="12.75" customHeight="1" x14ac:dyDescent="0.2">
      <c r="A18" s="265" t="s">
        <v>61</v>
      </c>
      <c r="B18" s="266"/>
      <c r="C18" s="266"/>
      <c r="D18" s="272"/>
      <c r="E18" s="273"/>
      <c r="F18" s="10">
        <v>11</v>
      </c>
      <c r="G18" s="171">
        <f>G19+G20+G24+G43</f>
        <v>2630579214.8799996</v>
      </c>
      <c r="H18" s="172">
        <f>H19+H20+H24+H43</f>
        <v>4190993094.7200003</v>
      </c>
      <c r="I18" s="170">
        <f t="shared" si="0"/>
        <v>6821572309.6000004</v>
      </c>
      <c r="J18" s="171">
        <f>+J19+J20+J24+J43</f>
        <v>2697282584.2400002</v>
      </c>
      <c r="K18" s="172">
        <f>+K19+K20+K24+K43</f>
        <v>4848027136.8800001</v>
      </c>
      <c r="L18" s="170">
        <f t="shared" si="1"/>
        <v>7545309721.1200008</v>
      </c>
      <c r="N18" s="160"/>
      <c r="O18" s="160"/>
      <c r="P18" s="160"/>
      <c r="Q18" s="160"/>
      <c r="R18" s="160"/>
      <c r="S18" s="160"/>
    </row>
    <row r="19" spans="1:19" ht="25.5" customHeight="1" x14ac:dyDescent="0.2">
      <c r="A19" s="265" t="s">
        <v>62</v>
      </c>
      <c r="B19" s="266"/>
      <c r="C19" s="266"/>
      <c r="D19" s="272"/>
      <c r="E19" s="273"/>
      <c r="F19" s="10">
        <v>12</v>
      </c>
      <c r="G19" s="39"/>
      <c r="H19" s="40">
        <v>448527957.00999999</v>
      </c>
      <c r="I19" s="170">
        <f t="shared" si="0"/>
        <v>448527957.00999999</v>
      </c>
      <c r="J19" s="39">
        <v>0</v>
      </c>
      <c r="K19" s="40">
        <v>617736458.53000021</v>
      </c>
      <c r="L19" s="170">
        <f t="shared" si="1"/>
        <v>617736458.53000021</v>
      </c>
      <c r="N19" s="160"/>
      <c r="O19" s="160"/>
      <c r="P19" s="160"/>
      <c r="Q19" s="160"/>
      <c r="R19" s="160"/>
      <c r="S19" s="160"/>
    </row>
    <row r="20" spans="1:19" ht="25.5" customHeight="1" x14ac:dyDescent="0.2">
      <c r="A20" s="265" t="s">
        <v>63</v>
      </c>
      <c r="B20" s="266"/>
      <c r="C20" s="266"/>
      <c r="D20" s="272"/>
      <c r="E20" s="273"/>
      <c r="F20" s="10">
        <v>13</v>
      </c>
      <c r="G20" s="171">
        <f>G21+G22+G23</f>
        <v>0</v>
      </c>
      <c r="H20" s="172">
        <f>H21+H22+H23</f>
        <v>394644169.25000006</v>
      </c>
      <c r="I20" s="170">
        <f t="shared" si="0"/>
        <v>394644169.25000006</v>
      </c>
      <c r="J20" s="171">
        <f>+J21+J22+J23</f>
        <v>0</v>
      </c>
      <c r="K20" s="172">
        <f>+K21+K22+K23</f>
        <v>263258638.06999999</v>
      </c>
      <c r="L20" s="170">
        <f t="shared" si="1"/>
        <v>263258638.06999999</v>
      </c>
      <c r="N20" s="160"/>
      <c r="O20" s="160"/>
      <c r="P20" s="160"/>
      <c r="Q20" s="160"/>
      <c r="R20" s="160"/>
      <c r="S20" s="160"/>
    </row>
    <row r="21" spans="1:19" ht="12.75" customHeight="1" x14ac:dyDescent="0.2">
      <c r="A21" s="271" t="s">
        <v>64</v>
      </c>
      <c r="B21" s="272"/>
      <c r="C21" s="272"/>
      <c r="D21" s="272"/>
      <c r="E21" s="273"/>
      <c r="F21" s="10">
        <v>14</v>
      </c>
      <c r="G21" s="39">
        <v>0</v>
      </c>
      <c r="H21" s="40">
        <v>362384469.25000006</v>
      </c>
      <c r="I21" s="170">
        <f t="shared" si="0"/>
        <v>362384469.25000006</v>
      </c>
      <c r="J21" s="39">
        <v>0</v>
      </c>
      <c r="K21" s="40">
        <v>227865556.19</v>
      </c>
      <c r="L21" s="170">
        <f t="shared" si="1"/>
        <v>227865556.19</v>
      </c>
      <c r="N21" s="160"/>
      <c r="O21" s="160"/>
      <c r="P21" s="160"/>
      <c r="Q21" s="160"/>
      <c r="R21" s="160"/>
      <c r="S21" s="160"/>
    </row>
    <row r="22" spans="1:19" ht="12.75" customHeight="1" x14ac:dyDescent="0.2">
      <c r="A22" s="271" t="s">
        <v>65</v>
      </c>
      <c r="B22" s="272"/>
      <c r="C22" s="272"/>
      <c r="D22" s="272"/>
      <c r="E22" s="273"/>
      <c r="F22" s="10">
        <v>15</v>
      </c>
      <c r="G22" s="39">
        <v>0</v>
      </c>
      <c r="H22" s="40">
        <v>4259700</v>
      </c>
      <c r="I22" s="170">
        <f t="shared" si="0"/>
        <v>4259700</v>
      </c>
      <c r="J22" s="39">
        <v>0</v>
      </c>
      <c r="K22" s="40">
        <v>7253888.4000000004</v>
      </c>
      <c r="L22" s="170">
        <f t="shared" si="1"/>
        <v>7253888.4000000004</v>
      </c>
      <c r="N22" s="160"/>
      <c r="O22" s="160"/>
      <c r="P22" s="160"/>
      <c r="Q22" s="160"/>
      <c r="R22" s="160"/>
      <c r="S22" s="160"/>
    </row>
    <row r="23" spans="1:19" ht="12.75" customHeight="1" x14ac:dyDescent="0.2">
      <c r="A23" s="271" t="s">
        <v>66</v>
      </c>
      <c r="B23" s="272"/>
      <c r="C23" s="272"/>
      <c r="D23" s="272"/>
      <c r="E23" s="273"/>
      <c r="F23" s="10">
        <v>16</v>
      </c>
      <c r="G23" s="39">
        <v>0</v>
      </c>
      <c r="H23" s="40">
        <v>28000000</v>
      </c>
      <c r="I23" s="170">
        <f t="shared" si="0"/>
        <v>28000000</v>
      </c>
      <c r="J23" s="39">
        <v>0</v>
      </c>
      <c r="K23" s="40">
        <v>28139193.48</v>
      </c>
      <c r="L23" s="170">
        <f t="shared" si="1"/>
        <v>28139193.48</v>
      </c>
      <c r="N23" s="160"/>
      <c r="O23" s="160"/>
      <c r="P23" s="160"/>
      <c r="Q23" s="160"/>
      <c r="R23" s="160"/>
      <c r="S23" s="160"/>
    </row>
    <row r="24" spans="1:19" ht="12.75" customHeight="1" x14ac:dyDescent="0.2">
      <c r="A24" s="265" t="s">
        <v>67</v>
      </c>
      <c r="B24" s="266"/>
      <c r="C24" s="266"/>
      <c r="D24" s="272"/>
      <c r="E24" s="273"/>
      <c r="F24" s="10">
        <v>17</v>
      </c>
      <c r="G24" s="171">
        <f>G25+G28+G33+G39</f>
        <v>2630579214.8799996</v>
      </c>
      <c r="H24" s="172">
        <f>H25+H28+H33+H39</f>
        <v>3347820968.46</v>
      </c>
      <c r="I24" s="170">
        <f t="shared" si="0"/>
        <v>5978400183.3400002</v>
      </c>
      <c r="J24" s="171">
        <f>+J25+J28+J33+J39</f>
        <v>2697282584.2400002</v>
      </c>
      <c r="K24" s="172">
        <f>+K25+K28+K33+K39</f>
        <v>3967032040.2799997</v>
      </c>
      <c r="L24" s="170">
        <f t="shared" si="1"/>
        <v>6664314624.5200005</v>
      </c>
      <c r="N24" s="160"/>
      <c r="O24" s="160"/>
      <c r="P24" s="160"/>
      <c r="Q24" s="160"/>
      <c r="R24" s="160"/>
      <c r="S24" s="160"/>
    </row>
    <row r="25" spans="1:19" ht="12.75" customHeight="1" x14ac:dyDescent="0.2">
      <c r="A25" s="271" t="s">
        <v>68</v>
      </c>
      <c r="B25" s="272"/>
      <c r="C25" s="272"/>
      <c r="D25" s="272"/>
      <c r="E25" s="273"/>
      <c r="F25" s="10">
        <v>18</v>
      </c>
      <c r="G25" s="171">
        <f>G26+G27</f>
        <v>1256583198.6499996</v>
      </c>
      <c r="H25" s="172">
        <f>H26+H27</f>
        <v>806613369.23000002</v>
      </c>
      <c r="I25" s="170">
        <f t="shared" si="0"/>
        <v>2063196567.8799996</v>
      </c>
      <c r="J25" s="171">
        <f>+SUM(J26:J27)</f>
        <v>1260286681.79</v>
      </c>
      <c r="K25" s="172">
        <f>+SUM(K26:K27)</f>
        <v>930245963.80999994</v>
      </c>
      <c r="L25" s="170">
        <f t="shared" si="1"/>
        <v>2190532645.5999999</v>
      </c>
      <c r="N25" s="160"/>
      <c r="O25" s="160"/>
      <c r="P25" s="160"/>
      <c r="Q25" s="160"/>
      <c r="R25" s="160"/>
      <c r="S25" s="160"/>
    </row>
    <row r="26" spans="1:19" ht="15" customHeight="1" x14ac:dyDescent="0.2">
      <c r="A26" s="271" t="s">
        <v>69</v>
      </c>
      <c r="B26" s="272"/>
      <c r="C26" s="272"/>
      <c r="D26" s="272"/>
      <c r="E26" s="273"/>
      <c r="F26" s="10">
        <v>19</v>
      </c>
      <c r="G26" s="39">
        <v>1256583198.6499996</v>
      </c>
      <c r="H26" s="40">
        <v>806613369.23000002</v>
      </c>
      <c r="I26" s="170">
        <f t="shared" si="0"/>
        <v>2063196567.8799996</v>
      </c>
      <c r="J26" s="39">
        <v>1260286681.79</v>
      </c>
      <c r="K26" s="40">
        <v>930245963.80999994</v>
      </c>
      <c r="L26" s="170">
        <f t="shared" si="1"/>
        <v>2190532645.5999999</v>
      </c>
      <c r="N26" s="160"/>
      <c r="O26" s="160"/>
      <c r="P26" s="160"/>
      <c r="Q26" s="160"/>
      <c r="R26" s="160"/>
      <c r="S26" s="160"/>
    </row>
    <row r="27" spans="1:19" ht="12.75" customHeight="1" x14ac:dyDescent="0.2">
      <c r="A27" s="271" t="s">
        <v>70</v>
      </c>
      <c r="B27" s="272"/>
      <c r="C27" s="272"/>
      <c r="D27" s="272"/>
      <c r="E27" s="273"/>
      <c r="F27" s="10">
        <v>20</v>
      </c>
      <c r="G27" s="39">
        <v>0</v>
      </c>
      <c r="H27" s="40">
        <v>0</v>
      </c>
      <c r="I27" s="170">
        <f t="shared" si="0"/>
        <v>0</v>
      </c>
      <c r="J27" s="39"/>
      <c r="K27" s="40"/>
      <c r="L27" s="170">
        <f t="shared" si="1"/>
        <v>0</v>
      </c>
      <c r="N27" s="160"/>
      <c r="O27" s="160"/>
      <c r="P27" s="160"/>
      <c r="Q27" s="160"/>
      <c r="R27" s="160"/>
      <c r="S27" s="160"/>
    </row>
    <row r="28" spans="1:19" ht="12.75" customHeight="1" x14ac:dyDescent="0.2">
      <c r="A28" s="271" t="s">
        <v>71</v>
      </c>
      <c r="B28" s="272"/>
      <c r="C28" s="272"/>
      <c r="D28" s="272"/>
      <c r="E28" s="273"/>
      <c r="F28" s="10">
        <v>21</v>
      </c>
      <c r="G28" s="171">
        <f>SUM(G29:G32)</f>
        <v>1015137223.88</v>
      </c>
      <c r="H28" s="172">
        <f>SUM(H29:H32)</f>
        <v>1059341312.9999999</v>
      </c>
      <c r="I28" s="170">
        <f t="shared" si="0"/>
        <v>2074478536.8799999</v>
      </c>
      <c r="J28" s="171">
        <f>+J29+J30+J31+J32</f>
        <v>1149545758.01</v>
      </c>
      <c r="K28" s="172">
        <f>+K29+K30+K31+K32</f>
        <v>1656941739.9399996</v>
      </c>
      <c r="L28" s="170">
        <f t="shared" si="1"/>
        <v>2806487497.9499998</v>
      </c>
      <c r="N28" s="160"/>
      <c r="O28" s="160"/>
      <c r="P28" s="160"/>
      <c r="Q28" s="160"/>
      <c r="R28" s="160"/>
      <c r="S28" s="160"/>
    </row>
    <row r="29" spans="1:19" ht="12.75" customHeight="1" x14ac:dyDescent="0.2">
      <c r="A29" s="271" t="s">
        <v>72</v>
      </c>
      <c r="B29" s="272"/>
      <c r="C29" s="272"/>
      <c r="D29" s="272"/>
      <c r="E29" s="273"/>
      <c r="F29" s="10">
        <v>22</v>
      </c>
      <c r="G29" s="39">
        <v>22950852.129999999</v>
      </c>
      <c r="H29" s="40">
        <v>350935617.27999997</v>
      </c>
      <c r="I29" s="170">
        <f t="shared" si="0"/>
        <v>373886469.40999997</v>
      </c>
      <c r="J29" s="39">
        <v>12196468.180000002</v>
      </c>
      <c r="K29" s="40">
        <v>419154382.83999997</v>
      </c>
      <c r="L29" s="170">
        <f t="shared" si="1"/>
        <v>431350851.01999998</v>
      </c>
      <c r="N29" s="160"/>
      <c r="O29" s="160"/>
      <c r="P29" s="160"/>
      <c r="Q29" s="160"/>
      <c r="R29" s="160"/>
      <c r="S29" s="160"/>
    </row>
    <row r="30" spans="1:19" ht="15.75" customHeight="1" x14ac:dyDescent="0.2">
      <c r="A30" s="271" t="s">
        <v>73</v>
      </c>
      <c r="B30" s="272"/>
      <c r="C30" s="272"/>
      <c r="D30" s="272"/>
      <c r="E30" s="273"/>
      <c r="F30" s="10">
        <v>23</v>
      </c>
      <c r="G30" s="39">
        <v>992186371.75</v>
      </c>
      <c r="H30" s="40">
        <v>679922832.83999991</v>
      </c>
      <c r="I30" s="170">
        <f t="shared" si="0"/>
        <v>1672109204.5899999</v>
      </c>
      <c r="J30" s="39">
        <v>1137349289.8299999</v>
      </c>
      <c r="K30" s="40">
        <v>1203290981.8799996</v>
      </c>
      <c r="L30" s="170">
        <f t="shared" si="1"/>
        <v>2340640271.7099996</v>
      </c>
      <c r="N30" s="160"/>
      <c r="O30" s="160"/>
      <c r="P30" s="160"/>
      <c r="Q30" s="160"/>
      <c r="R30" s="160"/>
      <c r="S30" s="160"/>
    </row>
    <row r="31" spans="1:19" ht="12.75" customHeight="1" x14ac:dyDescent="0.2">
      <c r="A31" s="271" t="s">
        <v>74</v>
      </c>
      <c r="B31" s="272"/>
      <c r="C31" s="272"/>
      <c r="D31" s="272"/>
      <c r="E31" s="273"/>
      <c r="F31" s="10">
        <v>24</v>
      </c>
      <c r="G31" s="39">
        <v>0</v>
      </c>
      <c r="H31" s="40">
        <v>28482862.880000003</v>
      </c>
      <c r="I31" s="170">
        <f t="shared" si="0"/>
        <v>28482862.880000003</v>
      </c>
      <c r="J31" s="39">
        <v>0</v>
      </c>
      <c r="K31" s="40">
        <v>34496375.219999999</v>
      </c>
      <c r="L31" s="170">
        <f t="shared" si="1"/>
        <v>34496375.219999999</v>
      </c>
      <c r="N31" s="160"/>
      <c r="O31" s="160"/>
      <c r="P31" s="160"/>
      <c r="Q31" s="160"/>
      <c r="R31" s="160"/>
      <c r="S31" s="160"/>
    </row>
    <row r="32" spans="1:19" ht="12.75" customHeight="1" x14ac:dyDescent="0.2">
      <c r="A32" s="271" t="s">
        <v>75</v>
      </c>
      <c r="B32" s="272"/>
      <c r="C32" s="272"/>
      <c r="D32" s="272"/>
      <c r="E32" s="273"/>
      <c r="F32" s="10">
        <v>25</v>
      </c>
      <c r="G32" s="39"/>
      <c r="H32" s="40"/>
      <c r="I32" s="170">
        <f t="shared" si="0"/>
        <v>0</v>
      </c>
      <c r="J32" s="39">
        <v>0</v>
      </c>
      <c r="K32" s="40">
        <v>0</v>
      </c>
      <c r="L32" s="170">
        <f t="shared" si="1"/>
        <v>0</v>
      </c>
      <c r="N32" s="160"/>
      <c r="O32" s="160"/>
      <c r="P32" s="160"/>
      <c r="Q32" s="160"/>
      <c r="R32" s="160"/>
      <c r="S32" s="160"/>
    </row>
    <row r="33" spans="1:19" ht="12.75" customHeight="1" x14ac:dyDescent="0.2">
      <c r="A33" s="271" t="s">
        <v>76</v>
      </c>
      <c r="B33" s="272"/>
      <c r="C33" s="272"/>
      <c r="D33" s="272"/>
      <c r="E33" s="273"/>
      <c r="F33" s="10">
        <v>26</v>
      </c>
      <c r="G33" s="171">
        <f>SUM(G34:G38)</f>
        <v>40106291.740000002</v>
      </c>
      <c r="H33" s="172">
        <f>SUM(H34:H38)</f>
        <v>202592448.87</v>
      </c>
      <c r="I33" s="170">
        <f t="shared" si="0"/>
        <v>242698740.61000001</v>
      </c>
      <c r="J33" s="171">
        <f>+J34+J35+J36+J37+J38</f>
        <v>0</v>
      </c>
      <c r="K33" s="172">
        <f>+K34+K35+K36+K37+K38</f>
        <v>214660167.94</v>
      </c>
      <c r="L33" s="170">
        <f t="shared" si="1"/>
        <v>214660167.94</v>
      </c>
      <c r="N33" s="160"/>
      <c r="O33" s="160"/>
      <c r="P33" s="160"/>
      <c r="Q33" s="160"/>
      <c r="R33" s="160"/>
      <c r="S33" s="160"/>
    </row>
    <row r="34" spans="1:19" ht="12.75" customHeight="1" x14ac:dyDescent="0.2">
      <c r="A34" s="271" t="s">
        <v>77</v>
      </c>
      <c r="B34" s="272"/>
      <c r="C34" s="272"/>
      <c r="D34" s="272"/>
      <c r="E34" s="273"/>
      <c r="F34" s="10">
        <v>27</v>
      </c>
      <c r="G34" s="39">
        <v>0</v>
      </c>
      <c r="H34" s="40">
        <v>12430703.02</v>
      </c>
      <c r="I34" s="170">
        <f t="shared" si="0"/>
        <v>12430703.02</v>
      </c>
      <c r="J34" s="39">
        <v>0</v>
      </c>
      <c r="K34" s="40">
        <v>14654371.23</v>
      </c>
      <c r="L34" s="170">
        <f t="shared" si="1"/>
        <v>14654371.23</v>
      </c>
      <c r="N34" s="160"/>
      <c r="O34" s="160"/>
      <c r="P34" s="160"/>
      <c r="Q34" s="160"/>
      <c r="R34" s="160"/>
      <c r="S34" s="160"/>
    </row>
    <row r="35" spans="1:19" ht="17.25" customHeight="1" x14ac:dyDescent="0.2">
      <c r="A35" s="271" t="s">
        <v>78</v>
      </c>
      <c r="B35" s="272"/>
      <c r="C35" s="272"/>
      <c r="D35" s="272"/>
      <c r="E35" s="273"/>
      <c r="F35" s="10">
        <v>28</v>
      </c>
      <c r="G35" s="39">
        <v>0</v>
      </c>
      <c r="H35" s="40">
        <v>0</v>
      </c>
      <c r="I35" s="170">
        <f t="shared" si="0"/>
        <v>0</v>
      </c>
      <c r="J35" s="39">
        <v>0</v>
      </c>
      <c r="K35" s="40">
        <v>0</v>
      </c>
      <c r="L35" s="170">
        <f t="shared" si="1"/>
        <v>0</v>
      </c>
      <c r="N35" s="160"/>
      <c r="O35" s="160"/>
      <c r="P35" s="160"/>
      <c r="Q35" s="160"/>
      <c r="R35" s="160"/>
      <c r="S35" s="160"/>
    </row>
    <row r="36" spans="1:19" ht="12.75" customHeight="1" x14ac:dyDescent="0.2">
      <c r="A36" s="271" t="s">
        <v>79</v>
      </c>
      <c r="B36" s="272"/>
      <c r="C36" s="272"/>
      <c r="D36" s="272"/>
      <c r="E36" s="273"/>
      <c r="F36" s="10">
        <v>29</v>
      </c>
      <c r="G36" s="39">
        <v>0</v>
      </c>
      <c r="H36" s="40">
        <v>0</v>
      </c>
      <c r="I36" s="170">
        <f t="shared" si="0"/>
        <v>0</v>
      </c>
      <c r="J36" s="39">
        <v>0</v>
      </c>
      <c r="K36" s="40">
        <v>0</v>
      </c>
      <c r="L36" s="170">
        <f t="shared" si="1"/>
        <v>0</v>
      </c>
      <c r="N36" s="160"/>
      <c r="O36" s="160"/>
      <c r="P36" s="160"/>
      <c r="Q36" s="160"/>
      <c r="R36" s="160"/>
      <c r="S36" s="160"/>
    </row>
    <row r="37" spans="1:19" ht="12.75" customHeight="1" x14ac:dyDescent="0.2">
      <c r="A37" s="271" t="s">
        <v>80</v>
      </c>
      <c r="B37" s="272"/>
      <c r="C37" s="272"/>
      <c r="D37" s="272"/>
      <c r="E37" s="273"/>
      <c r="F37" s="10">
        <v>30</v>
      </c>
      <c r="G37" s="39">
        <v>40106291.740000002</v>
      </c>
      <c r="H37" s="40">
        <v>190161745.84999999</v>
      </c>
      <c r="I37" s="170">
        <f t="shared" si="0"/>
        <v>230268037.59</v>
      </c>
      <c r="J37" s="39">
        <v>0</v>
      </c>
      <c r="K37" s="40">
        <v>200005796.71000001</v>
      </c>
      <c r="L37" s="170">
        <f t="shared" si="1"/>
        <v>200005796.71000001</v>
      </c>
      <c r="N37" s="160"/>
      <c r="O37" s="160"/>
      <c r="P37" s="160"/>
      <c r="Q37" s="160"/>
      <c r="R37" s="160"/>
      <c r="S37" s="160"/>
    </row>
    <row r="38" spans="1:19" ht="12.75" customHeight="1" x14ac:dyDescent="0.2">
      <c r="A38" s="271" t="s">
        <v>81</v>
      </c>
      <c r="B38" s="272"/>
      <c r="C38" s="272"/>
      <c r="D38" s="272"/>
      <c r="E38" s="273"/>
      <c r="F38" s="10">
        <v>31</v>
      </c>
      <c r="G38" s="39">
        <v>0</v>
      </c>
      <c r="H38" s="40">
        <v>0</v>
      </c>
      <c r="I38" s="170">
        <f t="shared" si="0"/>
        <v>0</v>
      </c>
      <c r="J38" s="39">
        <v>0</v>
      </c>
      <c r="K38" s="40">
        <v>0</v>
      </c>
      <c r="L38" s="170">
        <f t="shared" si="1"/>
        <v>0</v>
      </c>
      <c r="N38" s="160"/>
      <c r="O38" s="160"/>
      <c r="P38" s="160"/>
      <c r="Q38" s="160"/>
      <c r="R38" s="160"/>
      <c r="S38" s="160"/>
    </row>
    <row r="39" spans="1:19" ht="12.75" customHeight="1" x14ac:dyDescent="0.2">
      <c r="A39" s="271" t="s">
        <v>82</v>
      </c>
      <c r="B39" s="272"/>
      <c r="C39" s="272"/>
      <c r="D39" s="272"/>
      <c r="E39" s="273"/>
      <c r="F39" s="10">
        <v>32</v>
      </c>
      <c r="G39" s="171">
        <f>G40+G41+G42</f>
        <v>318752500.61000001</v>
      </c>
      <c r="H39" s="172">
        <f>H40+H41+H42</f>
        <v>1279273837.3600001</v>
      </c>
      <c r="I39" s="170">
        <f t="shared" si="0"/>
        <v>1598026337.9700003</v>
      </c>
      <c r="J39" s="171">
        <f>+J40+J41+J42</f>
        <v>287450144.44</v>
      </c>
      <c r="K39" s="172">
        <f>+K40+K41+K42</f>
        <v>1165184168.5900002</v>
      </c>
      <c r="L39" s="170">
        <f t="shared" si="1"/>
        <v>1452634313.0300002</v>
      </c>
      <c r="N39" s="160"/>
      <c r="O39" s="160"/>
      <c r="P39" s="160"/>
      <c r="Q39" s="160"/>
      <c r="R39" s="160"/>
      <c r="S39" s="160"/>
    </row>
    <row r="40" spans="1:19" ht="12.75" customHeight="1" x14ac:dyDescent="0.2">
      <c r="A40" s="271" t="s">
        <v>83</v>
      </c>
      <c r="B40" s="272"/>
      <c r="C40" s="272"/>
      <c r="D40" s="272"/>
      <c r="E40" s="273"/>
      <c r="F40" s="10">
        <v>33</v>
      </c>
      <c r="G40" s="39">
        <v>275983421.79000002</v>
      </c>
      <c r="H40" s="40">
        <v>945757680</v>
      </c>
      <c r="I40" s="170">
        <f t="shared" si="0"/>
        <v>1221741101.79</v>
      </c>
      <c r="J40" s="39">
        <v>255426515.43000001</v>
      </c>
      <c r="K40" s="40">
        <v>841291955.58000004</v>
      </c>
      <c r="L40" s="170">
        <f t="shared" si="1"/>
        <v>1096718471.01</v>
      </c>
      <c r="N40" s="160"/>
      <c r="O40" s="160"/>
      <c r="P40" s="160"/>
      <c r="Q40" s="160"/>
      <c r="R40" s="160"/>
      <c r="S40" s="160"/>
    </row>
    <row r="41" spans="1:19" ht="12.75" customHeight="1" x14ac:dyDescent="0.2">
      <c r="A41" s="271" t="s">
        <v>84</v>
      </c>
      <c r="B41" s="272"/>
      <c r="C41" s="272"/>
      <c r="D41" s="272"/>
      <c r="E41" s="273"/>
      <c r="F41" s="10">
        <v>34</v>
      </c>
      <c r="G41" s="39">
        <v>42769078.820000008</v>
      </c>
      <c r="H41" s="40">
        <v>333516157.36000001</v>
      </c>
      <c r="I41" s="170">
        <f t="shared" si="0"/>
        <v>376285236.18000001</v>
      </c>
      <c r="J41" s="39">
        <v>32023629.010000002</v>
      </c>
      <c r="K41" s="40">
        <v>323892213.01000005</v>
      </c>
      <c r="L41" s="170">
        <f t="shared" si="1"/>
        <v>355915842.02000004</v>
      </c>
      <c r="N41" s="160"/>
      <c r="O41" s="160"/>
      <c r="P41" s="160"/>
      <c r="Q41" s="160"/>
      <c r="R41" s="160"/>
      <c r="S41" s="160"/>
    </row>
    <row r="42" spans="1:19" ht="12.75" customHeight="1" x14ac:dyDescent="0.2">
      <c r="A42" s="271" t="s">
        <v>85</v>
      </c>
      <c r="B42" s="272"/>
      <c r="C42" s="272"/>
      <c r="D42" s="272"/>
      <c r="E42" s="273"/>
      <c r="F42" s="10">
        <v>35</v>
      </c>
      <c r="G42" s="39"/>
      <c r="H42" s="40"/>
      <c r="I42" s="170">
        <f t="shared" si="0"/>
        <v>0</v>
      </c>
      <c r="J42" s="39">
        <v>0</v>
      </c>
      <c r="K42" s="40">
        <v>0</v>
      </c>
      <c r="L42" s="170">
        <f t="shared" si="1"/>
        <v>0</v>
      </c>
      <c r="N42" s="160"/>
      <c r="O42" s="160"/>
      <c r="P42" s="160"/>
      <c r="Q42" s="160"/>
      <c r="R42" s="160"/>
      <c r="S42" s="160"/>
    </row>
    <row r="43" spans="1:19" ht="24" customHeight="1" x14ac:dyDescent="0.2">
      <c r="A43" s="265" t="s">
        <v>86</v>
      </c>
      <c r="B43" s="266"/>
      <c r="C43" s="266"/>
      <c r="D43" s="272"/>
      <c r="E43" s="273"/>
      <c r="F43" s="10">
        <v>36</v>
      </c>
      <c r="G43" s="39"/>
      <c r="H43" s="40"/>
      <c r="I43" s="170">
        <f t="shared" si="0"/>
        <v>0</v>
      </c>
      <c r="J43" s="39">
        <v>0</v>
      </c>
      <c r="K43" s="40">
        <v>0</v>
      </c>
      <c r="L43" s="170">
        <f t="shared" si="1"/>
        <v>0</v>
      </c>
      <c r="N43" s="160"/>
      <c r="O43" s="160"/>
      <c r="P43" s="160"/>
      <c r="Q43" s="160"/>
      <c r="R43" s="160"/>
      <c r="S43" s="160"/>
    </row>
    <row r="44" spans="1:19" ht="24" customHeight="1" x14ac:dyDescent="0.2">
      <c r="A44" s="265" t="s">
        <v>87</v>
      </c>
      <c r="B44" s="266"/>
      <c r="C44" s="266"/>
      <c r="D44" s="272"/>
      <c r="E44" s="273"/>
      <c r="F44" s="10">
        <v>37</v>
      </c>
      <c r="G44" s="39">
        <v>138351163.53</v>
      </c>
      <c r="H44" s="40"/>
      <c r="I44" s="170">
        <f t="shared" si="0"/>
        <v>138351163.53</v>
      </c>
      <c r="J44" s="39">
        <v>299930633.87</v>
      </c>
      <c r="K44" s="40">
        <v>0</v>
      </c>
      <c r="L44" s="170">
        <f t="shared" si="1"/>
        <v>299930633.87</v>
      </c>
      <c r="N44" s="160"/>
      <c r="O44" s="160"/>
      <c r="P44" s="160"/>
      <c r="Q44" s="160"/>
      <c r="R44" s="160"/>
      <c r="S44" s="160"/>
    </row>
    <row r="45" spans="1:19" ht="12.75" customHeight="1" x14ac:dyDescent="0.2">
      <c r="A45" s="286" t="s">
        <v>370</v>
      </c>
      <c r="B45" s="287"/>
      <c r="C45" s="287"/>
      <c r="D45" s="288"/>
      <c r="E45" s="289"/>
      <c r="F45" s="10">
        <v>38</v>
      </c>
      <c r="G45" s="171">
        <f>SUM(G46:G52)</f>
        <v>278487.53000000003</v>
      </c>
      <c r="H45" s="172">
        <f>SUM(H46:H52)</f>
        <v>181675121.21999997</v>
      </c>
      <c r="I45" s="170">
        <f t="shared" si="0"/>
        <v>181953608.74999997</v>
      </c>
      <c r="J45" s="171">
        <f>+J46+J47+J48+J49+J50+J51+J52</f>
        <v>15495.940000000004</v>
      </c>
      <c r="K45" s="172">
        <f>+K46+K47+K48+K49+K50+K51+K52</f>
        <v>207024321.69999996</v>
      </c>
      <c r="L45" s="170">
        <f t="shared" si="1"/>
        <v>207039817.63999996</v>
      </c>
      <c r="N45" s="160"/>
      <c r="O45" s="160"/>
      <c r="P45" s="160"/>
      <c r="Q45" s="160"/>
      <c r="R45" s="160"/>
      <c r="S45" s="160"/>
    </row>
    <row r="46" spans="1:19" ht="12.75" customHeight="1" x14ac:dyDescent="0.2">
      <c r="A46" s="271" t="s">
        <v>88</v>
      </c>
      <c r="B46" s="272"/>
      <c r="C46" s="272"/>
      <c r="D46" s="272"/>
      <c r="E46" s="273"/>
      <c r="F46" s="10">
        <v>39</v>
      </c>
      <c r="G46" s="39">
        <v>1952.9400000000005</v>
      </c>
      <c r="H46" s="40">
        <v>18044775.969999995</v>
      </c>
      <c r="I46" s="170">
        <f t="shared" si="0"/>
        <v>18046728.909999996</v>
      </c>
      <c r="J46" s="39">
        <v>15495.94</v>
      </c>
      <c r="K46" s="40">
        <v>32404960.509999998</v>
      </c>
      <c r="L46" s="170">
        <f t="shared" si="1"/>
        <v>32420456.449999999</v>
      </c>
      <c r="N46" s="160"/>
      <c r="O46" s="160"/>
      <c r="P46" s="160"/>
      <c r="Q46" s="160"/>
      <c r="R46" s="160"/>
      <c r="S46" s="160"/>
    </row>
    <row r="47" spans="1:19" ht="12.75" customHeight="1" x14ac:dyDescent="0.2">
      <c r="A47" s="271" t="s">
        <v>89</v>
      </c>
      <c r="B47" s="272"/>
      <c r="C47" s="272"/>
      <c r="D47" s="272"/>
      <c r="E47" s="273"/>
      <c r="F47" s="10">
        <v>40</v>
      </c>
      <c r="G47" s="39">
        <v>276534.59000000003</v>
      </c>
      <c r="H47" s="40">
        <v>0</v>
      </c>
      <c r="I47" s="170">
        <f t="shared" si="0"/>
        <v>276534.59000000003</v>
      </c>
      <c r="J47" s="39">
        <v>3.637978807091713E-12</v>
      </c>
      <c r="K47" s="40">
        <v>0</v>
      </c>
      <c r="L47" s="170">
        <f t="shared" si="1"/>
        <v>3.637978807091713E-12</v>
      </c>
      <c r="N47" s="160"/>
      <c r="O47" s="160"/>
      <c r="P47" s="160"/>
      <c r="Q47" s="160"/>
      <c r="R47" s="160"/>
      <c r="S47" s="160"/>
    </row>
    <row r="48" spans="1:19" ht="12.75" customHeight="1" x14ac:dyDescent="0.2">
      <c r="A48" s="271" t="s">
        <v>90</v>
      </c>
      <c r="B48" s="272"/>
      <c r="C48" s="272"/>
      <c r="D48" s="272"/>
      <c r="E48" s="273"/>
      <c r="F48" s="10">
        <v>41</v>
      </c>
      <c r="G48" s="39">
        <v>0</v>
      </c>
      <c r="H48" s="40">
        <v>163630345.24999997</v>
      </c>
      <c r="I48" s="170">
        <f t="shared" si="0"/>
        <v>163630345.24999997</v>
      </c>
      <c r="J48" s="39">
        <v>0</v>
      </c>
      <c r="K48" s="40">
        <v>174619361.18999997</v>
      </c>
      <c r="L48" s="170">
        <f t="shared" si="1"/>
        <v>174619361.18999997</v>
      </c>
      <c r="N48" s="160"/>
      <c r="O48" s="160"/>
      <c r="P48" s="160"/>
      <c r="Q48" s="160"/>
      <c r="R48" s="160"/>
      <c r="S48" s="160"/>
    </row>
    <row r="49" spans="1:19" ht="24.75" customHeight="1" x14ac:dyDescent="0.2">
      <c r="A49" s="271" t="s">
        <v>91</v>
      </c>
      <c r="B49" s="272"/>
      <c r="C49" s="272"/>
      <c r="D49" s="272"/>
      <c r="E49" s="273"/>
      <c r="F49" s="10">
        <v>42</v>
      </c>
      <c r="G49" s="39">
        <v>0</v>
      </c>
      <c r="H49" s="40">
        <v>0</v>
      </c>
      <c r="I49" s="170">
        <f t="shared" si="0"/>
        <v>0</v>
      </c>
      <c r="J49" s="39">
        <v>0</v>
      </c>
      <c r="K49" s="40">
        <v>0</v>
      </c>
      <c r="L49" s="170">
        <f t="shared" si="1"/>
        <v>0</v>
      </c>
      <c r="N49" s="160"/>
      <c r="O49" s="160"/>
      <c r="P49" s="160"/>
      <c r="Q49" s="160"/>
      <c r="R49" s="160"/>
      <c r="S49" s="160"/>
    </row>
    <row r="50" spans="1:19" ht="12.75" customHeight="1" x14ac:dyDescent="0.2">
      <c r="A50" s="271" t="s">
        <v>92</v>
      </c>
      <c r="B50" s="272"/>
      <c r="C50" s="272"/>
      <c r="D50" s="272"/>
      <c r="E50" s="273"/>
      <c r="F50" s="10">
        <v>43</v>
      </c>
      <c r="G50" s="39">
        <v>0</v>
      </c>
      <c r="H50" s="40">
        <v>0</v>
      </c>
      <c r="I50" s="170">
        <f t="shared" si="0"/>
        <v>0</v>
      </c>
      <c r="J50" s="39">
        <v>0</v>
      </c>
      <c r="K50" s="40">
        <v>0</v>
      </c>
      <c r="L50" s="170">
        <f t="shared" si="1"/>
        <v>0</v>
      </c>
      <c r="N50" s="160"/>
      <c r="O50" s="160"/>
      <c r="P50" s="160"/>
      <c r="Q50" s="160"/>
      <c r="R50" s="160"/>
      <c r="S50" s="160"/>
    </row>
    <row r="51" spans="1:19" ht="17.25" customHeight="1" x14ac:dyDescent="0.2">
      <c r="A51" s="290" t="s">
        <v>93</v>
      </c>
      <c r="B51" s="291"/>
      <c r="C51" s="291"/>
      <c r="D51" s="291"/>
      <c r="E51" s="292"/>
      <c r="F51" s="10">
        <v>44</v>
      </c>
      <c r="G51" s="39">
        <v>0</v>
      </c>
      <c r="H51" s="40">
        <v>0</v>
      </c>
      <c r="I51" s="170">
        <f t="shared" si="0"/>
        <v>0</v>
      </c>
      <c r="J51" s="39">
        <v>0</v>
      </c>
      <c r="K51" s="40">
        <v>0</v>
      </c>
      <c r="L51" s="170">
        <f t="shared" si="1"/>
        <v>0</v>
      </c>
      <c r="N51" s="160"/>
      <c r="O51" s="160"/>
      <c r="P51" s="160"/>
      <c r="Q51" s="160"/>
      <c r="R51" s="160"/>
      <c r="S51" s="160"/>
    </row>
    <row r="52" spans="1:19" ht="24.75" customHeight="1" x14ac:dyDescent="0.2">
      <c r="A52" s="290" t="s">
        <v>94</v>
      </c>
      <c r="B52" s="291"/>
      <c r="C52" s="291"/>
      <c r="D52" s="291"/>
      <c r="E52" s="292"/>
      <c r="F52" s="10">
        <v>45</v>
      </c>
      <c r="G52" s="39">
        <v>0</v>
      </c>
      <c r="H52" s="40">
        <v>0</v>
      </c>
      <c r="I52" s="170">
        <f t="shared" si="0"/>
        <v>0</v>
      </c>
      <c r="J52" s="39">
        <v>0</v>
      </c>
      <c r="K52" s="40">
        <v>0</v>
      </c>
      <c r="L52" s="170">
        <f t="shared" si="1"/>
        <v>0</v>
      </c>
      <c r="N52" s="160"/>
      <c r="O52" s="160"/>
      <c r="P52" s="160"/>
      <c r="Q52" s="160"/>
      <c r="R52" s="160"/>
      <c r="S52" s="160"/>
    </row>
    <row r="53" spans="1:19" ht="12.75" customHeight="1" x14ac:dyDescent="0.2">
      <c r="A53" s="265" t="s">
        <v>95</v>
      </c>
      <c r="B53" s="266"/>
      <c r="C53" s="266"/>
      <c r="D53" s="272"/>
      <c r="E53" s="273"/>
      <c r="F53" s="10">
        <v>46</v>
      </c>
      <c r="G53" s="171">
        <f>G54+G55</f>
        <v>2350132.46</v>
      </c>
      <c r="H53" s="172">
        <f>H54+H55</f>
        <v>90965895.770000011</v>
      </c>
      <c r="I53" s="170">
        <f t="shared" si="0"/>
        <v>93316028.230000004</v>
      </c>
      <c r="J53" s="171">
        <f>+J54+J55</f>
        <v>2350132.46</v>
      </c>
      <c r="K53" s="172">
        <f>+K54+K55</f>
        <v>125268256.72</v>
      </c>
      <c r="L53" s="170">
        <f t="shared" si="1"/>
        <v>127618389.17999999</v>
      </c>
      <c r="N53" s="160"/>
      <c r="O53" s="160"/>
      <c r="P53" s="160"/>
      <c r="Q53" s="160"/>
      <c r="R53" s="160"/>
      <c r="S53" s="160"/>
    </row>
    <row r="54" spans="1:19" ht="12.75" customHeight="1" x14ac:dyDescent="0.2">
      <c r="A54" s="271" t="s">
        <v>96</v>
      </c>
      <c r="B54" s="272"/>
      <c r="C54" s="272"/>
      <c r="D54" s="272"/>
      <c r="E54" s="273"/>
      <c r="F54" s="10">
        <v>47</v>
      </c>
      <c r="G54" s="39">
        <v>2350132.46</v>
      </c>
      <c r="H54" s="40">
        <v>90920081.150000006</v>
      </c>
      <c r="I54" s="170">
        <f t="shared" si="0"/>
        <v>93270213.609999999</v>
      </c>
      <c r="J54" s="39">
        <v>2350132.46</v>
      </c>
      <c r="K54" s="40">
        <v>113294756.34999999</v>
      </c>
      <c r="L54" s="170">
        <f t="shared" si="1"/>
        <v>115644888.80999999</v>
      </c>
      <c r="N54" s="160"/>
      <c r="O54" s="160"/>
      <c r="P54" s="160"/>
      <c r="Q54" s="160"/>
      <c r="R54" s="160"/>
      <c r="S54" s="160"/>
    </row>
    <row r="55" spans="1:19" ht="12.75" customHeight="1" x14ac:dyDescent="0.2">
      <c r="A55" s="271" t="s">
        <v>97</v>
      </c>
      <c r="B55" s="272"/>
      <c r="C55" s="272"/>
      <c r="D55" s="272"/>
      <c r="E55" s="273"/>
      <c r="F55" s="10">
        <v>48</v>
      </c>
      <c r="G55" s="39">
        <v>0</v>
      </c>
      <c r="H55" s="40">
        <v>45814.62</v>
      </c>
      <c r="I55" s="170">
        <f t="shared" si="0"/>
        <v>45814.62</v>
      </c>
      <c r="J55" s="39">
        <v>0</v>
      </c>
      <c r="K55" s="40">
        <v>11973500.370000001</v>
      </c>
      <c r="L55" s="170">
        <f t="shared" si="1"/>
        <v>11973500.370000001</v>
      </c>
      <c r="N55" s="160"/>
      <c r="O55" s="160"/>
      <c r="P55" s="160"/>
      <c r="Q55" s="160"/>
      <c r="R55" s="160"/>
      <c r="S55" s="160"/>
    </row>
    <row r="56" spans="1:19" ht="12.75" customHeight="1" x14ac:dyDescent="0.2">
      <c r="A56" s="265" t="s">
        <v>98</v>
      </c>
      <c r="B56" s="266"/>
      <c r="C56" s="266"/>
      <c r="D56" s="272"/>
      <c r="E56" s="273"/>
      <c r="F56" s="10">
        <v>49</v>
      </c>
      <c r="G56" s="171">
        <f>G57+G60+G61</f>
        <v>1331208.0899999999</v>
      </c>
      <c r="H56" s="172">
        <f>H57+H60+H61</f>
        <v>690757242.45000017</v>
      </c>
      <c r="I56" s="170">
        <f t="shared" si="0"/>
        <v>692088450.5400002</v>
      </c>
      <c r="J56" s="171">
        <f>+J57+J60+J61</f>
        <v>3467834.1</v>
      </c>
      <c r="K56" s="172">
        <f>+K57+K60+K61</f>
        <v>1003788582.4200001</v>
      </c>
      <c r="L56" s="170">
        <f t="shared" si="1"/>
        <v>1007256416.5200001</v>
      </c>
      <c r="N56" s="160"/>
      <c r="O56" s="160"/>
      <c r="P56" s="160"/>
      <c r="Q56" s="160"/>
      <c r="R56" s="160"/>
      <c r="S56" s="160"/>
    </row>
    <row r="57" spans="1:19" ht="12.75" customHeight="1" x14ac:dyDescent="0.2">
      <c r="A57" s="265" t="s">
        <v>99</v>
      </c>
      <c r="B57" s="266"/>
      <c r="C57" s="266"/>
      <c r="D57" s="272"/>
      <c r="E57" s="273"/>
      <c r="F57" s="10">
        <v>50</v>
      </c>
      <c r="G57" s="171">
        <f>G58+G59</f>
        <v>155833.22999999998</v>
      </c>
      <c r="H57" s="172">
        <f>H58+H59</f>
        <v>326936742.39000005</v>
      </c>
      <c r="I57" s="170">
        <f t="shared" si="0"/>
        <v>327092575.62000006</v>
      </c>
      <c r="J57" s="171">
        <f>+SUM(J58:J59)</f>
        <v>485321.01000000007</v>
      </c>
      <c r="K57" s="172">
        <f>+SUM(K58:K59)</f>
        <v>645147201.0200001</v>
      </c>
      <c r="L57" s="170">
        <f t="shared" si="1"/>
        <v>645632522.03000009</v>
      </c>
      <c r="N57" s="160"/>
      <c r="O57" s="160"/>
      <c r="P57" s="160"/>
      <c r="Q57" s="160"/>
      <c r="R57" s="160"/>
      <c r="S57" s="160"/>
    </row>
    <row r="58" spans="1:19" ht="12.75" customHeight="1" x14ac:dyDescent="0.2">
      <c r="A58" s="271" t="s">
        <v>100</v>
      </c>
      <c r="B58" s="272"/>
      <c r="C58" s="272"/>
      <c r="D58" s="272"/>
      <c r="E58" s="273"/>
      <c r="F58" s="10">
        <v>51</v>
      </c>
      <c r="G58" s="39">
        <v>0</v>
      </c>
      <c r="H58" s="40">
        <v>325839683.37000006</v>
      </c>
      <c r="I58" s="170">
        <f>+G58+H58</f>
        <v>325839683.37000006</v>
      </c>
      <c r="J58" s="39">
        <v>0</v>
      </c>
      <c r="K58" s="40">
        <v>642403217.36000013</v>
      </c>
      <c r="L58" s="170">
        <f>+J58+K58</f>
        <v>642403217.36000013</v>
      </c>
      <c r="N58" s="160"/>
      <c r="O58" s="160"/>
      <c r="P58" s="160"/>
      <c r="Q58" s="160"/>
      <c r="R58" s="160"/>
      <c r="S58" s="160"/>
    </row>
    <row r="59" spans="1:19" ht="12.75" customHeight="1" x14ac:dyDescent="0.2">
      <c r="A59" s="271" t="s">
        <v>101</v>
      </c>
      <c r="B59" s="272"/>
      <c r="C59" s="272"/>
      <c r="D59" s="272"/>
      <c r="E59" s="273"/>
      <c r="F59" s="10">
        <v>52</v>
      </c>
      <c r="G59" s="39">
        <v>155833.22999999998</v>
      </c>
      <c r="H59" s="40">
        <v>1097059.02</v>
      </c>
      <c r="I59" s="170">
        <f>+G59+H59</f>
        <v>1252892.25</v>
      </c>
      <c r="J59" s="39">
        <v>485321.01000000007</v>
      </c>
      <c r="K59" s="40">
        <v>2743983.6599999997</v>
      </c>
      <c r="L59" s="170">
        <f>+J59+K59</f>
        <v>3229304.67</v>
      </c>
      <c r="N59" s="160"/>
      <c r="O59" s="160"/>
      <c r="P59" s="160"/>
      <c r="Q59" s="160"/>
      <c r="R59" s="160"/>
      <c r="S59" s="160"/>
    </row>
    <row r="60" spans="1:19" ht="12.75" customHeight="1" x14ac:dyDescent="0.2">
      <c r="A60" s="265" t="s">
        <v>102</v>
      </c>
      <c r="B60" s="266"/>
      <c r="C60" s="266"/>
      <c r="D60" s="272"/>
      <c r="E60" s="273"/>
      <c r="F60" s="10">
        <v>53</v>
      </c>
      <c r="G60" s="39">
        <v>764.92</v>
      </c>
      <c r="H60" s="40">
        <v>36691183.699999996</v>
      </c>
      <c r="I60" s="170">
        <f>+G60+H60</f>
        <v>36691948.619999997</v>
      </c>
      <c r="J60" s="39">
        <v>1134.76</v>
      </c>
      <c r="K60" s="40">
        <v>44774435.339999996</v>
      </c>
      <c r="L60" s="170">
        <f>+J60+K60</f>
        <v>44775570.099999994</v>
      </c>
      <c r="N60" s="160"/>
      <c r="O60" s="160"/>
      <c r="P60" s="160"/>
      <c r="Q60" s="160"/>
      <c r="R60" s="160"/>
      <c r="S60" s="160"/>
    </row>
    <row r="61" spans="1:19" ht="12.75" customHeight="1" x14ac:dyDescent="0.2">
      <c r="A61" s="265" t="s">
        <v>103</v>
      </c>
      <c r="B61" s="266"/>
      <c r="C61" s="266"/>
      <c r="D61" s="272"/>
      <c r="E61" s="273"/>
      <c r="F61" s="10">
        <v>54</v>
      </c>
      <c r="G61" s="171">
        <f>G62+G63+G64</f>
        <v>1174609.94</v>
      </c>
      <c r="H61" s="172">
        <f>H62+H63+H64</f>
        <v>327129316.36000013</v>
      </c>
      <c r="I61" s="170">
        <f t="shared" si="0"/>
        <v>328303926.30000013</v>
      </c>
      <c r="J61" s="171">
        <f>+J62+J63+J64</f>
        <v>2981378.33</v>
      </c>
      <c r="K61" s="172">
        <f>+K62+K63+K64</f>
        <v>313866946.05999988</v>
      </c>
      <c r="L61" s="170">
        <f t="shared" ref="L61:L75" si="2">+J61+K61</f>
        <v>316848324.38999987</v>
      </c>
      <c r="N61" s="160"/>
      <c r="O61" s="160"/>
      <c r="P61" s="160"/>
      <c r="Q61" s="160"/>
      <c r="R61" s="160"/>
      <c r="S61" s="160"/>
    </row>
    <row r="62" spans="1:19" ht="12.75" customHeight="1" x14ac:dyDescent="0.2">
      <c r="A62" s="271" t="s">
        <v>104</v>
      </c>
      <c r="B62" s="272"/>
      <c r="C62" s="272"/>
      <c r="D62" s="272"/>
      <c r="E62" s="273"/>
      <c r="F62" s="10">
        <v>55</v>
      </c>
      <c r="G62" s="39">
        <v>0</v>
      </c>
      <c r="H62" s="40">
        <v>247491293.22000015</v>
      </c>
      <c r="I62" s="170">
        <f t="shared" si="0"/>
        <v>247491293.22000015</v>
      </c>
      <c r="J62" s="39">
        <v>0</v>
      </c>
      <c r="K62" s="40">
        <v>252759388.27999991</v>
      </c>
      <c r="L62" s="170">
        <f t="shared" si="2"/>
        <v>252759388.27999991</v>
      </c>
      <c r="N62" s="160"/>
      <c r="O62" s="160"/>
      <c r="P62" s="160"/>
      <c r="Q62" s="160"/>
      <c r="R62" s="160"/>
      <c r="S62" s="160"/>
    </row>
    <row r="63" spans="1:19" ht="12.75" customHeight="1" x14ac:dyDescent="0.2">
      <c r="A63" s="271" t="s">
        <v>105</v>
      </c>
      <c r="B63" s="272"/>
      <c r="C63" s="272"/>
      <c r="D63" s="272"/>
      <c r="E63" s="273"/>
      <c r="F63" s="10">
        <v>56</v>
      </c>
      <c r="G63" s="39">
        <v>984115.27</v>
      </c>
      <c r="H63" s="40">
        <v>7509153.5299999956</v>
      </c>
      <c r="I63" s="170">
        <f t="shared" si="0"/>
        <v>8493268.7999999952</v>
      </c>
      <c r="J63" s="39">
        <v>729735.61</v>
      </c>
      <c r="K63" s="40">
        <v>5807065.0099999961</v>
      </c>
      <c r="L63" s="170">
        <f t="shared" si="2"/>
        <v>6536800.6199999964</v>
      </c>
      <c r="N63" s="160"/>
      <c r="O63" s="160"/>
      <c r="P63" s="160"/>
      <c r="Q63" s="160"/>
      <c r="R63" s="160"/>
      <c r="S63" s="160"/>
    </row>
    <row r="64" spans="1:19" ht="12.75" customHeight="1" x14ac:dyDescent="0.2">
      <c r="A64" s="271" t="s">
        <v>106</v>
      </c>
      <c r="B64" s="272"/>
      <c r="C64" s="272"/>
      <c r="D64" s="272"/>
      <c r="E64" s="273"/>
      <c r="F64" s="10">
        <v>57</v>
      </c>
      <c r="G64" s="39">
        <v>190494.67000000004</v>
      </c>
      <c r="H64" s="40">
        <v>72128869.610000014</v>
      </c>
      <c r="I64" s="170">
        <f t="shared" si="0"/>
        <v>72319364.280000016</v>
      </c>
      <c r="J64" s="39">
        <v>2251642.7200000002</v>
      </c>
      <c r="K64" s="40">
        <v>55300492.769999996</v>
      </c>
      <c r="L64" s="170">
        <f t="shared" si="2"/>
        <v>57552135.489999995</v>
      </c>
      <c r="N64" s="160"/>
      <c r="O64" s="160"/>
      <c r="P64" s="160"/>
      <c r="Q64" s="160"/>
      <c r="R64" s="160"/>
      <c r="S64" s="160"/>
    </row>
    <row r="65" spans="1:19" ht="12.75" customHeight="1" x14ac:dyDescent="0.2">
      <c r="A65" s="265" t="s">
        <v>107</v>
      </c>
      <c r="B65" s="266"/>
      <c r="C65" s="266"/>
      <c r="D65" s="272"/>
      <c r="E65" s="273"/>
      <c r="F65" s="10">
        <v>58</v>
      </c>
      <c r="G65" s="171">
        <f>G66+G70+G71</f>
        <v>20222037.529999997</v>
      </c>
      <c r="H65" s="172">
        <f>H66+H70+H71</f>
        <v>46083722.129999995</v>
      </c>
      <c r="I65" s="170">
        <f t="shared" si="0"/>
        <v>66305759.659999996</v>
      </c>
      <c r="J65" s="171">
        <f>+J66+J70+J71</f>
        <v>17027668.680000007</v>
      </c>
      <c r="K65" s="172">
        <f>+K66+K70+K71</f>
        <v>58419625.259999976</v>
      </c>
      <c r="L65" s="170">
        <f t="shared" si="2"/>
        <v>75447293.939999983</v>
      </c>
      <c r="N65" s="160"/>
      <c r="O65" s="160"/>
      <c r="P65" s="160"/>
      <c r="Q65" s="160"/>
      <c r="R65" s="160"/>
      <c r="S65" s="160"/>
    </row>
    <row r="66" spans="1:19" ht="12.75" customHeight="1" x14ac:dyDescent="0.2">
      <c r="A66" s="265" t="s">
        <v>108</v>
      </c>
      <c r="B66" s="266"/>
      <c r="C66" s="266"/>
      <c r="D66" s="272"/>
      <c r="E66" s="273"/>
      <c r="F66" s="10">
        <v>59</v>
      </c>
      <c r="G66" s="171">
        <f>G67+G68+G69</f>
        <v>20222037.529999997</v>
      </c>
      <c r="H66" s="172">
        <f>H67+H68+H69</f>
        <v>45977297.969999999</v>
      </c>
      <c r="I66" s="170">
        <f t="shared" si="0"/>
        <v>66199335.5</v>
      </c>
      <c r="J66" s="171">
        <f>+J67+J68+J69</f>
        <v>17027668.680000007</v>
      </c>
      <c r="K66" s="172">
        <f>+K67+K68+K69</f>
        <v>58313201.099999979</v>
      </c>
      <c r="L66" s="170">
        <f t="shared" si="2"/>
        <v>75340869.779999986</v>
      </c>
      <c r="N66" s="160"/>
      <c r="O66" s="160"/>
      <c r="P66" s="160"/>
      <c r="Q66" s="160"/>
      <c r="R66" s="160"/>
      <c r="S66" s="160"/>
    </row>
    <row r="67" spans="1:19" ht="12.75" customHeight="1" x14ac:dyDescent="0.2">
      <c r="A67" s="271" t="s">
        <v>109</v>
      </c>
      <c r="B67" s="272"/>
      <c r="C67" s="272"/>
      <c r="D67" s="272"/>
      <c r="E67" s="273"/>
      <c r="F67" s="10">
        <v>60</v>
      </c>
      <c r="G67" s="39">
        <v>0</v>
      </c>
      <c r="H67" s="40">
        <v>45912680.960000001</v>
      </c>
      <c r="I67" s="170">
        <f t="shared" si="0"/>
        <v>45912680.960000001</v>
      </c>
      <c r="J67" s="39">
        <v>2.9103830456733704E-9</v>
      </c>
      <c r="K67" s="40">
        <v>58248584.089999981</v>
      </c>
      <c r="L67" s="170">
        <f t="shared" si="2"/>
        <v>58248584.089999981</v>
      </c>
      <c r="N67" s="160"/>
      <c r="O67" s="160"/>
      <c r="P67" s="160"/>
      <c r="Q67" s="160"/>
      <c r="R67" s="160"/>
      <c r="S67" s="160"/>
    </row>
    <row r="68" spans="1:19" ht="12.75" customHeight="1" x14ac:dyDescent="0.2">
      <c r="A68" s="271" t="s">
        <v>110</v>
      </c>
      <c r="B68" s="272"/>
      <c r="C68" s="272"/>
      <c r="D68" s="272"/>
      <c r="E68" s="273"/>
      <c r="F68" s="10">
        <v>61</v>
      </c>
      <c r="G68" s="39">
        <v>20222037.529999997</v>
      </c>
      <c r="H68" s="40">
        <v>0</v>
      </c>
      <c r="I68" s="170">
        <f t="shared" si="0"/>
        <v>20222037.529999997</v>
      </c>
      <c r="J68" s="39">
        <v>17027668.680000003</v>
      </c>
      <c r="K68" s="40">
        <v>0</v>
      </c>
      <c r="L68" s="170">
        <f t="shared" si="2"/>
        <v>17027668.680000003</v>
      </c>
      <c r="N68" s="160"/>
      <c r="O68" s="160"/>
      <c r="P68" s="160"/>
      <c r="Q68" s="160"/>
      <c r="R68" s="160"/>
      <c r="S68" s="160"/>
    </row>
    <row r="69" spans="1:19" ht="12.75" customHeight="1" x14ac:dyDescent="0.2">
      <c r="A69" s="271" t="s">
        <v>111</v>
      </c>
      <c r="B69" s="272"/>
      <c r="C69" s="272"/>
      <c r="D69" s="272"/>
      <c r="E69" s="273"/>
      <c r="F69" s="10">
        <v>62</v>
      </c>
      <c r="G69" s="39">
        <v>0</v>
      </c>
      <c r="H69" s="40">
        <v>64617.009999999995</v>
      </c>
      <c r="I69" s="170">
        <f t="shared" si="0"/>
        <v>64617.009999999995</v>
      </c>
      <c r="J69" s="39">
        <v>0</v>
      </c>
      <c r="K69" s="40">
        <v>64617.009999999995</v>
      </c>
      <c r="L69" s="170">
        <f t="shared" si="2"/>
        <v>64617.009999999995</v>
      </c>
      <c r="N69" s="160"/>
      <c r="O69" s="160"/>
      <c r="P69" s="160"/>
      <c r="Q69" s="160"/>
      <c r="R69" s="160"/>
      <c r="S69" s="160"/>
    </row>
    <row r="70" spans="1:19" ht="12.75" customHeight="1" x14ac:dyDescent="0.2">
      <c r="A70" s="265" t="s">
        <v>112</v>
      </c>
      <c r="B70" s="266"/>
      <c r="C70" s="266"/>
      <c r="D70" s="272"/>
      <c r="E70" s="273"/>
      <c r="F70" s="10">
        <v>63</v>
      </c>
      <c r="G70" s="39"/>
      <c r="H70" s="40"/>
      <c r="I70" s="170">
        <f t="shared" si="0"/>
        <v>0</v>
      </c>
      <c r="J70" s="39"/>
      <c r="K70" s="40"/>
      <c r="L70" s="170">
        <f t="shared" si="2"/>
        <v>0</v>
      </c>
      <c r="N70" s="160"/>
      <c r="O70" s="160"/>
      <c r="P70" s="160"/>
      <c r="Q70" s="160"/>
      <c r="R70" s="160"/>
      <c r="S70" s="160"/>
    </row>
    <row r="71" spans="1:19" ht="12.75" customHeight="1" x14ac:dyDescent="0.2">
      <c r="A71" s="265" t="s">
        <v>113</v>
      </c>
      <c r="B71" s="266"/>
      <c r="C71" s="266"/>
      <c r="D71" s="272"/>
      <c r="E71" s="273"/>
      <c r="F71" s="10">
        <v>64</v>
      </c>
      <c r="G71" s="39">
        <v>0</v>
      </c>
      <c r="H71" s="40">
        <v>106424.16</v>
      </c>
      <c r="I71" s="170">
        <f t="shared" si="0"/>
        <v>106424.16</v>
      </c>
      <c r="J71" s="39"/>
      <c r="K71" s="40">
        <v>106424.16</v>
      </c>
      <c r="L71" s="170">
        <f t="shared" si="2"/>
        <v>106424.16</v>
      </c>
      <c r="N71" s="160"/>
      <c r="O71" s="160"/>
      <c r="P71" s="160"/>
      <c r="Q71" s="160"/>
      <c r="R71" s="160"/>
      <c r="S71" s="160"/>
    </row>
    <row r="72" spans="1:19" ht="24.75" customHeight="1" x14ac:dyDescent="0.2">
      <c r="A72" s="265" t="s">
        <v>114</v>
      </c>
      <c r="B72" s="266"/>
      <c r="C72" s="266"/>
      <c r="D72" s="272"/>
      <c r="E72" s="273"/>
      <c r="F72" s="10">
        <v>65</v>
      </c>
      <c r="G72" s="171">
        <f>G73+G74+G75</f>
        <v>0</v>
      </c>
      <c r="H72" s="172">
        <f>H73+H74+H75</f>
        <v>119420616.77999999</v>
      </c>
      <c r="I72" s="170">
        <f t="shared" si="0"/>
        <v>119420616.77999999</v>
      </c>
      <c r="J72" s="171">
        <f>+J73+J74+J75</f>
        <v>0</v>
      </c>
      <c r="K72" s="172">
        <f>+K73+K74+K75</f>
        <v>177579682.59</v>
      </c>
      <c r="L72" s="170">
        <f t="shared" si="2"/>
        <v>177579682.59</v>
      </c>
      <c r="N72" s="160"/>
      <c r="O72" s="160"/>
      <c r="P72" s="160"/>
      <c r="Q72" s="160"/>
      <c r="R72" s="160"/>
      <c r="S72" s="160"/>
    </row>
    <row r="73" spans="1:19" ht="12.75" customHeight="1" x14ac:dyDescent="0.2">
      <c r="A73" s="271" t="s">
        <v>115</v>
      </c>
      <c r="B73" s="272"/>
      <c r="C73" s="272"/>
      <c r="D73" s="272"/>
      <c r="E73" s="273"/>
      <c r="F73" s="10">
        <v>66</v>
      </c>
      <c r="G73" s="39">
        <v>0</v>
      </c>
      <c r="H73" s="40">
        <v>0</v>
      </c>
      <c r="I73" s="170">
        <f t="shared" si="0"/>
        <v>0</v>
      </c>
      <c r="J73" s="39">
        <v>0</v>
      </c>
      <c r="K73" s="40">
        <v>0</v>
      </c>
      <c r="L73" s="170">
        <f t="shared" si="2"/>
        <v>0</v>
      </c>
      <c r="N73" s="160"/>
      <c r="O73" s="160"/>
      <c r="P73" s="160"/>
      <c r="Q73" s="160"/>
      <c r="R73" s="160"/>
      <c r="S73" s="160"/>
    </row>
    <row r="74" spans="1:19" ht="12.75" customHeight="1" x14ac:dyDescent="0.2">
      <c r="A74" s="271" t="s">
        <v>116</v>
      </c>
      <c r="B74" s="272"/>
      <c r="C74" s="272"/>
      <c r="D74" s="272"/>
      <c r="E74" s="273"/>
      <c r="F74" s="10">
        <v>67</v>
      </c>
      <c r="G74" s="39">
        <v>0</v>
      </c>
      <c r="H74" s="40">
        <v>110496206.75999999</v>
      </c>
      <c r="I74" s="170">
        <f t="shared" si="0"/>
        <v>110496206.75999999</v>
      </c>
      <c r="J74" s="39">
        <v>0</v>
      </c>
      <c r="K74" s="40">
        <v>171069571.18000001</v>
      </c>
      <c r="L74" s="170">
        <f t="shared" si="2"/>
        <v>171069571.18000001</v>
      </c>
      <c r="N74" s="160"/>
      <c r="O74" s="160"/>
      <c r="P74" s="160"/>
      <c r="Q74" s="160"/>
      <c r="R74" s="160"/>
      <c r="S74" s="160"/>
    </row>
    <row r="75" spans="1:19" ht="12.75" customHeight="1" x14ac:dyDescent="0.2">
      <c r="A75" s="271" t="s">
        <v>117</v>
      </c>
      <c r="B75" s="272"/>
      <c r="C75" s="272"/>
      <c r="D75" s="272"/>
      <c r="E75" s="273"/>
      <c r="F75" s="10">
        <v>68</v>
      </c>
      <c r="G75" s="39">
        <v>0</v>
      </c>
      <c r="H75" s="40">
        <v>8924410.0199999996</v>
      </c>
      <c r="I75" s="170">
        <f t="shared" si="0"/>
        <v>8924410.0199999996</v>
      </c>
      <c r="J75" s="39">
        <v>0</v>
      </c>
      <c r="K75" s="40">
        <v>6510111.4099999992</v>
      </c>
      <c r="L75" s="170">
        <f t="shared" si="2"/>
        <v>6510111.4099999992</v>
      </c>
      <c r="N75" s="160"/>
      <c r="O75" s="160"/>
      <c r="P75" s="160"/>
      <c r="Q75" s="160"/>
      <c r="R75" s="160"/>
      <c r="S75" s="160"/>
    </row>
    <row r="76" spans="1:19" ht="12.75" customHeight="1" x14ac:dyDescent="0.2">
      <c r="A76" s="265" t="s">
        <v>118</v>
      </c>
      <c r="B76" s="266"/>
      <c r="C76" s="266"/>
      <c r="D76" s="272"/>
      <c r="E76" s="273"/>
      <c r="F76" s="10">
        <v>69</v>
      </c>
      <c r="G76" s="171">
        <f>G8+G11+G14+G18+G44+G45+G53+G56+G65+G72</f>
        <v>2793112244.0200005</v>
      </c>
      <c r="H76" s="172">
        <f>H8+H11+H14+H18+H44+H45+H53+H56+H65+H72</f>
        <v>5971367882.1599998</v>
      </c>
      <c r="I76" s="170">
        <f>+G76+H76</f>
        <v>8764480126.1800003</v>
      </c>
      <c r="J76" s="171">
        <f>+J8+J11+J14+J18+J44+J45+J53+J56+J65+J72</f>
        <v>3020074800.29</v>
      </c>
      <c r="K76" s="172">
        <f>+K8+K11+K14+K18+K44+K45+K53+K56+K65+K72</f>
        <v>6934294302.1400003</v>
      </c>
      <c r="L76" s="170">
        <f>+J76+K76</f>
        <v>9954369102.4300003</v>
      </c>
      <c r="N76" s="160"/>
      <c r="O76" s="160"/>
      <c r="P76" s="160"/>
      <c r="Q76" s="160"/>
      <c r="R76" s="160"/>
      <c r="S76" s="160"/>
    </row>
    <row r="77" spans="1:19" ht="12.75" customHeight="1" x14ac:dyDescent="0.2">
      <c r="A77" s="268" t="s">
        <v>119</v>
      </c>
      <c r="B77" s="269"/>
      <c r="C77" s="269"/>
      <c r="D77" s="274"/>
      <c r="E77" s="281"/>
      <c r="F77" s="11">
        <v>70</v>
      </c>
      <c r="G77" s="41">
        <v>33839.360000000001</v>
      </c>
      <c r="H77" s="42">
        <v>1108802832.5599997</v>
      </c>
      <c r="I77" s="173">
        <f>+G77+H77</f>
        <v>1108836671.9199996</v>
      </c>
      <c r="J77" s="41">
        <v>52648125.020000003</v>
      </c>
      <c r="K77" s="42">
        <v>1148837112.3</v>
      </c>
      <c r="L77" s="173">
        <f>+J77+K77</f>
        <v>1201485237.3199999</v>
      </c>
      <c r="N77" s="160"/>
      <c r="O77" s="160"/>
      <c r="P77" s="160"/>
      <c r="Q77" s="160"/>
      <c r="R77" s="160"/>
      <c r="S77" s="160"/>
    </row>
    <row r="78" spans="1:19" ht="12.75" customHeight="1" x14ac:dyDescent="0.2">
      <c r="A78" s="185" t="s">
        <v>182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4"/>
      <c r="N78" s="160"/>
      <c r="O78" s="160"/>
      <c r="P78" s="160"/>
      <c r="Q78" s="160"/>
      <c r="R78" s="160"/>
      <c r="S78" s="160"/>
    </row>
    <row r="79" spans="1:19" ht="12.75" customHeight="1" x14ac:dyDescent="0.2">
      <c r="A79" s="282" t="s">
        <v>128</v>
      </c>
      <c r="B79" s="283"/>
      <c r="C79" s="283"/>
      <c r="D79" s="284"/>
      <c r="E79" s="285"/>
      <c r="F79" s="9">
        <v>71</v>
      </c>
      <c r="G79" s="167">
        <f>G80+G84+G85+G89+G93+G96</f>
        <v>219042448.28000003</v>
      </c>
      <c r="H79" s="168">
        <f>H80+H84+H85+H89+H93+H96</f>
        <v>1834478582.51</v>
      </c>
      <c r="I79" s="169">
        <f t="shared" ref="I79:I128" si="3">+G79+H79</f>
        <v>2053521030.79</v>
      </c>
      <c r="J79" s="167">
        <f>+J80+J84+J85+J89+J93+J96</f>
        <v>276822500.68739992</v>
      </c>
      <c r="K79" s="168">
        <f>+K80+K84+K85+K89+K93+K96</f>
        <v>2315988696.8204007</v>
      </c>
      <c r="L79" s="169">
        <f t="shared" ref="L79:L128" si="4">+J79+K79</f>
        <v>2592811197.5078006</v>
      </c>
      <c r="N79" s="160"/>
      <c r="O79" s="160"/>
      <c r="P79" s="160"/>
      <c r="Q79" s="160"/>
      <c r="R79" s="160"/>
      <c r="S79" s="160"/>
    </row>
    <row r="80" spans="1:19" ht="12.75" customHeight="1" x14ac:dyDescent="0.2">
      <c r="A80" s="265" t="s">
        <v>129</v>
      </c>
      <c r="B80" s="266"/>
      <c r="C80" s="266"/>
      <c r="D80" s="272"/>
      <c r="E80" s="273"/>
      <c r="F80" s="10">
        <v>72</v>
      </c>
      <c r="G80" s="171">
        <f>G81+G82+G83</f>
        <v>44288720</v>
      </c>
      <c r="H80" s="172">
        <f>H81+H82+H83</f>
        <v>557287080</v>
      </c>
      <c r="I80" s="170">
        <f t="shared" si="3"/>
        <v>601575800</v>
      </c>
      <c r="J80" s="171">
        <f>+SUM(J81:J83)</f>
        <v>44288720</v>
      </c>
      <c r="K80" s="172">
        <f>+SUM(K81:K83)</f>
        <v>557287080</v>
      </c>
      <c r="L80" s="170">
        <f t="shared" si="4"/>
        <v>601575800</v>
      </c>
      <c r="N80" s="160"/>
      <c r="O80" s="160"/>
      <c r="P80" s="160"/>
      <c r="Q80" s="160"/>
      <c r="R80" s="160"/>
      <c r="S80" s="160"/>
    </row>
    <row r="81" spans="1:19" ht="12.75" customHeight="1" x14ac:dyDescent="0.2">
      <c r="A81" s="271" t="s">
        <v>130</v>
      </c>
      <c r="B81" s="272"/>
      <c r="C81" s="272"/>
      <c r="D81" s="272"/>
      <c r="E81" s="273"/>
      <c r="F81" s="10">
        <v>73</v>
      </c>
      <c r="G81" s="39">
        <v>44288720</v>
      </c>
      <c r="H81" s="40">
        <v>545037080</v>
      </c>
      <c r="I81" s="170">
        <f t="shared" si="3"/>
        <v>589325800</v>
      </c>
      <c r="J81" s="39">
        <v>44288720</v>
      </c>
      <c r="K81" s="40">
        <v>545037080</v>
      </c>
      <c r="L81" s="170">
        <f t="shared" si="4"/>
        <v>589325800</v>
      </c>
      <c r="N81" s="160"/>
      <c r="O81" s="160"/>
      <c r="P81" s="160"/>
      <c r="Q81" s="160"/>
      <c r="R81" s="160"/>
      <c r="S81" s="160"/>
    </row>
    <row r="82" spans="1:19" ht="12.75" customHeight="1" x14ac:dyDescent="0.2">
      <c r="A82" s="271" t="s">
        <v>131</v>
      </c>
      <c r="B82" s="272"/>
      <c r="C82" s="272"/>
      <c r="D82" s="272"/>
      <c r="E82" s="273"/>
      <c r="F82" s="10">
        <v>74</v>
      </c>
      <c r="G82" s="39"/>
      <c r="H82" s="40">
        <v>12250000</v>
      </c>
      <c r="I82" s="170">
        <f t="shared" si="3"/>
        <v>12250000</v>
      </c>
      <c r="J82" s="39">
        <v>0</v>
      </c>
      <c r="K82" s="40">
        <v>12250000</v>
      </c>
      <c r="L82" s="170">
        <f t="shared" si="4"/>
        <v>12250000</v>
      </c>
      <c r="N82" s="160"/>
      <c r="O82" s="160"/>
      <c r="P82" s="160"/>
      <c r="Q82" s="160"/>
      <c r="R82" s="160"/>
      <c r="S82" s="160"/>
    </row>
    <row r="83" spans="1:19" ht="12.75" customHeight="1" x14ac:dyDescent="0.2">
      <c r="A83" s="271" t="s">
        <v>132</v>
      </c>
      <c r="B83" s="272"/>
      <c r="C83" s="272"/>
      <c r="D83" s="272"/>
      <c r="E83" s="273"/>
      <c r="F83" s="10">
        <v>75</v>
      </c>
      <c r="G83" s="39"/>
      <c r="H83" s="40"/>
      <c r="I83" s="170">
        <f t="shared" si="3"/>
        <v>0</v>
      </c>
      <c r="J83" s="39">
        <v>0</v>
      </c>
      <c r="K83" s="40">
        <v>0</v>
      </c>
      <c r="L83" s="170">
        <f t="shared" si="4"/>
        <v>0</v>
      </c>
      <c r="N83" s="160"/>
      <c r="O83" s="160"/>
      <c r="P83" s="160"/>
      <c r="Q83" s="160"/>
      <c r="R83" s="160"/>
      <c r="S83" s="160"/>
    </row>
    <row r="84" spans="1:19" ht="12.75" customHeight="1" x14ac:dyDescent="0.2">
      <c r="A84" s="265" t="s">
        <v>133</v>
      </c>
      <c r="B84" s="266"/>
      <c r="C84" s="266"/>
      <c r="D84" s="272"/>
      <c r="E84" s="273"/>
      <c r="F84" s="10">
        <v>76</v>
      </c>
      <c r="G84" s="39"/>
      <c r="H84" s="40">
        <v>681482525.25</v>
      </c>
      <c r="I84" s="170">
        <f t="shared" si="3"/>
        <v>681482525.25</v>
      </c>
      <c r="J84" s="39"/>
      <c r="K84" s="40">
        <v>681482525.25</v>
      </c>
      <c r="L84" s="170">
        <f t="shared" si="4"/>
        <v>681482525.25</v>
      </c>
      <c r="N84" s="160"/>
      <c r="O84" s="160"/>
      <c r="P84" s="160"/>
      <c r="Q84" s="160"/>
      <c r="R84" s="160"/>
      <c r="S84" s="160"/>
    </row>
    <row r="85" spans="1:19" ht="12.75" customHeight="1" x14ac:dyDescent="0.2">
      <c r="A85" s="265" t="s">
        <v>134</v>
      </c>
      <c r="B85" s="266"/>
      <c r="C85" s="266"/>
      <c r="D85" s="272"/>
      <c r="E85" s="273"/>
      <c r="F85" s="10">
        <v>77</v>
      </c>
      <c r="G85" s="171">
        <f>G86+G87+G88</f>
        <v>57547683.890000001</v>
      </c>
      <c r="H85" s="172">
        <f>H86+H87+H88</f>
        <v>170980771.75999999</v>
      </c>
      <c r="I85" s="170">
        <f t="shared" si="3"/>
        <v>228528455.64999998</v>
      </c>
      <c r="J85" s="171">
        <f>+J86+J87+J88</f>
        <v>78610433.879999995</v>
      </c>
      <c r="K85" s="172">
        <f>+K86+K87+K88</f>
        <v>240276070.04999998</v>
      </c>
      <c r="L85" s="170">
        <f t="shared" si="4"/>
        <v>318886503.92999995</v>
      </c>
      <c r="N85" s="160"/>
      <c r="O85" s="160"/>
      <c r="P85" s="160"/>
      <c r="Q85" s="160"/>
      <c r="R85" s="160"/>
      <c r="S85" s="160"/>
    </row>
    <row r="86" spans="1:19" ht="12.75" customHeight="1" x14ac:dyDescent="0.2">
      <c r="A86" s="271" t="s">
        <v>135</v>
      </c>
      <c r="B86" s="272"/>
      <c r="C86" s="272"/>
      <c r="D86" s="272"/>
      <c r="E86" s="273"/>
      <c r="F86" s="10">
        <v>78</v>
      </c>
      <c r="G86" s="39">
        <v>0</v>
      </c>
      <c r="H86" s="40">
        <v>54527393.039999999</v>
      </c>
      <c r="I86" s="170">
        <f t="shared" si="3"/>
        <v>54527393.039999999</v>
      </c>
      <c r="J86" s="39">
        <v>0</v>
      </c>
      <c r="K86" s="40">
        <v>57467395.159999996</v>
      </c>
      <c r="L86" s="170">
        <f t="shared" si="4"/>
        <v>57467395.159999996</v>
      </c>
      <c r="N86" s="160"/>
      <c r="O86" s="160"/>
      <c r="P86" s="160"/>
      <c r="Q86" s="160"/>
      <c r="R86" s="160"/>
      <c r="S86" s="160"/>
    </row>
    <row r="87" spans="1:19" ht="12.75" customHeight="1" x14ac:dyDescent="0.2">
      <c r="A87" s="271" t="s">
        <v>136</v>
      </c>
      <c r="B87" s="272"/>
      <c r="C87" s="272"/>
      <c r="D87" s="272"/>
      <c r="E87" s="273"/>
      <c r="F87" s="10">
        <v>79</v>
      </c>
      <c r="G87" s="39">
        <v>57547683.890000001</v>
      </c>
      <c r="H87" s="40">
        <v>116453378.72</v>
      </c>
      <c r="I87" s="170">
        <f t="shared" si="3"/>
        <v>174001062.61000001</v>
      </c>
      <c r="J87" s="39">
        <v>78610433.879999995</v>
      </c>
      <c r="K87" s="40">
        <v>182808674.88999999</v>
      </c>
      <c r="L87" s="170">
        <f t="shared" si="4"/>
        <v>261419108.76999998</v>
      </c>
      <c r="N87" s="160"/>
      <c r="O87" s="160"/>
      <c r="P87" s="160"/>
      <c r="Q87" s="160"/>
      <c r="R87" s="160"/>
      <c r="S87" s="160"/>
    </row>
    <row r="88" spans="1:19" ht="12.75" customHeight="1" x14ac:dyDescent="0.2">
      <c r="A88" s="271" t="s">
        <v>137</v>
      </c>
      <c r="B88" s="272"/>
      <c r="C88" s="272"/>
      <c r="D88" s="272"/>
      <c r="E88" s="273"/>
      <c r="F88" s="10">
        <v>80</v>
      </c>
      <c r="G88" s="39">
        <v>0</v>
      </c>
      <c r="H88" s="40">
        <v>0</v>
      </c>
      <c r="I88" s="170">
        <f t="shared" si="3"/>
        <v>0</v>
      </c>
      <c r="J88" s="39">
        <v>0</v>
      </c>
      <c r="K88" s="40">
        <v>0</v>
      </c>
      <c r="L88" s="170">
        <f t="shared" si="4"/>
        <v>0</v>
      </c>
      <c r="N88" s="160"/>
      <c r="O88" s="160"/>
      <c r="P88" s="160"/>
      <c r="Q88" s="160"/>
      <c r="R88" s="160"/>
      <c r="S88" s="160"/>
    </row>
    <row r="89" spans="1:19" ht="12.75" customHeight="1" x14ac:dyDescent="0.2">
      <c r="A89" s="265" t="s">
        <v>138</v>
      </c>
      <c r="B89" s="266"/>
      <c r="C89" s="266"/>
      <c r="D89" s="272"/>
      <c r="E89" s="273"/>
      <c r="F89" s="10">
        <v>81</v>
      </c>
      <c r="G89" s="171">
        <f>G90+G91+G92</f>
        <v>83902325.960000008</v>
      </c>
      <c r="H89" s="172">
        <f>H90+H91+H92</f>
        <v>313971510.10000002</v>
      </c>
      <c r="I89" s="170">
        <f t="shared" si="3"/>
        <v>397873836.06000006</v>
      </c>
      <c r="J89" s="171">
        <f>+J90+J91+J92</f>
        <v>84708411.579999998</v>
      </c>
      <c r="K89" s="172">
        <f>+K90+K91+K92</f>
        <v>315741825.75999999</v>
      </c>
      <c r="L89" s="170">
        <f t="shared" si="4"/>
        <v>400450237.33999997</v>
      </c>
      <c r="N89" s="160"/>
      <c r="O89" s="160"/>
      <c r="P89" s="160"/>
      <c r="Q89" s="160"/>
      <c r="R89" s="160"/>
      <c r="S89" s="160"/>
    </row>
    <row r="90" spans="1:19" ht="12.75" customHeight="1" x14ac:dyDescent="0.2">
      <c r="A90" s="271" t="s">
        <v>139</v>
      </c>
      <c r="B90" s="272"/>
      <c r="C90" s="272"/>
      <c r="D90" s="272"/>
      <c r="E90" s="273"/>
      <c r="F90" s="10">
        <v>82</v>
      </c>
      <c r="G90" s="39">
        <v>820824.77</v>
      </c>
      <c r="H90" s="40">
        <v>25093225.350000001</v>
      </c>
      <c r="I90" s="170">
        <f t="shared" si="3"/>
        <v>25914050.120000001</v>
      </c>
      <c r="J90" s="39">
        <v>1626910.39</v>
      </c>
      <c r="K90" s="40">
        <v>26863541.010000002</v>
      </c>
      <c r="L90" s="170">
        <f t="shared" si="4"/>
        <v>28490451.400000002</v>
      </c>
      <c r="N90" s="160"/>
      <c r="O90" s="160"/>
      <c r="P90" s="160"/>
      <c r="Q90" s="160"/>
      <c r="R90" s="160"/>
      <c r="S90" s="160"/>
    </row>
    <row r="91" spans="1:19" ht="12.75" customHeight="1" x14ac:dyDescent="0.2">
      <c r="A91" s="271" t="s">
        <v>140</v>
      </c>
      <c r="B91" s="272"/>
      <c r="C91" s="272"/>
      <c r="D91" s="272"/>
      <c r="E91" s="273"/>
      <c r="F91" s="10">
        <v>83</v>
      </c>
      <c r="G91" s="39">
        <v>7581501.1900000004</v>
      </c>
      <c r="H91" s="40">
        <v>139638995.30000001</v>
      </c>
      <c r="I91" s="170">
        <f t="shared" si="3"/>
        <v>147220496.49000001</v>
      </c>
      <c r="J91" s="39">
        <v>7581501.1900000004</v>
      </c>
      <c r="K91" s="40">
        <v>139638995.30000001</v>
      </c>
      <c r="L91" s="170">
        <f t="shared" si="4"/>
        <v>147220496.49000001</v>
      </c>
      <c r="N91" s="160"/>
      <c r="O91" s="160"/>
      <c r="P91" s="160"/>
      <c r="Q91" s="160"/>
      <c r="R91" s="160"/>
      <c r="S91" s="160"/>
    </row>
    <row r="92" spans="1:19" ht="12.75" customHeight="1" x14ac:dyDescent="0.2">
      <c r="A92" s="271" t="s">
        <v>141</v>
      </c>
      <c r="B92" s="272"/>
      <c r="C92" s="272"/>
      <c r="D92" s="272"/>
      <c r="E92" s="273"/>
      <c r="F92" s="10">
        <v>84</v>
      </c>
      <c r="G92" s="39">
        <v>75500000</v>
      </c>
      <c r="H92" s="40">
        <v>149239289.44999999</v>
      </c>
      <c r="I92" s="170">
        <f t="shared" si="3"/>
        <v>224739289.44999999</v>
      </c>
      <c r="J92" s="39">
        <v>75500000</v>
      </c>
      <c r="K92" s="40">
        <v>149239289.44999999</v>
      </c>
      <c r="L92" s="170">
        <f t="shared" si="4"/>
        <v>224739289.44999999</v>
      </c>
      <c r="N92" s="160"/>
      <c r="O92" s="160"/>
      <c r="P92" s="160"/>
      <c r="Q92" s="160"/>
      <c r="R92" s="160"/>
      <c r="S92" s="160"/>
    </row>
    <row r="93" spans="1:19" ht="12.75" customHeight="1" x14ac:dyDescent="0.2">
      <c r="A93" s="265" t="s">
        <v>142</v>
      </c>
      <c r="B93" s="266"/>
      <c r="C93" s="266"/>
      <c r="D93" s="272"/>
      <c r="E93" s="273"/>
      <c r="F93" s="10">
        <v>85</v>
      </c>
      <c r="G93" s="171">
        <f>G94+G95</f>
        <v>17182006.0961999</v>
      </c>
      <c r="H93" s="172">
        <f>H94+H95</f>
        <v>75350382.308799386</v>
      </c>
      <c r="I93" s="170">
        <f>+G93+H93</f>
        <v>92532388.404999286</v>
      </c>
      <c r="J93" s="171">
        <f>+J94+J95</f>
        <v>32497632.809999999</v>
      </c>
      <c r="K93" s="172">
        <f>+K94+K95</f>
        <v>380679129.92000002</v>
      </c>
      <c r="L93" s="170">
        <f t="shared" si="4"/>
        <v>413176762.73000002</v>
      </c>
      <c r="N93" s="160"/>
      <c r="O93" s="160"/>
      <c r="P93" s="160"/>
      <c r="Q93" s="160"/>
      <c r="R93" s="160"/>
      <c r="S93" s="160"/>
    </row>
    <row r="94" spans="1:19" ht="12.75" customHeight="1" x14ac:dyDescent="0.2">
      <c r="A94" s="271" t="s">
        <v>143</v>
      </c>
      <c r="B94" s="272"/>
      <c r="C94" s="272"/>
      <c r="D94" s="272"/>
      <c r="E94" s="273"/>
      <c r="F94" s="10">
        <v>86</v>
      </c>
      <c r="G94" s="39">
        <v>17182006.0961999</v>
      </c>
      <c r="H94" s="40">
        <v>75350382.308799386</v>
      </c>
      <c r="I94" s="170">
        <f t="shared" si="3"/>
        <v>92532388.404999286</v>
      </c>
      <c r="J94" s="39">
        <v>32497632.809999999</v>
      </c>
      <c r="K94" s="40">
        <v>380679129.92000002</v>
      </c>
      <c r="L94" s="170">
        <f t="shared" si="4"/>
        <v>413176762.73000002</v>
      </c>
      <c r="N94" s="160"/>
      <c r="O94" s="160"/>
      <c r="P94" s="160"/>
      <c r="Q94" s="160"/>
      <c r="R94" s="160"/>
      <c r="S94" s="160"/>
    </row>
    <row r="95" spans="1:19" ht="12.75" customHeight="1" x14ac:dyDescent="0.2">
      <c r="A95" s="271" t="s">
        <v>144</v>
      </c>
      <c r="B95" s="272"/>
      <c r="C95" s="272"/>
      <c r="D95" s="272"/>
      <c r="E95" s="273"/>
      <c r="F95" s="10">
        <v>87</v>
      </c>
      <c r="G95" s="39"/>
      <c r="H95" s="40"/>
      <c r="I95" s="170">
        <f t="shared" si="3"/>
        <v>0</v>
      </c>
      <c r="J95" s="39">
        <v>0</v>
      </c>
      <c r="K95" s="40">
        <v>0</v>
      </c>
      <c r="L95" s="170">
        <f t="shared" si="4"/>
        <v>0</v>
      </c>
      <c r="N95" s="160"/>
      <c r="O95" s="160"/>
      <c r="P95" s="160"/>
      <c r="Q95" s="160"/>
      <c r="R95" s="160"/>
      <c r="S95" s="160"/>
    </row>
    <row r="96" spans="1:19" ht="12.75" customHeight="1" x14ac:dyDescent="0.2">
      <c r="A96" s="265" t="s">
        <v>145</v>
      </c>
      <c r="B96" s="266"/>
      <c r="C96" s="266"/>
      <c r="D96" s="272"/>
      <c r="E96" s="273"/>
      <c r="F96" s="10">
        <v>88</v>
      </c>
      <c r="G96" s="171">
        <f>G97+G98</f>
        <v>16121712.3338001</v>
      </c>
      <c r="H96" s="172">
        <f>H97+H98</f>
        <v>35406313.09120062</v>
      </c>
      <c r="I96" s="170">
        <f t="shared" si="3"/>
        <v>51528025.42500072</v>
      </c>
      <c r="J96" s="171">
        <f>+J97+J98</f>
        <v>36717302.417399935</v>
      </c>
      <c r="K96" s="172">
        <f>+K97+K98</f>
        <v>140522065.84040082</v>
      </c>
      <c r="L96" s="170">
        <f t="shared" si="4"/>
        <v>177239368.25780076</v>
      </c>
      <c r="N96" s="160"/>
      <c r="O96" s="160"/>
      <c r="P96" s="160"/>
      <c r="Q96" s="160"/>
      <c r="R96" s="160"/>
      <c r="S96" s="160"/>
    </row>
    <row r="97" spans="1:19" ht="12.75" customHeight="1" x14ac:dyDescent="0.2">
      <c r="A97" s="271" t="s">
        <v>146</v>
      </c>
      <c r="B97" s="272"/>
      <c r="C97" s="272"/>
      <c r="D97" s="272"/>
      <c r="E97" s="273"/>
      <c r="F97" s="10">
        <v>89</v>
      </c>
      <c r="G97" s="39">
        <v>16121712.3338001</v>
      </c>
      <c r="H97" s="40">
        <v>35406313.09120062</v>
      </c>
      <c r="I97" s="170">
        <f t="shared" si="3"/>
        <v>51528025.42500072</v>
      </c>
      <c r="J97" s="39">
        <v>36717302.417399935</v>
      </c>
      <c r="K97" s="40">
        <v>140522065.84040082</v>
      </c>
      <c r="L97" s="170">
        <f t="shared" si="4"/>
        <v>177239368.25780076</v>
      </c>
      <c r="N97" s="160"/>
      <c r="O97" s="160"/>
      <c r="P97" s="160"/>
      <c r="Q97" s="160"/>
      <c r="R97" s="160"/>
      <c r="S97" s="160"/>
    </row>
    <row r="98" spans="1:19" ht="12.75" customHeight="1" x14ac:dyDescent="0.2">
      <c r="A98" s="271" t="s">
        <v>147</v>
      </c>
      <c r="B98" s="272"/>
      <c r="C98" s="272"/>
      <c r="D98" s="272"/>
      <c r="E98" s="273"/>
      <c r="F98" s="10">
        <v>90</v>
      </c>
      <c r="G98" s="39"/>
      <c r="H98" s="40"/>
      <c r="I98" s="170">
        <f t="shared" si="3"/>
        <v>0</v>
      </c>
      <c r="J98" s="39"/>
      <c r="K98" s="40"/>
      <c r="L98" s="170">
        <f t="shared" si="4"/>
        <v>0</v>
      </c>
      <c r="N98" s="160"/>
      <c r="O98" s="160"/>
      <c r="P98" s="160"/>
      <c r="Q98" s="160"/>
      <c r="R98" s="160"/>
      <c r="S98" s="160"/>
    </row>
    <row r="99" spans="1:19" ht="12.75" customHeight="1" x14ac:dyDescent="0.2">
      <c r="A99" s="265" t="s">
        <v>148</v>
      </c>
      <c r="B99" s="266"/>
      <c r="C99" s="266"/>
      <c r="D99" s="272"/>
      <c r="E99" s="273"/>
      <c r="F99" s="10">
        <v>91</v>
      </c>
      <c r="G99" s="39"/>
      <c r="H99" s="40"/>
      <c r="I99" s="170">
        <f t="shared" si="3"/>
        <v>0</v>
      </c>
      <c r="J99" s="39"/>
      <c r="K99" s="40"/>
      <c r="L99" s="170">
        <f t="shared" si="4"/>
        <v>0</v>
      </c>
      <c r="N99" s="160"/>
      <c r="O99" s="160"/>
      <c r="P99" s="160"/>
      <c r="Q99" s="160"/>
      <c r="R99" s="160"/>
      <c r="S99" s="160"/>
    </row>
    <row r="100" spans="1:19" ht="12.75" customHeight="1" x14ac:dyDescent="0.2">
      <c r="A100" s="265" t="s">
        <v>149</v>
      </c>
      <c r="B100" s="266"/>
      <c r="C100" s="266"/>
      <c r="D100" s="272"/>
      <c r="E100" s="273"/>
      <c r="F100" s="10">
        <v>92</v>
      </c>
      <c r="G100" s="171">
        <f>SUM(G101:G106)</f>
        <v>2389935527.2700005</v>
      </c>
      <c r="H100" s="172">
        <f>SUM(H101:H106)</f>
        <v>3436139129.0600004</v>
      </c>
      <c r="I100" s="170">
        <f t="shared" si="3"/>
        <v>5826074656.3300009</v>
      </c>
      <c r="J100" s="171">
        <f>+J101+J102+J103+J104+J105+J106</f>
        <v>2398900114.8899994</v>
      </c>
      <c r="K100" s="172">
        <f>+K101+K102+K103+K104+K105+K106</f>
        <v>3867969012.0900002</v>
      </c>
      <c r="L100" s="170">
        <f t="shared" si="4"/>
        <v>6266869126.9799995</v>
      </c>
      <c r="N100" s="160"/>
      <c r="O100" s="160"/>
      <c r="P100" s="160"/>
      <c r="Q100" s="160"/>
      <c r="R100" s="160"/>
      <c r="S100" s="160"/>
    </row>
    <row r="101" spans="1:19" ht="12.75" customHeight="1" x14ac:dyDescent="0.2">
      <c r="A101" s="271" t="s">
        <v>150</v>
      </c>
      <c r="B101" s="272"/>
      <c r="C101" s="272"/>
      <c r="D101" s="272"/>
      <c r="E101" s="273"/>
      <c r="F101" s="10">
        <v>93</v>
      </c>
      <c r="G101" s="39">
        <v>4376157.1900000004</v>
      </c>
      <c r="H101" s="40">
        <v>817480662.81000018</v>
      </c>
      <c r="I101" s="170">
        <f t="shared" si="3"/>
        <v>821856820.00000024</v>
      </c>
      <c r="J101" s="39">
        <v>4124659.7299999995</v>
      </c>
      <c r="K101" s="40">
        <v>1180228241.8699999</v>
      </c>
      <c r="L101" s="170">
        <f t="shared" si="4"/>
        <v>1184352901.5999999</v>
      </c>
      <c r="N101" s="160"/>
      <c r="O101" s="160"/>
      <c r="P101" s="160"/>
      <c r="Q101" s="160"/>
      <c r="R101" s="160"/>
      <c r="S101" s="160"/>
    </row>
    <row r="102" spans="1:19" ht="12.75" customHeight="1" x14ac:dyDescent="0.2">
      <c r="A102" s="271" t="s">
        <v>151</v>
      </c>
      <c r="B102" s="272"/>
      <c r="C102" s="272"/>
      <c r="D102" s="272"/>
      <c r="E102" s="273"/>
      <c r="F102" s="10">
        <v>94</v>
      </c>
      <c r="G102" s="39">
        <v>2350027502.6600003</v>
      </c>
      <c r="H102" s="40">
        <v>0</v>
      </c>
      <c r="I102" s="170">
        <f t="shared" si="3"/>
        <v>2350027502.6600003</v>
      </c>
      <c r="J102" s="39">
        <v>2353962295.4399996</v>
      </c>
      <c r="K102" s="40">
        <v>0</v>
      </c>
      <c r="L102" s="170">
        <f t="shared" si="4"/>
        <v>2353962295.4399996</v>
      </c>
      <c r="N102" s="160"/>
      <c r="O102" s="160"/>
      <c r="P102" s="160"/>
      <c r="Q102" s="160"/>
      <c r="R102" s="160"/>
      <c r="S102" s="160"/>
    </row>
    <row r="103" spans="1:19" ht="12.75" customHeight="1" x14ac:dyDescent="0.2">
      <c r="A103" s="271" t="s">
        <v>152</v>
      </c>
      <c r="B103" s="272"/>
      <c r="C103" s="272"/>
      <c r="D103" s="272"/>
      <c r="E103" s="273"/>
      <c r="F103" s="10">
        <v>95</v>
      </c>
      <c r="G103" s="39">
        <v>35531867.419999994</v>
      </c>
      <c r="H103" s="40">
        <v>2566880530.25</v>
      </c>
      <c r="I103" s="170">
        <f t="shared" si="3"/>
        <v>2602412397.6700001</v>
      </c>
      <c r="J103" s="39">
        <v>38170557.68</v>
      </c>
      <c r="K103" s="40">
        <v>2641196133.8800001</v>
      </c>
      <c r="L103" s="170">
        <f t="shared" si="4"/>
        <v>2679366691.5599999</v>
      </c>
      <c r="N103" s="160"/>
      <c r="O103" s="160"/>
      <c r="P103" s="160"/>
      <c r="Q103" s="160"/>
      <c r="R103" s="160"/>
      <c r="S103" s="160"/>
    </row>
    <row r="104" spans="1:19" ht="23.25" customHeight="1" x14ac:dyDescent="0.2">
      <c r="A104" s="271" t="s">
        <v>153</v>
      </c>
      <c r="B104" s="272"/>
      <c r="C104" s="272"/>
      <c r="D104" s="272"/>
      <c r="E104" s="273"/>
      <c r="F104" s="10">
        <v>96</v>
      </c>
      <c r="G104" s="39">
        <v>0</v>
      </c>
      <c r="H104" s="40">
        <v>934891</v>
      </c>
      <c r="I104" s="170">
        <f t="shared" si="3"/>
        <v>934891</v>
      </c>
      <c r="J104" s="39">
        <v>0</v>
      </c>
      <c r="K104" s="40">
        <v>3420948.34</v>
      </c>
      <c r="L104" s="170">
        <f t="shared" si="4"/>
        <v>3420948.34</v>
      </c>
      <c r="N104" s="160"/>
      <c r="O104" s="160"/>
      <c r="P104" s="160"/>
      <c r="Q104" s="160"/>
      <c r="R104" s="160"/>
      <c r="S104" s="160"/>
    </row>
    <row r="105" spans="1:19" ht="12.75" customHeight="1" x14ac:dyDescent="0.2">
      <c r="A105" s="271" t="s">
        <v>154</v>
      </c>
      <c r="B105" s="272"/>
      <c r="C105" s="272"/>
      <c r="D105" s="272"/>
      <c r="E105" s="273"/>
      <c r="F105" s="10">
        <v>97</v>
      </c>
      <c r="G105" s="39">
        <v>0</v>
      </c>
      <c r="H105" s="40">
        <v>7055533</v>
      </c>
      <c r="I105" s="170">
        <f t="shared" si="3"/>
        <v>7055533</v>
      </c>
      <c r="J105" s="39">
        <v>0</v>
      </c>
      <c r="K105" s="40">
        <v>7055533</v>
      </c>
      <c r="L105" s="170">
        <f t="shared" si="4"/>
        <v>7055533</v>
      </c>
      <c r="N105" s="160"/>
      <c r="O105" s="160"/>
      <c r="P105" s="160"/>
      <c r="Q105" s="160"/>
      <c r="R105" s="160"/>
      <c r="S105" s="160"/>
    </row>
    <row r="106" spans="1:19" ht="12.75" customHeight="1" x14ac:dyDescent="0.2">
      <c r="A106" s="271" t="s">
        <v>155</v>
      </c>
      <c r="B106" s="272"/>
      <c r="C106" s="272"/>
      <c r="D106" s="272"/>
      <c r="E106" s="273"/>
      <c r="F106" s="10">
        <v>98</v>
      </c>
      <c r="G106" s="39">
        <v>0</v>
      </c>
      <c r="H106" s="40">
        <v>43787512</v>
      </c>
      <c r="I106" s="170">
        <f t="shared" si="3"/>
        <v>43787512</v>
      </c>
      <c r="J106" s="39">
        <v>2642602.04</v>
      </c>
      <c r="K106" s="40">
        <v>36068155</v>
      </c>
      <c r="L106" s="170">
        <f t="shared" si="4"/>
        <v>38710757.039999999</v>
      </c>
      <c r="N106" s="160"/>
      <c r="O106" s="160"/>
      <c r="P106" s="160"/>
      <c r="Q106" s="160"/>
      <c r="R106" s="160"/>
      <c r="S106" s="160"/>
    </row>
    <row r="107" spans="1:19" ht="37.5" customHeight="1" x14ac:dyDescent="0.2">
      <c r="A107" s="265" t="s">
        <v>156</v>
      </c>
      <c r="B107" s="266"/>
      <c r="C107" s="266"/>
      <c r="D107" s="272"/>
      <c r="E107" s="273"/>
      <c r="F107" s="10">
        <v>99</v>
      </c>
      <c r="G107" s="39">
        <v>138351163.53</v>
      </c>
      <c r="H107" s="40">
        <v>0</v>
      </c>
      <c r="I107" s="170">
        <f t="shared" si="3"/>
        <v>138351163.53</v>
      </c>
      <c r="J107" s="39">
        <v>299930633.87</v>
      </c>
      <c r="K107" s="40"/>
      <c r="L107" s="170">
        <f t="shared" si="4"/>
        <v>299930633.87</v>
      </c>
      <c r="N107" s="160"/>
      <c r="O107" s="160"/>
      <c r="P107" s="160"/>
      <c r="Q107" s="160"/>
      <c r="R107" s="160"/>
      <c r="S107" s="160"/>
    </row>
    <row r="108" spans="1:19" ht="12.75" customHeight="1" x14ac:dyDescent="0.2">
      <c r="A108" s="265" t="s">
        <v>157</v>
      </c>
      <c r="B108" s="266"/>
      <c r="C108" s="266"/>
      <c r="D108" s="272"/>
      <c r="E108" s="273"/>
      <c r="F108" s="10">
        <v>100</v>
      </c>
      <c r="G108" s="171">
        <f>G109+G110</f>
        <v>10673591.99</v>
      </c>
      <c r="H108" s="172">
        <f>H109+H110</f>
        <v>115187663.76000001</v>
      </c>
      <c r="I108" s="170">
        <f t="shared" si="3"/>
        <v>125861255.75</v>
      </c>
      <c r="J108" s="171">
        <f>+J109+J110</f>
        <v>3410002.38</v>
      </c>
      <c r="K108" s="172">
        <f>+K109+K110</f>
        <v>88484881.829999983</v>
      </c>
      <c r="L108" s="170">
        <f t="shared" si="4"/>
        <v>91894884.209999979</v>
      </c>
      <c r="N108" s="160"/>
      <c r="O108" s="160"/>
      <c r="P108" s="160"/>
      <c r="Q108" s="160"/>
      <c r="R108" s="160"/>
      <c r="S108" s="160"/>
    </row>
    <row r="109" spans="1:19" ht="12.75" customHeight="1" x14ac:dyDescent="0.2">
      <c r="A109" s="271" t="s">
        <v>158</v>
      </c>
      <c r="B109" s="272"/>
      <c r="C109" s="272"/>
      <c r="D109" s="272"/>
      <c r="E109" s="273"/>
      <c r="F109" s="10">
        <v>101</v>
      </c>
      <c r="G109" s="39">
        <v>10673591.99</v>
      </c>
      <c r="H109" s="40">
        <v>113307282.97</v>
      </c>
      <c r="I109" s="170">
        <f t="shared" si="3"/>
        <v>123980874.95999999</v>
      </c>
      <c r="J109" s="39">
        <v>3410002.38</v>
      </c>
      <c r="K109" s="40">
        <v>83969133.089999989</v>
      </c>
      <c r="L109" s="170">
        <f t="shared" si="4"/>
        <v>87379135.469999984</v>
      </c>
      <c r="N109" s="160"/>
      <c r="O109" s="160"/>
      <c r="P109" s="160"/>
      <c r="Q109" s="160"/>
      <c r="R109" s="160"/>
      <c r="S109" s="160"/>
    </row>
    <row r="110" spans="1:19" ht="12.75" customHeight="1" x14ac:dyDescent="0.2">
      <c r="A110" s="271" t="s">
        <v>159</v>
      </c>
      <c r="B110" s="272"/>
      <c r="C110" s="272"/>
      <c r="D110" s="272"/>
      <c r="E110" s="273"/>
      <c r="F110" s="10">
        <v>102</v>
      </c>
      <c r="G110" s="39">
        <v>0</v>
      </c>
      <c r="H110" s="40">
        <v>1880380.79</v>
      </c>
      <c r="I110" s="170">
        <f t="shared" si="3"/>
        <v>1880380.79</v>
      </c>
      <c r="J110" s="39">
        <v>0</v>
      </c>
      <c r="K110" s="40">
        <v>4515748.74</v>
      </c>
      <c r="L110" s="170">
        <f t="shared" si="4"/>
        <v>4515748.74</v>
      </c>
      <c r="N110" s="160"/>
      <c r="O110" s="160"/>
      <c r="P110" s="160"/>
      <c r="Q110" s="160"/>
      <c r="R110" s="160"/>
      <c r="S110" s="160"/>
    </row>
    <row r="111" spans="1:19" ht="12.75" customHeight="1" x14ac:dyDescent="0.2">
      <c r="A111" s="265" t="s">
        <v>160</v>
      </c>
      <c r="B111" s="266"/>
      <c r="C111" s="266"/>
      <c r="D111" s="272"/>
      <c r="E111" s="273"/>
      <c r="F111" s="10">
        <v>103</v>
      </c>
      <c r="G111" s="171">
        <f>G112+G113</f>
        <v>12632418.41</v>
      </c>
      <c r="H111" s="172">
        <f>H112+H113</f>
        <v>54071449.150000006</v>
      </c>
      <c r="I111" s="170">
        <f t="shared" si="3"/>
        <v>66703867.560000002</v>
      </c>
      <c r="J111" s="171">
        <f>+J112+J113</f>
        <v>25315844.552599974</v>
      </c>
      <c r="K111" s="172">
        <f>+K112+K113</f>
        <v>90021531.249599785</v>
      </c>
      <c r="L111" s="170">
        <f t="shared" si="4"/>
        <v>115337375.80219975</v>
      </c>
      <c r="N111" s="160"/>
      <c r="O111" s="160"/>
      <c r="P111" s="160"/>
      <c r="Q111" s="160"/>
      <c r="R111" s="160"/>
      <c r="S111" s="160"/>
    </row>
    <row r="112" spans="1:19" ht="12.75" customHeight="1" x14ac:dyDescent="0.2">
      <c r="A112" s="271" t="s">
        <v>161</v>
      </c>
      <c r="B112" s="272"/>
      <c r="C112" s="272"/>
      <c r="D112" s="272"/>
      <c r="E112" s="273"/>
      <c r="F112" s="10">
        <v>104</v>
      </c>
      <c r="G112" s="39">
        <v>12632418.41</v>
      </c>
      <c r="H112" s="40">
        <v>37532364.420000002</v>
      </c>
      <c r="I112" s="170">
        <f t="shared" si="3"/>
        <v>50164782.829999998</v>
      </c>
      <c r="J112" s="39">
        <v>17255948.899999999</v>
      </c>
      <c r="K112" s="40">
        <v>52743527.68</v>
      </c>
      <c r="L112" s="170">
        <f t="shared" si="4"/>
        <v>69999476.579999998</v>
      </c>
      <c r="N112" s="160"/>
      <c r="O112" s="160"/>
      <c r="P112" s="160"/>
      <c r="Q112" s="160"/>
      <c r="R112" s="160"/>
      <c r="S112" s="160"/>
    </row>
    <row r="113" spans="1:19" ht="12.75" customHeight="1" x14ac:dyDescent="0.2">
      <c r="A113" s="271" t="s">
        <v>162</v>
      </c>
      <c r="B113" s="272"/>
      <c r="C113" s="272"/>
      <c r="D113" s="272"/>
      <c r="E113" s="273"/>
      <c r="F113" s="10">
        <v>105</v>
      </c>
      <c r="G113" s="39">
        <v>0</v>
      </c>
      <c r="H113" s="40">
        <v>16539084.73</v>
      </c>
      <c r="I113" s="170">
        <f t="shared" si="3"/>
        <v>16539084.73</v>
      </c>
      <c r="J113" s="39">
        <v>8059895.6525999745</v>
      </c>
      <c r="K113" s="40">
        <v>37278003.569599785</v>
      </c>
      <c r="L113" s="170">
        <f t="shared" si="4"/>
        <v>45337899.22219976</v>
      </c>
      <c r="N113" s="160"/>
      <c r="O113" s="160"/>
      <c r="P113" s="160"/>
      <c r="Q113" s="160"/>
      <c r="R113" s="160"/>
      <c r="S113" s="160"/>
    </row>
    <row r="114" spans="1:19" ht="12.75" customHeight="1" x14ac:dyDescent="0.2">
      <c r="A114" s="265" t="s">
        <v>163</v>
      </c>
      <c r="B114" s="266"/>
      <c r="C114" s="266"/>
      <c r="D114" s="272"/>
      <c r="E114" s="273"/>
      <c r="F114" s="10">
        <v>106</v>
      </c>
      <c r="G114" s="39"/>
      <c r="H114" s="40"/>
      <c r="I114" s="170">
        <f t="shared" si="3"/>
        <v>0</v>
      </c>
      <c r="J114" s="39"/>
      <c r="K114" s="40"/>
      <c r="L114" s="170">
        <f t="shared" si="4"/>
        <v>0</v>
      </c>
      <c r="N114" s="160"/>
      <c r="O114" s="160"/>
      <c r="P114" s="160"/>
      <c r="Q114" s="160"/>
      <c r="R114" s="160"/>
      <c r="S114" s="160"/>
    </row>
    <row r="115" spans="1:19" ht="12.75" customHeight="1" x14ac:dyDescent="0.2">
      <c r="A115" s="265" t="s">
        <v>164</v>
      </c>
      <c r="B115" s="266"/>
      <c r="C115" s="266"/>
      <c r="D115" s="272"/>
      <c r="E115" s="273"/>
      <c r="F115" s="10">
        <v>107</v>
      </c>
      <c r="G115" s="171"/>
      <c r="H115" s="172"/>
      <c r="I115" s="170">
        <f t="shared" si="3"/>
        <v>0</v>
      </c>
      <c r="J115" s="171">
        <f>+J116+J117+J118</f>
        <v>348562</v>
      </c>
      <c r="K115" s="172">
        <f>+K116+K117+K118</f>
        <v>1759124.6</v>
      </c>
      <c r="L115" s="170">
        <f>+J115+K115</f>
        <v>2107686.6</v>
      </c>
      <c r="N115" s="160"/>
      <c r="O115" s="160"/>
      <c r="P115" s="160"/>
      <c r="Q115" s="160"/>
      <c r="R115" s="160"/>
      <c r="S115" s="160"/>
    </row>
    <row r="116" spans="1:19" ht="12.75" customHeight="1" x14ac:dyDescent="0.2">
      <c r="A116" s="271" t="s">
        <v>165</v>
      </c>
      <c r="B116" s="272"/>
      <c r="C116" s="272"/>
      <c r="D116" s="272"/>
      <c r="E116" s="273"/>
      <c r="F116" s="10">
        <v>108</v>
      </c>
      <c r="G116" s="39"/>
      <c r="H116" s="40"/>
      <c r="I116" s="170">
        <f t="shared" si="3"/>
        <v>0</v>
      </c>
      <c r="J116" s="39">
        <v>0</v>
      </c>
      <c r="K116" s="40">
        <v>0</v>
      </c>
      <c r="L116" s="170">
        <f t="shared" si="4"/>
        <v>0</v>
      </c>
      <c r="N116" s="160"/>
      <c r="O116" s="160"/>
      <c r="P116" s="160"/>
      <c r="Q116" s="160"/>
      <c r="R116" s="160"/>
      <c r="S116" s="160"/>
    </row>
    <row r="117" spans="1:19" ht="12.75" customHeight="1" x14ac:dyDescent="0.2">
      <c r="A117" s="271" t="s">
        <v>166</v>
      </c>
      <c r="B117" s="272"/>
      <c r="C117" s="272"/>
      <c r="D117" s="272"/>
      <c r="E117" s="273"/>
      <c r="F117" s="10">
        <v>109</v>
      </c>
      <c r="G117" s="39"/>
      <c r="H117" s="40"/>
      <c r="I117" s="170">
        <f t="shared" si="3"/>
        <v>0</v>
      </c>
      <c r="J117" s="39">
        <v>0</v>
      </c>
      <c r="K117" s="40">
        <v>0</v>
      </c>
      <c r="L117" s="170">
        <f t="shared" si="4"/>
        <v>0</v>
      </c>
      <c r="N117" s="160"/>
      <c r="O117" s="160"/>
      <c r="P117" s="160"/>
      <c r="Q117" s="160"/>
      <c r="R117" s="160"/>
      <c r="S117" s="160"/>
    </row>
    <row r="118" spans="1:19" ht="12.75" customHeight="1" x14ac:dyDescent="0.2">
      <c r="A118" s="271" t="s">
        <v>167</v>
      </c>
      <c r="B118" s="272"/>
      <c r="C118" s="272"/>
      <c r="D118" s="272"/>
      <c r="E118" s="273"/>
      <c r="F118" s="10">
        <v>110</v>
      </c>
      <c r="G118" s="39"/>
      <c r="H118" s="40"/>
      <c r="I118" s="170">
        <f t="shared" si="3"/>
        <v>0</v>
      </c>
      <c r="J118" s="39">
        <v>348562</v>
      </c>
      <c r="K118" s="40">
        <v>1759124.6</v>
      </c>
      <c r="L118" s="170">
        <f t="shared" si="4"/>
        <v>2107686.6</v>
      </c>
      <c r="N118" s="160"/>
      <c r="O118" s="160"/>
      <c r="P118" s="160"/>
      <c r="Q118" s="160"/>
      <c r="R118" s="160"/>
      <c r="S118" s="160"/>
    </row>
    <row r="119" spans="1:19" ht="12.75" customHeight="1" x14ac:dyDescent="0.2">
      <c r="A119" s="265" t="s">
        <v>168</v>
      </c>
      <c r="B119" s="266"/>
      <c r="C119" s="266"/>
      <c r="D119" s="272"/>
      <c r="E119" s="273"/>
      <c r="F119" s="10">
        <v>111</v>
      </c>
      <c r="G119" s="171">
        <f>G120+G121+G122+G123</f>
        <v>20861009.699999999</v>
      </c>
      <c r="H119" s="172">
        <f>H120+H121+H122+H123</f>
        <v>209655756.02999997</v>
      </c>
      <c r="I119" s="170">
        <f t="shared" si="3"/>
        <v>230516765.72999996</v>
      </c>
      <c r="J119" s="171">
        <f>+J120+J121+J122+J123</f>
        <v>9481695.5800000001</v>
      </c>
      <c r="K119" s="172">
        <f>+K120+K121+K122+K123</f>
        <v>225410719.42999998</v>
      </c>
      <c r="L119" s="170">
        <f t="shared" si="4"/>
        <v>234892415.00999999</v>
      </c>
      <c r="N119" s="160"/>
      <c r="O119" s="160"/>
      <c r="P119" s="160"/>
      <c r="Q119" s="160"/>
      <c r="R119" s="160"/>
      <c r="S119" s="160"/>
    </row>
    <row r="120" spans="1:19" ht="12.75" customHeight="1" x14ac:dyDescent="0.2">
      <c r="A120" s="271" t="s">
        <v>169</v>
      </c>
      <c r="B120" s="272"/>
      <c r="C120" s="272"/>
      <c r="D120" s="272"/>
      <c r="E120" s="273"/>
      <c r="F120" s="10">
        <v>112</v>
      </c>
      <c r="G120" s="39">
        <v>3749146.7699999996</v>
      </c>
      <c r="H120" s="40">
        <v>79523988.060000002</v>
      </c>
      <c r="I120" s="170">
        <f t="shared" si="3"/>
        <v>83273134.829999998</v>
      </c>
      <c r="J120" s="39">
        <v>2744710.9299999997</v>
      </c>
      <c r="K120" s="40">
        <v>87858196.680000007</v>
      </c>
      <c r="L120" s="170">
        <f t="shared" si="4"/>
        <v>90602907.610000014</v>
      </c>
      <c r="N120" s="160"/>
      <c r="O120" s="160"/>
      <c r="P120" s="160"/>
      <c r="Q120" s="160"/>
      <c r="R120" s="160"/>
      <c r="S120" s="160"/>
    </row>
    <row r="121" spans="1:19" ht="12.75" customHeight="1" x14ac:dyDescent="0.2">
      <c r="A121" s="271" t="s">
        <v>170</v>
      </c>
      <c r="B121" s="272"/>
      <c r="C121" s="272"/>
      <c r="D121" s="272"/>
      <c r="E121" s="273"/>
      <c r="F121" s="10">
        <v>113</v>
      </c>
      <c r="G121" s="39">
        <v>186624.81</v>
      </c>
      <c r="H121" s="40">
        <v>45875960.489999987</v>
      </c>
      <c r="I121" s="170">
        <f t="shared" si="3"/>
        <v>46062585.29999999</v>
      </c>
      <c r="J121" s="39">
        <v>28369.08</v>
      </c>
      <c r="K121" s="40">
        <v>70688014.899999991</v>
      </c>
      <c r="L121" s="170">
        <f t="shared" si="4"/>
        <v>70716383.979999989</v>
      </c>
      <c r="N121" s="160"/>
      <c r="O121" s="160"/>
      <c r="P121" s="160"/>
      <c r="Q121" s="160"/>
      <c r="R121" s="160"/>
      <c r="S121" s="160"/>
    </row>
    <row r="122" spans="1:19" ht="12.75" customHeight="1" x14ac:dyDescent="0.2">
      <c r="A122" s="271" t="s">
        <v>171</v>
      </c>
      <c r="B122" s="272"/>
      <c r="C122" s="272"/>
      <c r="D122" s="272"/>
      <c r="E122" s="273"/>
      <c r="F122" s="10">
        <v>114</v>
      </c>
      <c r="G122" s="39">
        <v>0</v>
      </c>
      <c r="H122" s="40">
        <v>0</v>
      </c>
      <c r="I122" s="170">
        <f t="shared" si="3"/>
        <v>0</v>
      </c>
      <c r="J122" s="39">
        <v>0</v>
      </c>
      <c r="K122" s="40">
        <v>0</v>
      </c>
      <c r="L122" s="170">
        <f t="shared" si="4"/>
        <v>0</v>
      </c>
      <c r="N122" s="160"/>
      <c r="O122" s="160"/>
      <c r="P122" s="160"/>
      <c r="Q122" s="160"/>
      <c r="R122" s="160"/>
      <c r="S122" s="160"/>
    </row>
    <row r="123" spans="1:19" ht="12.75" customHeight="1" x14ac:dyDescent="0.2">
      <c r="A123" s="271" t="s">
        <v>172</v>
      </c>
      <c r="B123" s="272"/>
      <c r="C123" s="272"/>
      <c r="D123" s="272"/>
      <c r="E123" s="273"/>
      <c r="F123" s="10">
        <v>115</v>
      </c>
      <c r="G123" s="39">
        <v>16925238.120000001</v>
      </c>
      <c r="H123" s="40">
        <v>84255807.480000004</v>
      </c>
      <c r="I123" s="170">
        <f t="shared" si="3"/>
        <v>101181045.60000001</v>
      </c>
      <c r="J123" s="39">
        <v>6708615.5700000003</v>
      </c>
      <c r="K123" s="40">
        <v>66864507.849999994</v>
      </c>
      <c r="L123" s="170">
        <f t="shared" si="4"/>
        <v>73573123.419999987</v>
      </c>
      <c r="N123" s="160"/>
      <c r="O123" s="160"/>
      <c r="P123" s="160"/>
      <c r="Q123" s="160"/>
      <c r="R123" s="160"/>
      <c r="S123" s="160"/>
    </row>
    <row r="124" spans="1:19" ht="26.25" customHeight="1" x14ac:dyDescent="0.2">
      <c r="A124" s="265" t="s">
        <v>173</v>
      </c>
      <c r="B124" s="266"/>
      <c r="C124" s="266"/>
      <c r="D124" s="272"/>
      <c r="E124" s="273"/>
      <c r="F124" s="10">
        <v>116</v>
      </c>
      <c r="G124" s="171">
        <f>G125+G126</f>
        <v>1616084.84</v>
      </c>
      <c r="H124" s="172">
        <f>H125+H126</f>
        <v>321835301.65000004</v>
      </c>
      <c r="I124" s="170">
        <f t="shared" si="3"/>
        <v>323451386.49000001</v>
      </c>
      <c r="J124" s="171">
        <f>+J125+J126</f>
        <v>5865446.3300000001</v>
      </c>
      <c r="K124" s="172">
        <f>+K125+K126</f>
        <v>344660336.11999995</v>
      </c>
      <c r="L124" s="170">
        <f t="shared" si="4"/>
        <v>350525782.44999993</v>
      </c>
      <c r="N124" s="160"/>
      <c r="O124" s="160"/>
      <c r="P124" s="160"/>
      <c r="Q124" s="160"/>
      <c r="R124" s="160"/>
      <c r="S124" s="160"/>
    </row>
    <row r="125" spans="1:19" ht="12.75" customHeight="1" x14ac:dyDescent="0.2">
      <c r="A125" s="271" t="s">
        <v>174</v>
      </c>
      <c r="B125" s="272"/>
      <c r="C125" s="272"/>
      <c r="D125" s="272"/>
      <c r="E125" s="273"/>
      <c r="F125" s="10">
        <v>117</v>
      </c>
      <c r="G125" s="39"/>
      <c r="H125" s="40"/>
      <c r="I125" s="170">
        <f t="shared" si="3"/>
        <v>0</v>
      </c>
      <c r="J125" s="39">
        <v>0</v>
      </c>
      <c r="K125" s="40">
        <v>0</v>
      </c>
      <c r="L125" s="170">
        <f t="shared" si="4"/>
        <v>0</v>
      </c>
      <c r="N125" s="160"/>
      <c r="O125" s="160"/>
      <c r="P125" s="160"/>
      <c r="Q125" s="160"/>
      <c r="R125" s="160"/>
      <c r="S125" s="160"/>
    </row>
    <row r="126" spans="1:19" ht="12.75" customHeight="1" x14ac:dyDescent="0.2">
      <c r="A126" s="271" t="s">
        <v>175</v>
      </c>
      <c r="B126" s="272"/>
      <c r="C126" s="272"/>
      <c r="D126" s="272"/>
      <c r="E126" s="273"/>
      <c r="F126" s="10">
        <v>118</v>
      </c>
      <c r="G126" s="39">
        <v>1616084.84</v>
      </c>
      <c r="H126" s="40">
        <v>321835301.65000004</v>
      </c>
      <c r="I126" s="170">
        <f t="shared" si="3"/>
        <v>323451386.49000001</v>
      </c>
      <c r="J126" s="39">
        <v>5865446.3300000001</v>
      </c>
      <c r="K126" s="40">
        <v>344660336.11999995</v>
      </c>
      <c r="L126" s="170">
        <f t="shared" si="4"/>
        <v>350525782.44999993</v>
      </c>
      <c r="N126" s="160"/>
      <c r="O126" s="160"/>
      <c r="P126" s="160"/>
      <c r="Q126" s="160"/>
      <c r="R126" s="160"/>
      <c r="S126" s="160"/>
    </row>
    <row r="127" spans="1:19" ht="12.75" customHeight="1" x14ac:dyDescent="0.2">
      <c r="A127" s="265" t="s">
        <v>176</v>
      </c>
      <c r="B127" s="266"/>
      <c r="C127" s="266"/>
      <c r="D127" s="272"/>
      <c r="E127" s="273"/>
      <c r="F127" s="10">
        <v>119</v>
      </c>
      <c r="G127" s="171">
        <f>G79+G99+G100+G107+G108+G111+G114+G115+G119+G124</f>
        <v>2793112244.0200005</v>
      </c>
      <c r="H127" s="172">
        <f>H79+H99+H100+H107+H108+H111+H114+H115+H119+H124</f>
        <v>5971367882.1599998</v>
      </c>
      <c r="I127" s="170">
        <f t="shared" si="3"/>
        <v>8764480126.1800003</v>
      </c>
      <c r="J127" s="171">
        <f>+J79+J98+J99+J100+J107+J108+J111+J114+J115+J119+J124</f>
        <v>3020074800.289999</v>
      </c>
      <c r="K127" s="172">
        <f>+K79+K98+K99+K100+K107+K108+K111+K114+K115+K119+K124</f>
        <v>6934294302.1400003</v>
      </c>
      <c r="L127" s="170">
        <f t="shared" si="4"/>
        <v>9954369102.4300003</v>
      </c>
      <c r="N127" s="160"/>
      <c r="O127" s="160"/>
      <c r="P127" s="160"/>
      <c r="Q127" s="160"/>
      <c r="R127" s="160"/>
      <c r="S127" s="160"/>
    </row>
    <row r="128" spans="1:19" ht="12.75" customHeight="1" x14ac:dyDescent="0.2">
      <c r="A128" s="268" t="s">
        <v>119</v>
      </c>
      <c r="B128" s="269"/>
      <c r="C128" s="269"/>
      <c r="D128" s="274"/>
      <c r="E128" s="275"/>
      <c r="F128" s="12">
        <v>120</v>
      </c>
      <c r="G128" s="41">
        <v>33839.360000000001</v>
      </c>
      <c r="H128" s="42">
        <v>1108802832.5599997</v>
      </c>
      <c r="I128" s="173">
        <f t="shared" si="3"/>
        <v>1108836671.9199996</v>
      </c>
      <c r="J128" s="41">
        <v>52648125.020000003</v>
      </c>
      <c r="K128" s="42">
        <v>1148837112.3000002</v>
      </c>
      <c r="L128" s="173">
        <f t="shared" si="4"/>
        <v>1201485237.3200002</v>
      </c>
      <c r="N128" s="160"/>
      <c r="O128" s="160"/>
      <c r="P128" s="160"/>
      <c r="Q128" s="160"/>
      <c r="R128" s="160"/>
      <c r="S128" s="160"/>
    </row>
    <row r="129" spans="1:19" x14ac:dyDescent="0.2">
      <c r="A129" s="276" t="s">
        <v>177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8"/>
      <c r="N129" s="160"/>
      <c r="O129" s="160"/>
      <c r="P129" s="160"/>
      <c r="Q129" s="160"/>
      <c r="R129" s="160"/>
      <c r="S129" s="160"/>
    </row>
    <row r="130" spans="1:19" ht="12.75" customHeight="1" x14ac:dyDescent="0.2">
      <c r="A130" s="279" t="s">
        <v>178</v>
      </c>
      <c r="B130" s="280"/>
      <c r="C130" s="280"/>
      <c r="D130" s="280"/>
      <c r="E130" s="280"/>
      <c r="F130" s="9">
        <v>121</v>
      </c>
      <c r="G130" s="29"/>
      <c r="H130" s="30"/>
      <c r="I130" s="31"/>
      <c r="J130" s="29"/>
      <c r="K130" s="30"/>
      <c r="L130" s="31"/>
      <c r="N130" s="160"/>
      <c r="O130" s="160"/>
      <c r="P130" s="160"/>
      <c r="Q130" s="160"/>
      <c r="R130" s="160"/>
      <c r="S130" s="160"/>
    </row>
    <row r="131" spans="1:19" ht="12.75" customHeight="1" x14ac:dyDescent="0.2">
      <c r="A131" s="265" t="s">
        <v>179</v>
      </c>
      <c r="B131" s="266"/>
      <c r="C131" s="266"/>
      <c r="D131" s="266"/>
      <c r="E131" s="267"/>
      <c r="F131" s="10">
        <v>122</v>
      </c>
      <c r="G131" s="5"/>
      <c r="H131" s="6"/>
      <c r="I131" s="32"/>
      <c r="J131" s="5"/>
      <c r="K131" s="6"/>
      <c r="L131" s="32"/>
      <c r="N131" s="160"/>
      <c r="O131" s="160"/>
      <c r="P131" s="160"/>
      <c r="Q131" s="160"/>
      <c r="R131" s="160"/>
      <c r="S131" s="160"/>
    </row>
    <row r="132" spans="1:19" ht="12.75" customHeight="1" x14ac:dyDescent="0.2">
      <c r="A132" s="268" t="s">
        <v>180</v>
      </c>
      <c r="B132" s="269"/>
      <c r="C132" s="269"/>
      <c r="D132" s="269"/>
      <c r="E132" s="270"/>
      <c r="F132" s="11">
        <v>123</v>
      </c>
      <c r="G132" s="7"/>
      <c r="H132" s="8"/>
      <c r="I132" s="33"/>
      <c r="J132" s="7"/>
      <c r="K132" s="8"/>
      <c r="L132" s="33"/>
      <c r="N132" s="160"/>
      <c r="O132" s="160"/>
      <c r="P132" s="160"/>
      <c r="Q132" s="160"/>
      <c r="R132" s="160"/>
      <c r="S132" s="160"/>
    </row>
    <row r="133" spans="1:19" x14ac:dyDescent="0.2">
      <c r="A133" s="59" t="s">
        <v>181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4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3" type="noConversion"/>
  <conditionalFormatting sqref="G95:I95 G98:I98">
    <cfRule type="cellIs" dxfId="2" priority="3" stopIfTrue="1" operator="greaterThan">
      <formula>0</formula>
    </cfRule>
  </conditionalFormatting>
  <conditionalFormatting sqref="L95 L98">
    <cfRule type="cellIs" dxfId="1" priority="2" stopIfTrue="1" operator="greaterThan">
      <formula>0</formula>
    </cfRule>
  </conditionalFormatting>
  <conditionalFormatting sqref="J95:K95 J98:K98">
    <cfRule type="cellIs" dxfId="0" priority="1" stopIfTrue="1" operator="greaterThan">
      <formula>0</formula>
    </cfRule>
  </conditionalFormatting>
  <dataValidations count="1">
    <dataValidation allowBlank="1" sqref="A7:E7 A3:K3 M1:IV1048576 L1:L3 F130:L65536 A134:E65536 F79:L128 F7:F77 G7:L7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77" max="16383" man="1"/>
  </rowBreaks>
  <ignoredErrors>
    <ignoredError sqref="A11:F27 A29:F99 A28:F28 A101:F128 A100:F100" formula="1"/>
    <ignoredError sqref="J57:K57 K80 G100:H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0"/>
  <sheetViews>
    <sheetView view="pageBreakPreview" topLeftCell="A68" zoomScaleNormal="100" zoomScaleSheetLayoutView="100" workbookViewId="0">
      <selection activeCell="G7" sqref="G7:L99"/>
    </sheetView>
  </sheetViews>
  <sheetFormatPr defaultRowHeight="12.75" x14ac:dyDescent="0.2"/>
  <cols>
    <col min="1" max="4" width="9.140625" style="28"/>
    <col min="5" max="5" width="21" style="28" customWidth="1"/>
    <col min="6" max="6" width="9.140625" style="28"/>
    <col min="7" max="12" width="10.140625" style="28" bestFit="1" customWidth="1"/>
    <col min="13" max="16384" width="9.140625" style="28"/>
  </cols>
  <sheetData>
    <row r="1" spans="1:19" ht="20.25" customHeight="1" x14ac:dyDescent="0.2">
      <c r="A1" s="325" t="s">
        <v>183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9" ht="12.75" customHeight="1" x14ac:dyDescent="0.2">
      <c r="A2" s="326" t="s">
        <v>388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9" x14ac:dyDescent="0.2">
      <c r="A3" s="20"/>
      <c r="B3" s="21"/>
      <c r="C3" s="21"/>
      <c r="D3" s="27"/>
      <c r="E3" s="27"/>
      <c r="F3" s="27"/>
      <c r="G3" s="27"/>
      <c r="H3" s="27"/>
      <c r="I3" s="13"/>
      <c r="J3" s="13"/>
      <c r="K3" s="327" t="s">
        <v>51</v>
      </c>
      <c r="L3" s="327"/>
    </row>
    <row r="4" spans="1:19" ht="12.75" customHeight="1" x14ac:dyDescent="0.2">
      <c r="A4" s="296" t="s">
        <v>121</v>
      </c>
      <c r="B4" s="297"/>
      <c r="C4" s="297"/>
      <c r="D4" s="297"/>
      <c r="E4" s="298"/>
      <c r="F4" s="302" t="s">
        <v>122</v>
      </c>
      <c r="G4" s="304" t="s">
        <v>385</v>
      </c>
      <c r="H4" s="305"/>
      <c r="I4" s="306"/>
      <c r="J4" s="304" t="s">
        <v>124</v>
      </c>
      <c r="K4" s="305"/>
      <c r="L4" s="306"/>
    </row>
    <row r="5" spans="1:19" x14ac:dyDescent="0.2">
      <c r="A5" s="299"/>
      <c r="B5" s="300"/>
      <c r="C5" s="300"/>
      <c r="D5" s="300"/>
      <c r="E5" s="301"/>
      <c r="F5" s="303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311">
        <v>1</v>
      </c>
      <c r="B6" s="312"/>
      <c r="C6" s="312"/>
      <c r="D6" s="312"/>
      <c r="E6" s="313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ht="12.75" customHeight="1" x14ac:dyDescent="0.2">
      <c r="A7" s="282" t="s">
        <v>184</v>
      </c>
      <c r="B7" s="284"/>
      <c r="C7" s="284"/>
      <c r="D7" s="284"/>
      <c r="E7" s="285"/>
      <c r="F7" s="9">
        <v>124</v>
      </c>
      <c r="G7" s="167">
        <f>+G8+G9+G10+G11+G12+G13+G14+G15</f>
        <v>85804678.480001137</v>
      </c>
      <c r="H7" s="168">
        <f>+H8+H9+H10+H11+H12+H13+H14+H15</f>
        <v>385304792.1300019</v>
      </c>
      <c r="I7" s="174">
        <f>+G7+H7</f>
        <v>471109470.61000305</v>
      </c>
      <c r="J7" s="167">
        <f>+J8+J9+J10+J11+J12+J13+J14+J15</f>
        <v>84974660.220000014</v>
      </c>
      <c r="K7" s="194">
        <f>+K8+K9+K10+K11+K12+K13+K14+K15</f>
        <v>475120061.21000034</v>
      </c>
      <c r="L7" s="169">
        <f>SUM(J7:K7)</f>
        <v>560094721.43000031</v>
      </c>
      <c r="N7" s="166"/>
      <c r="O7" s="166"/>
      <c r="P7" s="166"/>
      <c r="Q7" s="166"/>
      <c r="R7" s="166"/>
      <c r="S7" s="166"/>
    </row>
    <row r="8" spans="1:19" ht="12.75" customHeight="1" x14ac:dyDescent="0.2">
      <c r="A8" s="271" t="s">
        <v>185</v>
      </c>
      <c r="B8" s="272"/>
      <c r="C8" s="272"/>
      <c r="D8" s="272"/>
      <c r="E8" s="273"/>
      <c r="F8" s="10">
        <v>125</v>
      </c>
      <c r="G8" s="39">
        <v>85579768.050001144</v>
      </c>
      <c r="H8" s="40">
        <v>351985760.11000228</v>
      </c>
      <c r="I8" s="175">
        <f t="shared" ref="I8:I71" si="0">+G8+H8</f>
        <v>437565528.16000342</v>
      </c>
      <c r="J8" s="39">
        <v>84633076.180000007</v>
      </c>
      <c r="K8" s="40">
        <v>418439435.41000032</v>
      </c>
      <c r="L8" s="170">
        <f>SUM(J8:K8)</f>
        <v>503072511.59000033</v>
      </c>
      <c r="N8" s="166"/>
      <c r="O8" s="166"/>
      <c r="P8" s="166"/>
      <c r="Q8" s="166"/>
      <c r="R8" s="166"/>
      <c r="S8" s="166"/>
    </row>
    <row r="9" spans="1:19" ht="12.75" customHeight="1" x14ac:dyDescent="0.2">
      <c r="A9" s="271" t="s">
        <v>186</v>
      </c>
      <c r="B9" s="272"/>
      <c r="C9" s="272"/>
      <c r="D9" s="272"/>
      <c r="E9" s="273"/>
      <c r="F9" s="10">
        <v>126</v>
      </c>
      <c r="G9" s="39">
        <v>0</v>
      </c>
      <c r="H9" s="40">
        <v>-1764.8999999992084</v>
      </c>
      <c r="I9" s="175">
        <f t="shared" si="0"/>
        <v>-1764.8999999992084</v>
      </c>
      <c r="J9" s="39">
        <v>0</v>
      </c>
      <c r="K9" s="40">
        <v>0</v>
      </c>
      <c r="L9" s="170">
        <f t="shared" ref="L9:L72" si="1">SUM(J9:K9)</f>
        <v>0</v>
      </c>
      <c r="N9" s="166"/>
      <c r="O9" s="166"/>
      <c r="P9" s="166"/>
      <c r="Q9" s="166"/>
      <c r="R9" s="166"/>
      <c r="S9" s="166"/>
    </row>
    <row r="10" spans="1:19" ht="25.5" customHeight="1" x14ac:dyDescent="0.2">
      <c r="A10" s="271" t="s">
        <v>187</v>
      </c>
      <c r="B10" s="272"/>
      <c r="C10" s="272"/>
      <c r="D10" s="272"/>
      <c r="E10" s="273"/>
      <c r="F10" s="10">
        <v>127</v>
      </c>
      <c r="G10" s="39">
        <v>0</v>
      </c>
      <c r="H10" s="40">
        <v>10688657.670000121</v>
      </c>
      <c r="I10" s="175">
        <f t="shared" si="0"/>
        <v>10688657.670000121</v>
      </c>
      <c r="J10" s="39">
        <v>0</v>
      </c>
      <c r="K10" s="40">
        <v>4701713.6200000495</v>
      </c>
      <c r="L10" s="170">
        <f t="shared" si="1"/>
        <v>4701713.6200000495</v>
      </c>
      <c r="N10" s="166"/>
      <c r="O10" s="166"/>
      <c r="P10" s="166"/>
      <c r="Q10" s="166"/>
      <c r="R10" s="166"/>
      <c r="S10" s="166"/>
    </row>
    <row r="11" spans="1:19" ht="12.75" customHeight="1" x14ac:dyDescent="0.2">
      <c r="A11" s="271" t="s">
        <v>188</v>
      </c>
      <c r="B11" s="272"/>
      <c r="C11" s="272"/>
      <c r="D11" s="272"/>
      <c r="E11" s="273"/>
      <c r="F11" s="10">
        <v>128</v>
      </c>
      <c r="G11" s="39">
        <v>-30518.090000000087</v>
      </c>
      <c r="H11" s="40">
        <v>-53180036.610000134</v>
      </c>
      <c r="I11" s="175">
        <f t="shared" si="0"/>
        <v>-53210554.700000137</v>
      </c>
      <c r="J11" s="39">
        <v>-28377.72</v>
      </c>
      <c r="K11" s="40">
        <v>-53174564.630000055</v>
      </c>
      <c r="L11" s="170">
        <f t="shared" si="1"/>
        <v>-53202942.350000054</v>
      </c>
      <c r="N11" s="166"/>
      <c r="O11" s="166"/>
      <c r="P11" s="166"/>
      <c r="Q11" s="166"/>
      <c r="R11" s="166"/>
      <c r="S11" s="166"/>
    </row>
    <row r="12" spans="1:19" ht="12.75" customHeight="1" x14ac:dyDescent="0.2">
      <c r="A12" s="271" t="s">
        <v>189</v>
      </c>
      <c r="B12" s="272"/>
      <c r="C12" s="272"/>
      <c r="D12" s="272"/>
      <c r="E12" s="273"/>
      <c r="F12" s="10">
        <v>129</v>
      </c>
      <c r="G12" s="39">
        <v>0</v>
      </c>
      <c r="H12" s="40">
        <v>-2472254.7499999995</v>
      </c>
      <c r="I12" s="175">
        <f t="shared" si="0"/>
        <v>-2472254.7499999995</v>
      </c>
      <c r="J12" s="39">
        <v>0</v>
      </c>
      <c r="K12" s="40">
        <v>-1606623.0600000003</v>
      </c>
      <c r="L12" s="170">
        <f t="shared" si="1"/>
        <v>-1606623.0600000003</v>
      </c>
      <c r="N12" s="166"/>
      <c r="O12" s="166"/>
      <c r="P12" s="166"/>
      <c r="Q12" s="166"/>
      <c r="R12" s="166"/>
      <c r="S12" s="166"/>
    </row>
    <row r="13" spans="1:19" ht="12.75" customHeight="1" x14ac:dyDescent="0.2">
      <c r="A13" s="271" t="s">
        <v>190</v>
      </c>
      <c r="B13" s="272"/>
      <c r="C13" s="272"/>
      <c r="D13" s="272"/>
      <c r="E13" s="273"/>
      <c r="F13" s="10">
        <v>130</v>
      </c>
      <c r="G13" s="39">
        <v>242162.77</v>
      </c>
      <c r="H13" s="40">
        <v>87578729.759999543</v>
      </c>
      <c r="I13" s="175">
        <f t="shared" si="0"/>
        <v>87820892.529999539</v>
      </c>
      <c r="J13" s="39">
        <v>357249.98</v>
      </c>
      <c r="K13" s="40">
        <v>110318601.67000002</v>
      </c>
      <c r="L13" s="170">
        <f t="shared" si="1"/>
        <v>110675851.65000002</v>
      </c>
      <c r="N13" s="166"/>
      <c r="O13" s="166"/>
      <c r="P13" s="166"/>
      <c r="Q13" s="166"/>
      <c r="R13" s="166"/>
      <c r="S13" s="166"/>
    </row>
    <row r="14" spans="1:19" ht="12.75" customHeight="1" x14ac:dyDescent="0.2">
      <c r="A14" s="271" t="s">
        <v>191</v>
      </c>
      <c r="B14" s="272"/>
      <c r="C14" s="272"/>
      <c r="D14" s="272"/>
      <c r="E14" s="273"/>
      <c r="F14" s="10">
        <v>131</v>
      </c>
      <c r="G14" s="39">
        <v>13265.75</v>
      </c>
      <c r="H14" s="40">
        <v>-8935209.3699999992</v>
      </c>
      <c r="I14" s="175">
        <f t="shared" si="0"/>
        <v>-8921943.6199999992</v>
      </c>
      <c r="J14" s="39">
        <v>12711.78</v>
      </c>
      <c r="K14" s="40">
        <v>-3372480.8199999966</v>
      </c>
      <c r="L14" s="170">
        <f t="shared" si="1"/>
        <v>-3359769.0399999968</v>
      </c>
      <c r="N14" s="166"/>
      <c r="O14" s="166"/>
      <c r="P14" s="166"/>
      <c r="Q14" s="166"/>
      <c r="R14" s="166"/>
      <c r="S14" s="166"/>
    </row>
    <row r="15" spans="1:19" ht="12.75" customHeight="1" x14ac:dyDescent="0.2">
      <c r="A15" s="271" t="s">
        <v>192</v>
      </c>
      <c r="B15" s="272"/>
      <c r="C15" s="272"/>
      <c r="D15" s="272"/>
      <c r="E15" s="273"/>
      <c r="F15" s="10">
        <v>132</v>
      </c>
      <c r="G15" s="39">
        <v>0</v>
      </c>
      <c r="H15" s="40">
        <v>-359089.77999999782</v>
      </c>
      <c r="I15" s="175">
        <f t="shared" si="0"/>
        <v>-359089.77999999782</v>
      </c>
      <c r="J15" s="39">
        <v>0</v>
      </c>
      <c r="K15" s="40">
        <v>-186020.97999999986</v>
      </c>
      <c r="L15" s="170">
        <f t="shared" si="1"/>
        <v>-186020.97999999986</v>
      </c>
      <c r="N15" s="166"/>
      <c r="O15" s="166"/>
      <c r="P15" s="166"/>
      <c r="Q15" s="166"/>
      <c r="R15" s="166"/>
      <c r="S15" s="166"/>
    </row>
    <row r="16" spans="1:19" ht="24.75" customHeight="1" x14ac:dyDescent="0.2">
      <c r="A16" s="265" t="s">
        <v>193</v>
      </c>
      <c r="B16" s="272"/>
      <c r="C16" s="272"/>
      <c r="D16" s="272"/>
      <c r="E16" s="273"/>
      <c r="F16" s="10">
        <v>133</v>
      </c>
      <c r="G16" s="171">
        <f>+G17+G18+G22+G23+G24+G28+G29</f>
        <v>28897743.060000025</v>
      </c>
      <c r="H16" s="172">
        <f>+H17+H18+H22+H23+H24+H28+H29</f>
        <v>52379378.150000371</v>
      </c>
      <c r="I16" s="175">
        <f t="shared" si="0"/>
        <v>81277121.210000396</v>
      </c>
      <c r="J16" s="171">
        <f>+J17+J18+J22+J23+J24+J28+J29</f>
        <v>33082739.389999986</v>
      </c>
      <c r="K16" s="172">
        <f>+K17+K18+K22+K23+K24+K28+K29</f>
        <v>73210453.140000001</v>
      </c>
      <c r="L16" s="170">
        <f t="shared" si="1"/>
        <v>106293192.52999999</v>
      </c>
      <c r="N16" s="166"/>
      <c r="O16" s="166"/>
      <c r="P16" s="166"/>
      <c r="Q16" s="166"/>
      <c r="R16" s="166"/>
      <c r="S16" s="166"/>
    </row>
    <row r="17" spans="1:19" ht="27" customHeight="1" x14ac:dyDescent="0.2">
      <c r="A17" s="271" t="s">
        <v>194</v>
      </c>
      <c r="B17" s="272"/>
      <c r="C17" s="272"/>
      <c r="D17" s="272"/>
      <c r="E17" s="273"/>
      <c r="F17" s="10">
        <v>134</v>
      </c>
      <c r="G17" s="39">
        <v>0</v>
      </c>
      <c r="H17" s="40">
        <v>14744327.760000117</v>
      </c>
      <c r="I17" s="175">
        <f t="shared" si="0"/>
        <v>14744327.760000117</v>
      </c>
      <c r="J17" s="39">
        <v>96748.590000000011</v>
      </c>
      <c r="K17" s="40">
        <v>762943.79000000283</v>
      </c>
      <c r="L17" s="170">
        <f t="shared" si="1"/>
        <v>859692.3800000028</v>
      </c>
      <c r="N17" s="166"/>
      <c r="O17" s="166"/>
      <c r="P17" s="166"/>
      <c r="Q17" s="166"/>
      <c r="R17" s="166"/>
      <c r="S17" s="166"/>
    </row>
    <row r="18" spans="1:19" ht="26.25" customHeight="1" x14ac:dyDescent="0.2">
      <c r="A18" s="271" t="s">
        <v>195</v>
      </c>
      <c r="B18" s="272"/>
      <c r="C18" s="272"/>
      <c r="D18" s="272"/>
      <c r="E18" s="273"/>
      <c r="F18" s="10">
        <v>135</v>
      </c>
      <c r="G18" s="171">
        <f>+G19+G20+G21</f>
        <v>0</v>
      </c>
      <c r="H18" s="172">
        <f>+H19+H20+H21</f>
        <v>7617704.4600000009</v>
      </c>
      <c r="I18" s="175">
        <f t="shared" si="0"/>
        <v>7617704.4600000009</v>
      </c>
      <c r="J18" s="171">
        <f>+J19+J20+J21</f>
        <v>0</v>
      </c>
      <c r="K18" s="172">
        <f>+K19+K20+K21</f>
        <v>17530357.210000001</v>
      </c>
      <c r="L18" s="170">
        <f t="shared" si="1"/>
        <v>17530357.210000001</v>
      </c>
      <c r="N18" s="166"/>
      <c r="O18" s="166"/>
      <c r="P18" s="166"/>
      <c r="Q18" s="166"/>
      <c r="R18" s="166"/>
      <c r="S18" s="166"/>
    </row>
    <row r="19" spans="1:19" ht="12.75" customHeight="1" x14ac:dyDescent="0.2">
      <c r="A19" s="271" t="s">
        <v>196</v>
      </c>
      <c r="B19" s="272"/>
      <c r="C19" s="272"/>
      <c r="D19" s="272"/>
      <c r="E19" s="273"/>
      <c r="F19" s="10">
        <v>136</v>
      </c>
      <c r="G19" s="39">
        <v>0</v>
      </c>
      <c r="H19" s="40">
        <v>7254894.3200000003</v>
      </c>
      <c r="I19" s="175">
        <f t="shared" si="0"/>
        <v>7254894.3200000003</v>
      </c>
      <c r="J19" s="39">
        <v>0</v>
      </c>
      <c r="K19" s="40">
        <v>9128495.0100000016</v>
      </c>
      <c r="L19" s="170">
        <f t="shared" si="1"/>
        <v>9128495.0100000016</v>
      </c>
      <c r="N19" s="166"/>
      <c r="O19" s="166"/>
      <c r="P19" s="166"/>
      <c r="Q19" s="166"/>
      <c r="R19" s="166"/>
      <c r="S19" s="166"/>
    </row>
    <row r="20" spans="1:19" ht="24" customHeight="1" x14ac:dyDescent="0.2">
      <c r="A20" s="271" t="s">
        <v>197</v>
      </c>
      <c r="B20" s="272"/>
      <c r="C20" s="272"/>
      <c r="D20" s="272"/>
      <c r="E20" s="273"/>
      <c r="F20" s="10">
        <v>137</v>
      </c>
      <c r="G20" s="39">
        <v>0</v>
      </c>
      <c r="H20" s="40">
        <v>0</v>
      </c>
      <c r="I20" s="175">
        <f t="shared" si="0"/>
        <v>0</v>
      </c>
      <c r="J20" s="39">
        <v>0</v>
      </c>
      <c r="K20" s="40">
        <v>0</v>
      </c>
      <c r="L20" s="170">
        <f t="shared" si="1"/>
        <v>0</v>
      </c>
      <c r="N20" s="166"/>
      <c r="O20" s="166"/>
      <c r="P20" s="166"/>
      <c r="Q20" s="166"/>
      <c r="R20" s="166"/>
      <c r="S20" s="166"/>
    </row>
    <row r="21" spans="1:19" ht="12.75" customHeight="1" x14ac:dyDescent="0.2">
      <c r="A21" s="271" t="s">
        <v>198</v>
      </c>
      <c r="B21" s="272"/>
      <c r="C21" s="272"/>
      <c r="D21" s="272"/>
      <c r="E21" s="273"/>
      <c r="F21" s="10">
        <v>138</v>
      </c>
      <c r="G21" s="39">
        <v>0</v>
      </c>
      <c r="H21" s="40">
        <v>362810.14000000013</v>
      </c>
      <c r="I21" s="175">
        <f t="shared" si="0"/>
        <v>362810.14000000013</v>
      </c>
      <c r="J21" s="39">
        <v>0</v>
      </c>
      <c r="K21" s="40">
        <v>8401862.1999999993</v>
      </c>
      <c r="L21" s="170">
        <f t="shared" si="1"/>
        <v>8401862.1999999993</v>
      </c>
      <c r="N21" s="166"/>
      <c r="O21" s="166"/>
      <c r="P21" s="166"/>
      <c r="Q21" s="166"/>
      <c r="R21" s="166"/>
      <c r="S21" s="166"/>
    </row>
    <row r="22" spans="1:19" ht="12.75" customHeight="1" x14ac:dyDescent="0.2">
      <c r="A22" s="271" t="s">
        <v>199</v>
      </c>
      <c r="B22" s="272"/>
      <c r="C22" s="272"/>
      <c r="D22" s="272"/>
      <c r="E22" s="273"/>
      <c r="F22" s="10">
        <v>139</v>
      </c>
      <c r="G22" s="39">
        <v>28795970.610000014</v>
      </c>
      <c r="H22" s="40">
        <v>28680182.140000239</v>
      </c>
      <c r="I22" s="175">
        <f t="shared" si="0"/>
        <v>57476152.750000253</v>
      </c>
      <c r="J22" s="39">
        <v>28277936.419999987</v>
      </c>
      <c r="K22" s="40">
        <v>28919264.919999979</v>
      </c>
      <c r="L22" s="170">
        <f t="shared" si="1"/>
        <v>57197201.339999966</v>
      </c>
      <c r="N22" s="166"/>
      <c r="O22" s="166"/>
      <c r="P22" s="166"/>
      <c r="Q22" s="166"/>
      <c r="R22" s="166"/>
      <c r="S22" s="166"/>
    </row>
    <row r="23" spans="1:19" ht="24" customHeight="1" x14ac:dyDescent="0.2">
      <c r="A23" s="271" t="s">
        <v>200</v>
      </c>
      <c r="B23" s="272"/>
      <c r="C23" s="272"/>
      <c r="D23" s="272"/>
      <c r="E23" s="273"/>
      <c r="F23" s="10">
        <v>140</v>
      </c>
      <c r="G23" s="39">
        <v>38451.970000000016</v>
      </c>
      <c r="H23" s="40">
        <v>77385.380000000121</v>
      </c>
      <c r="I23" s="175">
        <f t="shared" si="0"/>
        <v>115837.35000000014</v>
      </c>
      <c r="J23" s="39">
        <v>-12405.910000000002</v>
      </c>
      <c r="K23" s="40">
        <v>743970.2</v>
      </c>
      <c r="L23" s="170">
        <f t="shared" si="1"/>
        <v>731564.28999999992</v>
      </c>
      <c r="N23" s="166"/>
      <c r="O23" s="166"/>
      <c r="P23" s="166"/>
      <c r="Q23" s="166"/>
      <c r="R23" s="166"/>
      <c r="S23" s="166"/>
    </row>
    <row r="24" spans="1:19" ht="23.25" customHeight="1" x14ac:dyDescent="0.2">
      <c r="A24" s="271" t="s">
        <v>201</v>
      </c>
      <c r="B24" s="272"/>
      <c r="C24" s="272"/>
      <c r="D24" s="272"/>
      <c r="E24" s="273"/>
      <c r="F24" s="10">
        <v>141</v>
      </c>
      <c r="G24" s="171">
        <f>+G25+G26+G27</f>
        <v>9836.8900000101421</v>
      </c>
      <c r="H24" s="172">
        <f>+H25+H26+H27</f>
        <v>576294.51000000292</v>
      </c>
      <c r="I24" s="175">
        <f t="shared" si="0"/>
        <v>586131.40000001306</v>
      </c>
      <c r="J24" s="171">
        <f>+J25+J26+J27</f>
        <v>4713312.8499999978</v>
      </c>
      <c r="K24" s="172">
        <f>+K25+K26+K27</f>
        <v>13068273.710000008</v>
      </c>
      <c r="L24" s="170">
        <f t="shared" si="1"/>
        <v>17781586.560000006</v>
      </c>
      <c r="N24" s="166"/>
      <c r="O24" s="166"/>
      <c r="P24" s="166"/>
      <c r="Q24" s="166"/>
      <c r="R24" s="166"/>
      <c r="S24" s="166"/>
    </row>
    <row r="25" spans="1:19" ht="12.75" customHeight="1" x14ac:dyDescent="0.2">
      <c r="A25" s="271" t="s">
        <v>202</v>
      </c>
      <c r="B25" s="272"/>
      <c r="C25" s="272"/>
      <c r="D25" s="272"/>
      <c r="E25" s="273"/>
      <c r="F25" s="10">
        <v>142</v>
      </c>
      <c r="G25" s="39">
        <v>9836.8900000001304</v>
      </c>
      <c r="H25" s="40">
        <v>31349.39000000005</v>
      </c>
      <c r="I25" s="175">
        <f t="shared" si="0"/>
        <v>41186.280000000181</v>
      </c>
      <c r="J25" s="39">
        <v>12615.499999999971</v>
      </c>
      <c r="K25" s="40">
        <v>31007.999999999971</v>
      </c>
      <c r="L25" s="170">
        <f t="shared" si="1"/>
        <v>43623.499999999942</v>
      </c>
      <c r="N25" s="166"/>
      <c r="O25" s="166"/>
      <c r="P25" s="166"/>
      <c r="Q25" s="166"/>
      <c r="R25" s="166"/>
      <c r="S25" s="166"/>
    </row>
    <row r="26" spans="1:19" ht="12.75" customHeight="1" x14ac:dyDescent="0.2">
      <c r="A26" s="271" t="s">
        <v>203</v>
      </c>
      <c r="B26" s="272"/>
      <c r="C26" s="272"/>
      <c r="D26" s="272"/>
      <c r="E26" s="273"/>
      <c r="F26" s="10">
        <v>143</v>
      </c>
      <c r="G26" s="39">
        <v>1.0011717677116394E-8</v>
      </c>
      <c r="H26" s="40">
        <v>544945.12000000291</v>
      </c>
      <c r="I26" s="175">
        <f t="shared" si="0"/>
        <v>544945.12000001292</v>
      </c>
      <c r="J26" s="39">
        <v>4700697.3499999978</v>
      </c>
      <c r="K26" s="40">
        <v>13037265.710000008</v>
      </c>
      <c r="L26" s="170">
        <f t="shared" si="1"/>
        <v>17737963.060000006</v>
      </c>
      <c r="N26" s="166"/>
      <c r="O26" s="166"/>
      <c r="P26" s="166"/>
      <c r="Q26" s="166"/>
      <c r="R26" s="166"/>
      <c r="S26" s="166"/>
    </row>
    <row r="27" spans="1:19" ht="12.75" customHeight="1" x14ac:dyDescent="0.2">
      <c r="A27" s="271" t="s">
        <v>204</v>
      </c>
      <c r="B27" s="272"/>
      <c r="C27" s="272"/>
      <c r="D27" s="272"/>
      <c r="E27" s="273"/>
      <c r="F27" s="10">
        <v>144</v>
      </c>
      <c r="G27" s="39">
        <v>0</v>
      </c>
      <c r="H27" s="40">
        <v>0</v>
      </c>
      <c r="I27" s="175">
        <f t="shared" si="0"/>
        <v>0</v>
      </c>
      <c r="J27" s="39">
        <v>0</v>
      </c>
      <c r="K27" s="40">
        <v>0</v>
      </c>
      <c r="L27" s="170">
        <f t="shared" si="1"/>
        <v>0</v>
      </c>
      <c r="N27" s="166"/>
      <c r="O27" s="166"/>
      <c r="P27" s="166"/>
      <c r="Q27" s="166"/>
      <c r="R27" s="166"/>
      <c r="S27" s="166"/>
    </row>
    <row r="28" spans="1:19" ht="12.75" customHeight="1" x14ac:dyDescent="0.2">
      <c r="A28" s="271" t="s">
        <v>205</v>
      </c>
      <c r="B28" s="272"/>
      <c r="C28" s="272"/>
      <c r="D28" s="272"/>
      <c r="E28" s="273"/>
      <c r="F28" s="10">
        <v>145</v>
      </c>
      <c r="G28" s="39">
        <v>0</v>
      </c>
      <c r="H28" s="40">
        <v>0</v>
      </c>
      <c r="I28" s="175">
        <f t="shared" si="0"/>
        <v>0</v>
      </c>
      <c r="J28" s="39">
        <v>0</v>
      </c>
      <c r="K28" s="40">
        <v>0</v>
      </c>
      <c r="L28" s="170">
        <f t="shared" si="1"/>
        <v>0</v>
      </c>
      <c r="N28" s="166"/>
      <c r="O28" s="166"/>
      <c r="P28" s="166"/>
      <c r="Q28" s="166"/>
      <c r="R28" s="166"/>
      <c r="S28" s="166"/>
    </row>
    <row r="29" spans="1:19" ht="12.75" customHeight="1" x14ac:dyDescent="0.2">
      <c r="A29" s="271" t="s">
        <v>206</v>
      </c>
      <c r="B29" s="272"/>
      <c r="C29" s="272"/>
      <c r="D29" s="272"/>
      <c r="E29" s="273"/>
      <c r="F29" s="10">
        <v>146</v>
      </c>
      <c r="G29" s="39">
        <v>53483.589999999967</v>
      </c>
      <c r="H29" s="40">
        <v>683483.90000000317</v>
      </c>
      <c r="I29" s="175">
        <f t="shared" si="0"/>
        <v>736967.49000000313</v>
      </c>
      <c r="J29" s="39">
        <v>7147.4400000000169</v>
      </c>
      <c r="K29" s="40">
        <v>12185643.309999997</v>
      </c>
      <c r="L29" s="170">
        <f t="shared" si="1"/>
        <v>12192790.749999996</v>
      </c>
      <c r="N29" s="166"/>
      <c r="O29" s="166"/>
      <c r="P29" s="166"/>
      <c r="Q29" s="166"/>
      <c r="R29" s="166"/>
      <c r="S29" s="166"/>
    </row>
    <row r="30" spans="1:19" ht="12.75" customHeight="1" x14ac:dyDescent="0.2">
      <c r="A30" s="265" t="s">
        <v>207</v>
      </c>
      <c r="B30" s="272"/>
      <c r="C30" s="272"/>
      <c r="D30" s="272"/>
      <c r="E30" s="273"/>
      <c r="F30" s="10">
        <v>147</v>
      </c>
      <c r="G30" s="39">
        <v>248463.46000000014</v>
      </c>
      <c r="H30" s="40">
        <v>8840962.5100000054</v>
      </c>
      <c r="I30" s="175">
        <f t="shared" si="0"/>
        <v>9089425.9700000063</v>
      </c>
      <c r="J30" s="39">
        <v>361224.13</v>
      </c>
      <c r="K30" s="40">
        <v>10579748.15</v>
      </c>
      <c r="L30" s="170">
        <f t="shared" si="1"/>
        <v>10940972.280000001</v>
      </c>
      <c r="N30" s="166"/>
      <c r="O30" s="166"/>
      <c r="P30" s="166"/>
      <c r="Q30" s="166"/>
      <c r="R30" s="166"/>
      <c r="S30" s="166"/>
    </row>
    <row r="31" spans="1:19" ht="15" customHeight="1" x14ac:dyDescent="0.2">
      <c r="A31" s="265" t="s">
        <v>208</v>
      </c>
      <c r="B31" s="272"/>
      <c r="C31" s="272"/>
      <c r="D31" s="272"/>
      <c r="E31" s="273"/>
      <c r="F31" s="10">
        <v>148</v>
      </c>
      <c r="G31" s="39">
        <v>21532.560000000012</v>
      </c>
      <c r="H31" s="40">
        <v>4795282.7499999925</v>
      </c>
      <c r="I31" s="175">
        <f t="shared" si="0"/>
        <v>4816815.3099999921</v>
      </c>
      <c r="J31" s="39">
        <v>42773.31</v>
      </c>
      <c r="K31" s="40">
        <v>3359485.5399999991</v>
      </c>
      <c r="L31" s="170">
        <f t="shared" si="1"/>
        <v>3402258.8499999992</v>
      </c>
      <c r="N31" s="166"/>
      <c r="O31" s="166"/>
      <c r="P31" s="166"/>
      <c r="Q31" s="166"/>
      <c r="R31" s="166"/>
      <c r="S31" s="166"/>
    </row>
    <row r="32" spans="1:19" ht="12.75" customHeight="1" x14ac:dyDescent="0.2">
      <c r="A32" s="265" t="s">
        <v>209</v>
      </c>
      <c r="B32" s="272"/>
      <c r="C32" s="272"/>
      <c r="D32" s="272"/>
      <c r="E32" s="273"/>
      <c r="F32" s="10">
        <v>149</v>
      </c>
      <c r="G32" s="39">
        <v>4976.1899999999914</v>
      </c>
      <c r="H32" s="40">
        <v>1899734.8500000108</v>
      </c>
      <c r="I32" s="175">
        <f t="shared" si="0"/>
        <v>1904711.0400000107</v>
      </c>
      <c r="J32" s="39">
        <v>-208.85000000000036</v>
      </c>
      <c r="K32" s="40">
        <v>1832939.7600000026</v>
      </c>
      <c r="L32" s="170">
        <f t="shared" si="1"/>
        <v>1832730.9100000025</v>
      </c>
      <c r="N32" s="166"/>
      <c r="O32" s="166"/>
      <c r="P32" s="166"/>
      <c r="Q32" s="166"/>
      <c r="R32" s="166"/>
      <c r="S32" s="166"/>
    </row>
    <row r="33" spans="1:19" ht="12.75" customHeight="1" x14ac:dyDescent="0.2">
      <c r="A33" s="265" t="s">
        <v>210</v>
      </c>
      <c r="B33" s="272"/>
      <c r="C33" s="272"/>
      <c r="D33" s="272"/>
      <c r="E33" s="273"/>
      <c r="F33" s="10">
        <v>150</v>
      </c>
      <c r="G33" s="171">
        <f>+G34+G38</f>
        <v>-66004626.62000002</v>
      </c>
      <c r="H33" s="172">
        <f>+H34+H38</f>
        <v>-231850665.36000109</v>
      </c>
      <c r="I33" s="175">
        <f t="shared" si="0"/>
        <v>-297855291.98000109</v>
      </c>
      <c r="J33" s="171">
        <f>+J34+J38</f>
        <v>-53234074.059999995</v>
      </c>
      <c r="K33" s="172">
        <f>+K34+K38</f>
        <v>-276073614.86999989</v>
      </c>
      <c r="L33" s="170">
        <f t="shared" si="1"/>
        <v>-329307688.92999989</v>
      </c>
      <c r="N33" s="166"/>
      <c r="O33" s="166"/>
      <c r="P33" s="166"/>
      <c r="Q33" s="166"/>
      <c r="R33" s="166"/>
      <c r="S33" s="166"/>
    </row>
    <row r="34" spans="1:19" ht="12.75" customHeight="1" x14ac:dyDescent="0.2">
      <c r="A34" s="271" t="s">
        <v>211</v>
      </c>
      <c r="B34" s="272"/>
      <c r="C34" s="272"/>
      <c r="D34" s="272"/>
      <c r="E34" s="273"/>
      <c r="F34" s="10">
        <v>151</v>
      </c>
      <c r="G34" s="171">
        <f>+G35+G36+G37</f>
        <v>-58841778.420000017</v>
      </c>
      <c r="H34" s="172">
        <f>+H35+H36+H37</f>
        <v>-247118586.63000101</v>
      </c>
      <c r="I34" s="175">
        <f t="shared" si="0"/>
        <v>-305960365.05000103</v>
      </c>
      <c r="J34" s="171">
        <f>+J35+J36+J37</f>
        <v>-51292514.629999995</v>
      </c>
      <c r="K34" s="172">
        <f>+K35+K36+K37</f>
        <v>-241982528.92999992</v>
      </c>
      <c r="L34" s="170">
        <f t="shared" si="1"/>
        <v>-293275043.55999994</v>
      </c>
      <c r="N34" s="166"/>
      <c r="O34" s="166"/>
      <c r="P34" s="166"/>
      <c r="Q34" s="166"/>
      <c r="R34" s="166"/>
      <c r="S34" s="166"/>
    </row>
    <row r="35" spans="1:19" ht="12.75" customHeight="1" x14ac:dyDescent="0.2">
      <c r="A35" s="271" t="s">
        <v>212</v>
      </c>
      <c r="B35" s="272"/>
      <c r="C35" s="272"/>
      <c r="D35" s="272"/>
      <c r="E35" s="273"/>
      <c r="F35" s="10">
        <v>152</v>
      </c>
      <c r="G35" s="39">
        <v>-58841778.420000017</v>
      </c>
      <c r="H35" s="40">
        <v>-256432767.65000099</v>
      </c>
      <c r="I35" s="175">
        <f t="shared" si="0"/>
        <v>-315274546.07000101</v>
      </c>
      <c r="J35" s="39">
        <v>-51292514.629999995</v>
      </c>
      <c r="K35" s="40">
        <v>-250105835.14999992</v>
      </c>
      <c r="L35" s="170">
        <f t="shared" si="1"/>
        <v>-301398349.77999991</v>
      </c>
      <c r="N35" s="166"/>
      <c r="O35" s="166"/>
      <c r="P35" s="166"/>
      <c r="Q35" s="166"/>
      <c r="R35" s="166"/>
      <c r="S35" s="166"/>
    </row>
    <row r="36" spans="1:19" ht="12.75" customHeight="1" x14ac:dyDescent="0.2">
      <c r="A36" s="271" t="s">
        <v>213</v>
      </c>
      <c r="B36" s="272"/>
      <c r="C36" s="272"/>
      <c r="D36" s="272"/>
      <c r="E36" s="273"/>
      <c r="F36" s="10">
        <v>153</v>
      </c>
      <c r="G36" s="39">
        <v>0</v>
      </c>
      <c r="H36" s="40">
        <v>643133.9000000013</v>
      </c>
      <c r="I36" s="175">
        <f t="shared" si="0"/>
        <v>643133.9000000013</v>
      </c>
      <c r="J36" s="39">
        <v>0</v>
      </c>
      <c r="K36" s="40">
        <v>267445.75</v>
      </c>
      <c r="L36" s="170">
        <f t="shared" si="1"/>
        <v>267445.75</v>
      </c>
      <c r="N36" s="166"/>
      <c r="O36" s="166"/>
      <c r="P36" s="166"/>
      <c r="Q36" s="166"/>
      <c r="R36" s="166"/>
      <c r="S36" s="166"/>
    </row>
    <row r="37" spans="1:19" ht="12.75" customHeight="1" x14ac:dyDescent="0.2">
      <c r="A37" s="271" t="s">
        <v>214</v>
      </c>
      <c r="B37" s="272"/>
      <c r="C37" s="272"/>
      <c r="D37" s="272"/>
      <c r="E37" s="273"/>
      <c r="F37" s="10">
        <v>154</v>
      </c>
      <c r="G37" s="39">
        <v>0</v>
      </c>
      <c r="H37" s="40">
        <v>8671047.1199999824</v>
      </c>
      <c r="I37" s="175">
        <f t="shared" si="0"/>
        <v>8671047.1199999824</v>
      </c>
      <c r="J37" s="39">
        <v>0</v>
      </c>
      <c r="K37" s="40">
        <v>7855860.4700000063</v>
      </c>
      <c r="L37" s="170">
        <f t="shared" si="1"/>
        <v>7855860.4700000063</v>
      </c>
      <c r="N37" s="166"/>
      <c r="O37" s="166"/>
      <c r="P37" s="166"/>
      <c r="Q37" s="166"/>
      <c r="R37" s="166"/>
      <c r="S37" s="166"/>
    </row>
    <row r="38" spans="1:19" ht="12.75" customHeight="1" x14ac:dyDescent="0.2">
      <c r="A38" s="271" t="s">
        <v>215</v>
      </c>
      <c r="B38" s="272"/>
      <c r="C38" s="272"/>
      <c r="D38" s="272"/>
      <c r="E38" s="273"/>
      <c r="F38" s="10">
        <v>155</v>
      </c>
      <c r="G38" s="171">
        <f>+G39+G40+G41</f>
        <v>-7162848.2000000002</v>
      </c>
      <c r="H38" s="172">
        <f>+H39+H40+H41</f>
        <v>15267921.269999919</v>
      </c>
      <c r="I38" s="175">
        <f t="shared" si="0"/>
        <v>8105073.0699999193</v>
      </c>
      <c r="J38" s="171">
        <f>+J39+J40+J41</f>
        <v>-1941559.4300000002</v>
      </c>
      <c r="K38" s="172">
        <f>+K39+K40+K41</f>
        <v>-34091085.939999998</v>
      </c>
      <c r="L38" s="170">
        <f t="shared" si="1"/>
        <v>-36032645.369999997</v>
      </c>
      <c r="N38" s="166"/>
      <c r="O38" s="166"/>
      <c r="P38" s="166"/>
      <c r="Q38" s="166"/>
      <c r="R38" s="166"/>
      <c r="S38" s="166"/>
    </row>
    <row r="39" spans="1:19" ht="12.75" customHeight="1" x14ac:dyDescent="0.2">
      <c r="A39" s="271" t="s">
        <v>216</v>
      </c>
      <c r="B39" s="272"/>
      <c r="C39" s="272"/>
      <c r="D39" s="272"/>
      <c r="E39" s="273"/>
      <c r="F39" s="10">
        <v>156</v>
      </c>
      <c r="G39" s="39">
        <v>-7162848.2000000002</v>
      </c>
      <c r="H39" s="40">
        <v>-16470830.860000083</v>
      </c>
      <c r="I39" s="175">
        <f t="shared" si="0"/>
        <v>-23633679.060000084</v>
      </c>
      <c r="J39" s="39">
        <v>-1941559.4300000002</v>
      </c>
      <c r="K39" s="40">
        <v>-69100532.269999996</v>
      </c>
      <c r="L39" s="170">
        <f t="shared" si="1"/>
        <v>-71042091.700000003</v>
      </c>
      <c r="N39" s="166"/>
      <c r="O39" s="166"/>
      <c r="P39" s="166"/>
      <c r="Q39" s="166"/>
      <c r="R39" s="166"/>
      <c r="S39" s="166"/>
    </row>
    <row r="40" spans="1:19" ht="12.75" customHeight="1" x14ac:dyDescent="0.2">
      <c r="A40" s="271" t="s">
        <v>217</v>
      </c>
      <c r="B40" s="272"/>
      <c r="C40" s="272"/>
      <c r="D40" s="272"/>
      <c r="E40" s="273"/>
      <c r="F40" s="10">
        <v>157</v>
      </c>
      <c r="G40" s="39">
        <v>0</v>
      </c>
      <c r="H40" s="40">
        <v>14621267.57</v>
      </c>
      <c r="I40" s="175">
        <f t="shared" si="0"/>
        <v>14621267.57</v>
      </c>
      <c r="J40" s="39">
        <v>0</v>
      </c>
      <c r="K40" s="40">
        <v>399745.80000000005</v>
      </c>
      <c r="L40" s="170">
        <f t="shared" si="1"/>
        <v>399745.80000000005</v>
      </c>
      <c r="N40" s="166"/>
      <c r="O40" s="166"/>
      <c r="P40" s="166"/>
      <c r="Q40" s="166"/>
      <c r="R40" s="166"/>
      <c r="S40" s="166"/>
    </row>
    <row r="41" spans="1:19" ht="12.75" customHeight="1" x14ac:dyDescent="0.2">
      <c r="A41" s="271" t="s">
        <v>218</v>
      </c>
      <c r="B41" s="272"/>
      <c r="C41" s="272"/>
      <c r="D41" s="272"/>
      <c r="E41" s="273"/>
      <c r="F41" s="10">
        <v>158</v>
      </c>
      <c r="G41" s="39">
        <v>0</v>
      </c>
      <c r="H41" s="40">
        <v>17117484.560000002</v>
      </c>
      <c r="I41" s="175">
        <f t="shared" si="0"/>
        <v>17117484.560000002</v>
      </c>
      <c r="J41" s="39">
        <v>0</v>
      </c>
      <c r="K41" s="40">
        <v>34609700.530000001</v>
      </c>
      <c r="L41" s="170">
        <f t="shared" si="1"/>
        <v>34609700.530000001</v>
      </c>
      <c r="N41" s="166"/>
      <c r="O41" s="166"/>
      <c r="P41" s="166"/>
      <c r="Q41" s="166"/>
      <c r="R41" s="166"/>
      <c r="S41" s="166"/>
    </row>
    <row r="42" spans="1:19" ht="26.25" customHeight="1" x14ac:dyDescent="0.2">
      <c r="A42" s="265" t="s">
        <v>219</v>
      </c>
      <c r="B42" s="272"/>
      <c r="C42" s="272"/>
      <c r="D42" s="272"/>
      <c r="E42" s="273"/>
      <c r="F42" s="10">
        <v>159</v>
      </c>
      <c r="G42" s="171">
        <f>+G43+G46</f>
        <v>-9961648.4799999986</v>
      </c>
      <c r="H42" s="172">
        <f>+H43+H46</f>
        <v>5192700</v>
      </c>
      <c r="I42" s="175">
        <f t="shared" si="0"/>
        <v>-4768948.4799999986</v>
      </c>
      <c r="J42" s="171">
        <f>+J43+J46</f>
        <v>-46071543.440000005</v>
      </c>
      <c r="K42" s="172">
        <f>+K43+K46</f>
        <v>2357870.66</v>
      </c>
      <c r="L42" s="170">
        <f t="shared" si="1"/>
        <v>-43713672.780000001</v>
      </c>
      <c r="N42" s="166"/>
      <c r="O42" s="166"/>
      <c r="P42" s="166"/>
      <c r="Q42" s="166"/>
      <c r="R42" s="166"/>
      <c r="S42" s="166"/>
    </row>
    <row r="43" spans="1:19" ht="16.5" customHeight="1" x14ac:dyDescent="0.2">
      <c r="A43" s="271" t="s">
        <v>220</v>
      </c>
      <c r="B43" s="272"/>
      <c r="C43" s="272"/>
      <c r="D43" s="272"/>
      <c r="E43" s="273"/>
      <c r="F43" s="10">
        <v>160</v>
      </c>
      <c r="G43" s="171">
        <f>+G44+G45</f>
        <v>-7615230.3599999994</v>
      </c>
      <c r="H43" s="172">
        <f>+H44+H45</f>
        <v>0</v>
      </c>
      <c r="I43" s="175">
        <f t="shared" si="0"/>
        <v>-7615230.3599999994</v>
      </c>
      <c r="J43" s="171">
        <f>+J44+J45</f>
        <v>-43970044.050000004</v>
      </c>
      <c r="K43" s="172">
        <f>+K44+K45</f>
        <v>0</v>
      </c>
      <c r="L43" s="170">
        <f t="shared" si="1"/>
        <v>-43970044.050000004</v>
      </c>
      <c r="N43" s="166"/>
      <c r="O43" s="166"/>
      <c r="P43" s="166"/>
      <c r="Q43" s="166"/>
      <c r="R43" s="166"/>
      <c r="S43" s="166"/>
    </row>
    <row r="44" spans="1:19" ht="12.75" customHeight="1" x14ac:dyDescent="0.2">
      <c r="A44" s="271" t="s">
        <v>221</v>
      </c>
      <c r="B44" s="272"/>
      <c r="C44" s="272"/>
      <c r="D44" s="272"/>
      <c r="E44" s="273"/>
      <c r="F44" s="10">
        <v>161</v>
      </c>
      <c r="G44" s="39">
        <v>-7564751.1799999997</v>
      </c>
      <c r="H44" s="40">
        <v>0</v>
      </c>
      <c r="I44" s="175">
        <f t="shared" si="0"/>
        <v>-7564751.1799999997</v>
      </c>
      <c r="J44" s="39">
        <v>-43970044.050000004</v>
      </c>
      <c r="K44" s="40">
        <v>0</v>
      </c>
      <c r="L44" s="170">
        <f t="shared" si="1"/>
        <v>-43970044.050000004</v>
      </c>
      <c r="N44" s="166"/>
      <c r="O44" s="166"/>
      <c r="P44" s="166"/>
      <c r="Q44" s="166"/>
      <c r="R44" s="166"/>
      <c r="S44" s="166"/>
    </row>
    <row r="45" spans="1:19" ht="12.75" customHeight="1" x14ac:dyDescent="0.2">
      <c r="A45" s="271" t="s">
        <v>222</v>
      </c>
      <c r="B45" s="272"/>
      <c r="C45" s="272"/>
      <c r="D45" s="272"/>
      <c r="E45" s="273"/>
      <c r="F45" s="10">
        <v>162</v>
      </c>
      <c r="G45" s="39">
        <v>-50479.18000000008</v>
      </c>
      <c r="H45" s="40">
        <v>0</v>
      </c>
      <c r="I45" s="175">
        <f t="shared" si="0"/>
        <v>-50479.18000000008</v>
      </c>
      <c r="J45" s="39">
        <v>0</v>
      </c>
      <c r="K45" s="40">
        <v>0</v>
      </c>
      <c r="L45" s="170">
        <f t="shared" si="1"/>
        <v>0</v>
      </c>
      <c r="N45" s="166"/>
      <c r="O45" s="166"/>
      <c r="P45" s="166"/>
      <c r="Q45" s="166"/>
      <c r="R45" s="166"/>
      <c r="S45" s="166"/>
    </row>
    <row r="46" spans="1:19" ht="24.75" customHeight="1" x14ac:dyDescent="0.2">
      <c r="A46" s="271" t="s">
        <v>223</v>
      </c>
      <c r="B46" s="272"/>
      <c r="C46" s="272"/>
      <c r="D46" s="272"/>
      <c r="E46" s="273"/>
      <c r="F46" s="10">
        <v>163</v>
      </c>
      <c r="G46" s="171">
        <f>+G47+G48+G49</f>
        <v>-2346418.1199999996</v>
      </c>
      <c r="H46" s="172">
        <f>+H47+H48+H49</f>
        <v>5192700</v>
      </c>
      <c r="I46" s="175">
        <f t="shared" si="0"/>
        <v>2846281.8800000004</v>
      </c>
      <c r="J46" s="171">
        <f>+J47+J48+J49</f>
        <v>-2101499.39</v>
      </c>
      <c r="K46" s="172">
        <f>+K47+K48+K49</f>
        <v>2357870.66</v>
      </c>
      <c r="L46" s="170">
        <f t="shared" si="1"/>
        <v>256371.27000000002</v>
      </c>
      <c r="N46" s="166"/>
      <c r="O46" s="166"/>
      <c r="P46" s="166"/>
      <c r="Q46" s="166"/>
      <c r="R46" s="166"/>
      <c r="S46" s="166"/>
    </row>
    <row r="47" spans="1:19" ht="12.75" customHeight="1" x14ac:dyDescent="0.2">
      <c r="A47" s="271" t="s">
        <v>216</v>
      </c>
      <c r="B47" s="272"/>
      <c r="C47" s="272"/>
      <c r="D47" s="272"/>
      <c r="E47" s="273"/>
      <c r="F47" s="10">
        <v>164</v>
      </c>
      <c r="G47" s="39">
        <v>-2346418.1199999996</v>
      </c>
      <c r="H47" s="40">
        <v>5192700</v>
      </c>
      <c r="I47" s="175">
        <f t="shared" si="0"/>
        <v>2846281.8800000004</v>
      </c>
      <c r="J47" s="39">
        <v>-2101499.39</v>
      </c>
      <c r="K47" s="40">
        <v>2357870.66</v>
      </c>
      <c r="L47" s="170">
        <f t="shared" si="1"/>
        <v>256371.27000000002</v>
      </c>
      <c r="N47" s="166"/>
      <c r="O47" s="166"/>
      <c r="P47" s="166"/>
      <c r="Q47" s="166"/>
      <c r="R47" s="166"/>
      <c r="S47" s="166"/>
    </row>
    <row r="48" spans="1:19" ht="12.75" customHeight="1" x14ac:dyDescent="0.2">
      <c r="A48" s="271" t="s">
        <v>217</v>
      </c>
      <c r="B48" s="272"/>
      <c r="C48" s="272"/>
      <c r="D48" s="272"/>
      <c r="E48" s="273"/>
      <c r="F48" s="10">
        <v>165</v>
      </c>
      <c r="G48" s="39">
        <v>0</v>
      </c>
      <c r="H48" s="40">
        <v>0</v>
      </c>
      <c r="I48" s="175">
        <f t="shared" si="0"/>
        <v>0</v>
      </c>
      <c r="J48" s="39">
        <v>0</v>
      </c>
      <c r="K48" s="40">
        <v>0</v>
      </c>
      <c r="L48" s="170">
        <f t="shared" si="1"/>
        <v>0</v>
      </c>
      <c r="N48" s="166"/>
      <c r="O48" s="166"/>
      <c r="P48" s="166"/>
      <c r="Q48" s="166"/>
      <c r="R48" s="166"/>
      <c r="S48" s="166"/>
    </row>
    <row r="49" spans="1:19" ht="12.75" customHeight="1" x14ac:dyDescent="0.2">
      <c r="A49" s="271" t="s">
        <v>218</v>
      </c>
      <c r="B49" s="272"/>
      <c r="C49" s="272"/>
      <c r="D49" s="272"/>
      <c r="E49" s="273"/>
      <c r="F49" s="10">
        <v>166</v>
      </c>
      <c r="G49" s="39">
        <v>0</v>
      </c>
      <c r="H49" s="40">
        <v>0</v>
      </c>
      <c r="I49" s="175">
        <f t="shared" si="0"/>
        <v>0</v>
      </c>
      <c r="J49" s="39">
        <v>0</v>
      </c>
      <c r="K49" s="40">
        <v>0</v>
      </c>
      <c r="L49" s="170">
        <f t="shared" si="1"/>
        <v>0</v>
      </c>
      <c r="N49" s="166"/>
      <c r="O49" s="166"/>
      <c r="P49" s="166"/>
      <c r="Q49" s="166"/>
      <c r="R49" s="166"/>
      <c r="S49" s="166"/>
    </row>
    <row r="50" spans="1:19" ht="36" customHeight="1" x14ac:dyDescent="0.2">
      <c r="A50" s="321" t="s">
        <v>224</v>
      </c>
      <c r="B50" s="322"/>
      <c r="C50" s="322"/>
      <c r="D50" s="322"/>
      <c r="E50" s="323"/>
      <c r="F50" s="10">
        <v>167</v>
      </c>
      <c r="G50" s="171">
        <f>+G51+G52+G53</f>
        <v>-5720696.6300000027</v>
      </c>
      <c r="H50" s="172">
        <f>+H51+H52+H53</f>
        <v>0</v>
      </c>
      <c r="I50" s="175">
        <f t="shared" si="0"/>
        <v>-5720696.6300000027</v>
      </c>
      <c r="J50" s="171">
        <f>+J51+J52+J53</f>
        <v>-7478718.4099999964</v>
      </c>
      <c r="K50" s="172">
        <f>+K51+K52+K53</f>
        <v>0</v>
      </c>
      <c r="L50" s="170">
        <f t="shared" si="1"/>
        <v>-7478718.4099999964</v>
      </c>
      <c r="N50" s="166"/>
      <c r="O50" s="166"/>
      <c r="P50" s="166"/>
      <c r="Q50" s="166"/>
      <c r="R50" s="166"/>
      <c r="S50" s="166"/>
    </row>
    <row r="51" spans="1:19" ht="12.75" customHeight="1" x14ac:dyDescent="0.2">
      <c r="A51" s="271" t="s">
        <v>225</v>
      </c>
      <c r="B51" s="272"/>
      <c r="C51" s="272"/>
      <c r="D51" s="272"/>
      <c r="E51" s="273"/>
      <c r="F51" s="10">
        <v>168</v>
      </c>
      <c r="G51" s="39">
        <v>-5720696.6300000027</v>
      </c>
      <c r="H51" s="40">
        <v>0</v>
      </c>
      <c r="I51" s="175">
        <f t="shared" si="0"/>
        <v>-5720696.6300000027</v>
      </c>
      <c r="J51" s="39">
        <v>-7478718.4099999964</v>
      </c>
      <c r="K51" s="40">
        <v>0</v>
      </c>
      <c r="L51" s="170">
        <f t="shared" si="1"/>
        <v>-7478718.4099999964</v>
      </c>
      <c r="N51" s="166"/>
      <c r="O51" s="166"/>
      <c r="P51" s="166"/>
      <c r="Q51" s="166"/>
      <c r="R51" s="166"/>
      <c r="S51" s="166"/>
    </row>
    <row r="52" spans="1:19" ht="12.75" customHeight="1" x14ac:dyDescent="0.2">
      <c r="A52" s="271" t="s">
        <v>226</v>
      </c>
      <c r="B52" s="272"/>
      <c r="C52" s="272"/>
      <c r="D52" s="272"/>
      <c r="E52" s="273"/>
      <c r="F52" s="10">
        <v>169</v>
      </c>
      <c r="G52" s="39">
        <v>0</v>
      </c>
      <c r="H52" s="40">
        <v>0</v>
      </c>
      <c r="I52" s="175">
        <f t="shared" si="0"/>
        <v>0</v>
      </c>
      <c r="J52" s="39">
        <v>0</v>
      </c>
      <c r="K52" s="40">
        <v>0</v>
      </c>
      <c r="L52" s="170">
        <f t="shared" si="1"/>
        <v>0</v>
      </c>
      <c r="N52" s="166"/>
      <c r="O52" s="166"/>
      <c r="P52" s="166"/>
      <c r="Q52" s="166"/>
      <c r="R52" s="166"/>
      <c r="S52" s="166"/>
    </row>
    <row r="53" spans="1:19" ht="12.75" customHeight="1" x14ac:dyDescent="0.2">
      <c r="A53" s="271" t="s">
        <v>227</v>
      </c>
      <c r="B53" s="272"/>
      <c r="C53" s="272"/>
      <c r="D53" s="272"/>
      <c r="E53" s="273"/>
      <c r="F53" s="10">
        <v>170</v>
      </c>
      <c r="G53" s="39">
        <v>0</v>
      </c>
      <c r="H53" s="40">
        <v>0</v>
      </c>
      <c r="I53" s="175">
        <f t="shared" si="0"/>
        <v>0</v>
      </c>
      <c r="J53" s="39">
        <v>0</v>
      </c>
      <c r="K53" s="40">
        <v>0</v>
      </c>
      <c r="L53" s="170">
        <f t="shared" si="1"/>
        <v>0</v>
      </c>
      <c r="N53" s="166"/>
      <c r="O53" s="166"/>
      <c r="P53" s="166"/>
      <c r="Q53" s="166"/>
      <c r="R53" s="166"/>
      <c r="S53" s="166"/>
    </row>
    <row r="54" spans="1:19" ht="33" customHeight="1" x14ac:dyDescent="0.2">
      <c r="A54" s="324" t="s">
        <v>228</v>
      </c>
      <c r="B54" s="291"/>
      <c r="C54" s="291"/>
      <c r="D54" s="291"/>
      <c r="E54" s="292"/>
      <c r="F54" s="10">
        <v>171</v>
      </c>
      <c r="G54" s="171">
        <f>+G55+G56</f>
        <v>0</v>
      </c>
      <c r="H54" s="172">
        <f>+H55+H56</f>
        <v>-326569.44000000122</v>
      </c>
      <c r="I54" s="175">
        <f t="shared" si="0"/>
        <v>-326569.44000000122</v>
      </c>
      <c r="J54" s="171">
        <f>+J55+J56</f>
        <v>0</v>
      </c>
      <c r="K54" s="172">
        <f>+K55+K56</f>
        <v>-750656.35999999964</v>
      </c>
      <c r="L54" s="170">
        <f t="shared" si="1"/>
        <v>-750656.35999999964</v>
      </c>
      <c r="N54" s="166"/>
      <c r="O54" s="166"/>
      <c r="P54" s="166"/>
      <c r="Q54" s="166"/>
      <c r="R54" s="166"/>
      <c r="S54" s="166"/>
    </row>
    <row r="55" spans="1:19" ht="12.75" customHeight="1" x14ac:dyDescent="0.2">
      <c r="A55" s="271" t="s">
        <v>229</v>
      </c>
      <c r="B55" s="272"/>
      <c r="C55" s="272"/>
      <c r="D55" s="272"/>
      <c r="E55" s="273"/>
      <c r="F55" s="10">
        <v>172</v>
      </c>
      <c r="G55" s="39">
        <v>0</v>
      </c>
      <c r="H55" s="40">
        <v>-326569.44000000122</v>
      </c>
      <c r="I55" s="175">
        <f t="shared" si="0"/>
        <v>-326569.44000000122</v>
      </c>
      <c r="J55" s="39">
        <v>0</v>
      </c>
      <c r="K55" s="40">
        <v>-750656.35999999964</v>
      </c>
      <c r="L55" s="170">
        <f t="shared" si="1"/>
        <v>-750656.35999999964</v>
      </c>
      <c r="N55" s="166"/>
      <c r="O55" s="166"/>
      <c r="P55" s="166"/>
      <c r="Q55" s="166"/>
      <c r="R55" s="166"/>
      <c r="S55" s="166"/>
    </row>
    <row r="56" spans="1:19" ht="12.75" customHeight="1" x14ac:dyDescent="0.2">
      <c r="A56" s="271" t="s">
        <v>230</v>
      </c>
      <c r="B56" s="272"/>
      <c r="C56" s="272"/>
      <c r="D56" s="272"/>
      <c r="E56" s="273"/>
      <c r="F56" s="10">
        <v>173</v>
      </c>
      <c r="G56" s="39">
        <v>0</v>
      </c>
      <c r="H56" s="40">
        <v>0</v>
      </c>
      <c r="I56" s="175">
        <f t="shared" si="0"/>
        <v>0</v>
      </c>
      <c r="J56" s="39">
        <v>0</v>
      </c>
      <c r="K56" s="40">
        <v>0</v>
      </c>
      <c r="L56" s="170">
        <f t="shared" si="1"/>
        <v>0</v>
      </c>
      <c r="N56" s="166"/>
      <c r="O56" s="166"/>
      <c r="P56" s="166"/>
      <c r="Q56" s="166"/>
      <c r="R56" s="166"/>
      <c r="S56" s="166"/>
    </row>
    <row r="57" spans="1:19" ht="24.75" customHeight="1" x14ac:dyDescent="0.2">
      <c r="A57" s="265" t="s">
        <v>231</v>
      </c>
      <c r="B57" s="272"/>
      <c r="C57" s="272"/>
      <c r="D57" s="272"/>
      <c r="E57" s="273"/>
      <c r="F57" s="10">
        <v>174</v>
      </c>
      <c r="G57" s="176">
        <f>+G58+G62</f>
        <v>-26935516.160000034</v>
      </c>
      <c r="H57" s="177">
        <f>+H58+H62</f>
        <v>-139772947.07000056</v>
      </c>
      <c r="I57" s="178">
        <f t="shared" si="0"/>
        <v>-166708463.23000059</v>
      </c>
      <c r="J57" s="176">
        <f>+J58+J62</f>
        <v>-25045759.78000002</v>
      </c>
      <c r="K57" s="177">
        <f>+K58+K62</f>
        <v>-165451072.12000003</v>
      </c>
      <c r="L57" s="181">
        <f t="shared" si="1"/>
        <v>-190496831.90000007</v>
      </c>
      <c r="N57" s="166"/>
      <c r="O57" s="166"/>
      <c r="P57" s="166"/>
      <c r="Q57" s="166"/>
      <c r="R57" s="166"/>
      <c r="S57" s="166"/>
    </row>
    <row r="58" spans="1:19" ht="12.75" customHeight="1" x14ac:dyDescent="0.2">
      <c r="A58" s="271" t="s">
        <v>232</v>
      </c>
      <c r="B58" s="272"/>
      <c r="C58" s="272"/>
      <c r="D58" s="272"/>
      <c r="E58" s="273"/>
      <c r="F58" s="10">
        <v>175</v>
      </c>
      <c r="G58" s="171">
        <f>+G59+G60+G61</f>
        <v>-14161868.420000037</v>
      </c>
      <c r="H58" s="172">
        <f>+H59+H60+H61</f>
        <v>-70651549.300000191</v>
      </c>
      <c r="I58" s="175">
        <f t="shared" si="0"/>
        <v>-84813417.720000222</v>
      </c>
      <c r="J58" s="171">
        <f>+J59+J60+J61</f>
        <v>-12923289.670000009</v>
      </c>
      <c r="K58" s="172">
        <f>+K59+K60+K61</f>
        <v>-90201133.220000029</v>
      </c>
      <c r="L58" s="170">
        <f t="shared" si="1"/>
        <v>-103124422.89000005</v>
      </c>
      <c r="N58" s="166"/>
      <c r="O58" s="166"/>
      <c r="P58" s="166"/>
      <c r="Q58" s="166"/>
      <c r="R58" s="166"/>
      <c r="S58" s="166"/>
    </row>
    <row r="59" spans="1:19" ht="12.75" customHeight="1" x14ac:dyDescent="0.2">
      <c r="A59" s="271" t="s">
        <v>233</v>
      </c>
      <c r="B59" s="272"/>
      <c r="C59" s="272"/>
      <c r="D59" s="272"/>
      <c r="E59" s="273"/>
      <c r="F59" s="10">
        <v>176</v>
      </c>
      <c r="G59" s="39">
        <v>-9285034.2100000381</v>
      </c>
      <c r="H59" s="40">
        <v>-60071063.030000016</v>
      </c>
      <c r="I59" s="175">
        <f t="shared" si="0"/>
        <v>-69356097.240000054</v>
      </c>
      <c r="J59" s="39">
        <v>-7770963.6600000039</v>
      </c>
      <c r="K59" s="40">
        <v>-66896372.50000003</v>
      </c>
      <c r="L59" s="170">
        <f t="shared" si="1"/>
        <v>-74667336.160000026</v>
      </c>
      <c r="N59" s="166"/>
      <c r="O59" s="166"/>
      <c r="P59" s="166"/>
      <c r="Q59" s="166"/>
      <c r="R59" s="166"/>
      <c r="S59" s="166"/>
    </row>
    <row r="60" spans="1:19" ht="12.75" customHeight="1" x14ac:dyDescent="0.2">
      <c r="A60" s="271" t="s">
        <v>234</v>
      </c>
      <c r="B60" s="272"/>
      <c r="C60" s="272"/>
      <c r="D60" s="272"/>
      <c r="E60" s="273"/>
      <c r="F60" s="10">
        <v>177</v>
      </c>
      <c r="G60" s="39">
        <v>-4876834.209999999</v>
      </c>
      <c r="H60" s="40">
        <v>-22587336.750000156</v>
      </c>
      <c r="I60" s="175">
        <f t="shared" si="0"/>
        <v>-27464170.960000157</v>
      </c>
      <c r="J60" s="39">
        <v>-5152326.0100000054</v>
      </c>
      <c r="K60" s="40">
        <v>-29818633.329999998</v>
      </c>
      <c r="L60" s="170">
        <f t="shared" si="1"/>
        <v>-34970959.340000004</v>
      </c>
      <c r="N60" s="166"/>
      <c r="O60" s="166"/>
      <c r="P60" s="166"/>
      <c r="Q60" s="166"/>
      <c r="R60" s="166"/>
      <c r="S60" s="166"/>
    </row>
    <row r="61" spans="1:19" ht="12.75" customHeight="1" x14ac:dyDescent="0.2">
      <c r="A61" s="271" t="s">
        <v>235</v>
      </c>
      <c r="B61" s="272"/>
      <c r="C61" s="272"/>
      <c r="D61" s="272"/>
      <c r="E61" s="273"/>
      <c r="F61" s="10">
        <v>178</v>
      </c>
      <c r="G61" s="39">
        <v>0</v>
      </c>
      <c r="H61" s="40">
        <v>12006850.479999989</v>
      </c>
      <c r="I61" s="175">
        <f t="shared" si="0"/>
        <v>12006850.479999989</v>
      </c>
      <c r="J61" s="39">
        <v>0</v>
      </c>
      <c r="K61" s="40">
        <v>6513872.609999992</v>
      </c>
      <c r="L61" s="170">
        <f t="shared" si="1"/>
        <v>6513872.609999992</v>
      </c>
      <c r="N61" s="166"/>
      <c r="O61" s="166"/>
      <c r="P61" s="166"/>
      <c r="Q61" s="166"/>
      <c r="R61" s="166"/>
      <c r="S61" s="166"/>
    </row>
    <row r="62" spans="1:19" ht="15" customHeight="1" x14ac:dyDescent="0.2">
      <c r="A62" s="271" t="s">
        <v>236</v>
      </c>
      <c r="B62" s="272"/>
      <c r="C62" s="272"/>
      <c r="D62" s="272"/>
      <c r="E62" s="273"/>
      <c r="F62" s="10">
        <v>179</v>
      </c>
      <c r="G62" s="171">
        <f>+G63+G64+G65</f>
        <v>-12773647.739999998</v>
      </c>
      <c r="H62" s="172">
        <f>+H63+H64+H65</f>
        <v>-69121397.770000368</v>
      </c>
      <c r="I62" s="175">
        <f t="shared" si="0"/>
        <v>-81895045.510000363</v>
      </c>
      <c r="J62" s="171">
        <f>+J63+J64+J65</f>
        <v>-12122470.110000011</v>
      </c>
      <c r="K62" s="172">
        <f>+K63+K64+K65</f>
        <v>-75249938.900000006</v>
      </c>
      <c r="L62" s="170">
        <f t="shared" si="1"/>
        <v>-87372409.01000002</v>
      </c>
      <c r="N62" s="166"/>
      <c r="O62" s="166"/>
      <c r="P62" s="166"/>
      <c r="Q62" s="166"/>
      <c r="R62" s="166"/>
      <c r="S62" s="166"/>
    </row>
    <row r="63" spans="1:19" ht="12.75" customHeight="1" x14ac:dyDescent="0.2">
      <c r="A63" s="271" t="s">
        <v>237</v>
      </c>
      <c r="B63" s="272"/>
      <c r="C63" s="272"/>
      <c r="D63" s="272"/>
      <c r="E63" s="273"/>
      <c r="F63" s="10">
        <v>180</v>
      </c>
      <c r="G63" s="39">
        <v>-182535.45</v>
      </c>
      <c r="H63" s="40">
        <v>-9334523.8300000057</v>
      </c>
      <c r="I63" s="175">
        <f t="shared" si="0"/>
        <v>-9517059.2800000049</v>
      </c>
      <c r="J63" s="39">
        <v>-493892.99999999988</v>
      </c>
      <c r="K63" s="40">
        <v>-7409280.7599999979</v>
      </c>
      <c r="L63" s="170">
        <f t="shared" si="1"/>
        <v>-7903173.7599999979</v>
      </c>
      <c r="N63" s="166"/>
      <c r="O63" s="166"/>
      <c r="P63" s="166"/>
      <c r="Q63" s="166"/>
      <c r="R63" s="166"/>
      <c r="S63" s="166"/>
    </row>
    <row r="64" spans="1:19" ht="22.5" customHeight="1" x14ac:dyDescent="0.2">
      <c r="A64" s="271" t="s">
        <v>238</v>
      </c>
      <c r="B64" s="272"/>
      <c r="C64" s="272"/>
      <c r="D64" s="272"/>
      <c r="E64" s="273"/>
      <c r="F64" s="10">
        <v>181</v>
      </c>
      <c r="G64" s="39">
        <v>-5911706.8800000008</v>
      </c>
      <c r="H64" s="40">
        <v>-29207622.290000066</v>
      </c>
      <c r="I64" s="175">
        <f t="shared" si="0"/>
        <v>-35119329.170000069</v>
      </c>
      <c r="J64" s="39">
        <v>-5011007.0499999989</v>
      </c>
      <c r="K64" s="40">
        <v>-26708093.430000007</v>
      </c>
      <c r="L64" s="170">
        <f t="shared" si="1"/>
        <v>-31719100.480000004</v>
      </c>
      <c r="N64" s="166"/>
      <c r="O64" s="166"/>
      <c r="P64" s="166"/>
      <c r="Q64" s="166"/>
      <c r="R64" s="166"/>
      <c r="S64" s="166"/>
    </row>
    <row r="65" spans="1:19" ht="12.75" customHeight="1" x14ac:dyDescent="0.2">
      <c r="A65" s="271" t="s">
        <v>239</v>
      </c>
      <c r="B65" s="272"/>
      <c r="C65" s="272"/>
      <c r="D65" s="272"/>
      <c r="E65" s="273"/>
      <c r="F65" s="10">
        <v>182</v>
      </c>
      <c r="G65" s="39">
        <v>-6679405.4099999983</v>
      </c>
      <c r="H65" s="40">
        <v>-30579251.650000297</v>
      </c>
      <c r="I65" s="175">
        <f t="shared" si="0"/>
        <v>-37258657.060000293</v>
      </c>
      <c r="J65" s="39">
        <v>-6617570.0600000117</v>
      </c>
      <c r="K65" s="40">
        <v>-41132564.709999993</v>
      </c>
      <c r="L65" s="170">
        <f t="shared" si="1"/>
        <v>-47750134.770000003</v>
      </c>
      <c r="N65" s="166"/>
      <c r="O65" s="166"/>
      <c r="P65" s="166"/>
      <c r="Q65" s="166"/>
      <c r="R65" s="166"/>
      <c r="S65" s="166"/>
    </row>
    <row r="66" spans="1:19" ht="12.75" customHeight="1" x14ac:dyDescent="0.2">
      <c r="A66" s="265" t="s">
        <v>240</v>
      </c>
      <c r="B66" s="272"/>
      <c r="C66" s="272"/>
      <c r="D66" s="272"/>
      <c r="E66" s="273"/>
      <c r="F66" s="10">
        <v>183</v>
      </c>
      <c r="G66" s="171">
        <f>+G67+G68+G69+G70+G71+G72+G73</f>
        <v>-1550158.7400000168</v>
      </c>
      <c r="H66" s="172">
        <f>+H67+H68+H69+H70+H71+H72+H73</f>
        <v>-4061196.8200000902</v>
      </c>
      <c r="I66" s="175">
        <f t="shared" si="0"/>
        <v>-5611355.5600001067</v>
      </c>
      <c r="J66" s="171">
        <f>+J67+J68+J69+J70+J71+J72+J73</f>
        <v>29191465.549999993</v>
      </c>
      <c r="K66" s="172">
        <f>+K67+K68+K69+K70+K71+K72+K73</f>
        <v>-106621.38000000454</v>
      </c>
      <c r="L66" s="170">
        <f t="shared" si="1"/>
        <v>29084844.169999987</v>
      </c>
      <c r="N66" s="166"/>
      <c r="O66" s="166"/>
      <c r="P66" s="166"/>
      <c r="Q66" s="166"/>
      <c r="R66" s="166"/>
      <c r="S66" s="166"/>
    </row>
    <row r="67" spans="1:19" ht="24.75" customHeight="1" x14ac:dyDescent="0.2">
      <c r="A67" s="271" t="s">
        <v>241</v>
      </c>
      <c r="B67" s="272"/>
      <c r="C67" s="272"/>
      <c r="D67" s="272"/>
      <c r="E67" s="273"/>
      <c r="F67" s="10">
        <v>184</v>
      </c>
      <c r="G67" s="39">
        <v>0</v>
      </c>
      <c r="H67" s="40">
        <v>0</v>
      </c>
      <c r="I67" s="175">
        <f t="shared" si="0"/>
        <v>0</v>
      </c>
      <c r="J67" s="39">
        <v>0</v>
      </c>
      <c r="K67" s="40">
        <v>0</v>
      </c>
      <c r="L67" s="170">
        <f t="shared" si="1"/>
        <v>0</v>
      </c>
      <c r="N67" s="166"/>
      <c r="O67" s="166"/>
      <c r="P67" s="166"/>
      <c r="Q67" s="166"/>
      <c r="R67" s="166"/>
      <c r="S67" s="166"/>
    </row>
    <row r="68" spans="1:19" ht="12.75" customHeight="1" x14ac:dyDescent="0.2">
      <c r="A68" s="271" t="s">
        <v>242</v>
      </c>
      <c r="B68" s="272"/>
      <c r="C68" s="272"/>
      <c r="D68" s="272"/>
      <c r="E68" s="273"/>
      <c r="F68" s="10">
        <v>185</v>
      </c>
      <c r="G68" s="39">
        <v>0</v>
      </c>
      <c r="H68" s="40">
        <v>0</v>
      </c>
      <c r="I68" s="175">
        <f t="shared" si="0"/>
        <v>0</v>
      </c>
      <c r="J68" s="39">
        <v>0</v>
      </c>
      <c r="K68" s="40">
        <v>0</v>
      </c>
      <c r="L68" s="170">
        <f t="shared" si="1"/>
        <v>0</v>
      </c>
      <c r="N68" s="166"/>
      <c r="O68" s="166"/>
      <c r="P68" s="166"/>
      <c r="Q68" s="166"/>
      <c r="R68" s="166"/>
      <c r="S68" s="166"/>
    </row>
    <row r="69" spans="1:19" ht="12.75" customHeight="1" x14ac:dyDescent="0.2">
      <c r="A69" s="271" t="s">
        <v>243</v>
      </c>
      <c r="B69" s="272"/>
      <c r="C69" s="272"/>
      <c r="D69" s="272"/>
      <c r="E69" s="273"/>
      <c r="F69" s="10">
        <v>186</v>
      </c>
      <c r="G69" s="39">
        <v>0</v>
      </c>
      <c r="H69" s="40">
        <v>-44524.800000052899</v>
      </c>
      <c r="I69" s="175">
        <f t="shared" si="0"/>
        <v>-44524.800000052899</v>
      </c>
      <c r="J69" s="39">
        <v>0</v>
      </c>
      <c r="K69" s="40">
        <v>-44524.780000000021</v>
      </c>
      <c r="L69" s="170">
        <f t="shared" si="1"/>
        <v>-44524.780000000021</v>
      </c>
      <c r="N69" s="166"/>
      <c r="O69" s="166"/>
      <c r="P69" s="166"/>
      <c r="Q69" s="166"/>
      <c r="R69" s="166"/>
      <c r="S69" s="166"/>
    </row>
    <row r="70" spans="1:19" ht="15.75" customHeight="1" x14ac:dyDescent="0.2">
      <c r="A70" s="271" t="s">
        <v>244</v>
      </c>
      <c r="B70" s="272"/>
      <c r="C70" s="272"/>
      <c r="D70" s="272"/>
      <c r="E70" s="273"/>
      <c r="F70" s="10">
        <v>187</v>
      </c>
      <c r="G70" s="39">
        <v>-9.4587448984384537E-11</v>
      </c>
      <c r="H70" s="40">
        <v>-7656.8900000010035</v>
      </c>
      <c r="I70" s="175">
        <f t="shared" si="0"/>
        <v>-7656.8900000010981</v>
      </c>
      <c r="J70" s="39">
        <v>-815309.72999999858</v>
      </c>
      <c r="K70" s="40">
        <v>-6326185.0999999996</v>
      </c>
      <c r="L70" s="170">
        <f t="shared" si="1"/>
        <v>-7141494.8299999982</v>
      </c>
      <c r="N70" s="166"/>
      <c r="O70" s="166"/>
      <c r="P70" s="166"/>
      <c r="Q70" s="166"/>
      <c r="R70" s="166"/>
      <c r="S70" s="166"/>
    </row>
    <row r="71" spans="1:19" ht="16.5" customHeight="1" x14ac:dyDescent="0.2">
      <c r="A71" s="271" t="s">
        <v>245</v>
      </c>
      <c r="B71" s="272"/>
      <c r="C71" s="272"/>
      <c r="D71" s="272"/>
      <c r="E71" s="273"/>
      <c r="F71" s="10">
        <v>188</v>
      </c>
      <c r="G71" s="39">
        <v>0</v>
      </c>
      <c r="H71" s="40">
        <v>19858.929999999968</v>
      </c>
      <c r="I71" s="175">
        <f t="shared" si="0"/>
        <v>19858.929999999968</v>
      </c>
      <c r="J71" s="39">
        <v>-345716.25</v>
      </c>
      <c r="K71" s="40">
        <v>-373246.89</v>
      </c>
      <c r="L71" s="170">
        <f t="shared" si="1"/>
        <v>-718963.14</v>
      </c>
      <c r="N71" s="166"/>
      <c r="O71" s="166"/>
      <c r="P71" s="166"/>
      <c r="Q71" s="166"/>
      <c r="R71" s="166"/>
      <c r="S71" s="166"/>
    </row>
    <row r="72" spans="1:19" ht="12.75" customHeight="1" x14ac:dyDescent="0.2">
      <c r="A72" s="271" t="s">
        <v>246</v>
      </c>
      <c r="B72" s="272"/>
      <c r="C72" s="272"/>
      <c r="D72" s="272"/>
      <c r="E72" s="273"/>
      <c r="F72" s="10">
        <v>189</v>
      </c>
      <c r="G72" s="39">
        <v>-1413721.1700000167</v>
      </c>
      <c r="H72" s="40">
        <v>-2393927.400000032</v>
      </c>
      <c r="I72" s="175">
        <f t="shared" ref="I72:I95" si="2">+G72+H72</f>
        <v>-3807648.5700000487</v>
      </c>
      <c r="J72" s="39">
        <v>30623270.009999994</v>
      </c>
      <c r="K72" s="40">
        <v>16411104.979999999</v>
      </c>
      <c r="L72" s="170">
        <f t="shared" si="1"/>
        <v>47034374.989999995</v>
      </c>
      <c r="N72" s="166"/>
      <c r="O72" s="166"/>
      <c r="P72" s="166"/>
      <c r="Q72" s="166"/>
      <c r="R72" s="166"/>
      <c r="S72" s="166"/>
    </row>
    <row r="73" spans="1:19" ht="12.75" customHeight="1" x14ac:dyDescent="0.2">
      <c r="A73" s="271" t="s">
        <v>247</v>
      </c>
      <c r="B73" s="272"/>
      <c r="C73" s="272"/>
      <c r="D73" s="272"/>
      <c r="E73" s="273"/>
      <c r="F73" s="10">
        <v>190</v>
      </c>
      <c r="G73" s="39">
        <v>-136437.57</v>
      </c>
      <c r="H73" s="40">
        <v>-1634946.6600000043</v>
      </c>
      <c r="I73" s="175">
        <f t="shared" si="2"/>
        <v>-1771384.2300000044</v>
      </c>
      <c r="J73" s="39">
        <v>-270778.47999999992</v>
      </c>
      <c r="K73" s="40">
        <v>-9773769.5900000036</v>
      </c>
      <c r="L73" s="170">
        <f t="shared" ref="L73:L98" si="3">SUM(J73:K73)</f>
        <v>-10044548.070000004</v>
      </c>
      <c r="N73" s="166"/>
      <c r="O73" s="166"/>
      <c r="P73" s="166"/>
      <c r="Q73" s="166"/>
      <c r="R73" s="166"/>
      <c r="S73" s="166"/>
    </row>
    <row r="74" spans="1:19" ht="17.25" customHeight="1" x14ac:dyDescent="0.2">
      <c r="A74" s="265" t="s">
        <v>248</v>
      </c>
      <c r="B74" s="272"/>
      <c r="C74" s="272"/>
      <c r="D74" s="272"/>
      <c r="E74" s="273"/>
      <c r="F74" s="10">
        <v>191</v>
      </c>
      <c r="G74" s="171">
        <f>+G75+G76</f>
        <v>-44519.730000000098</v>
      </c>
      <c r="H74" s="172">
        <f>+H75+H76</f>
        <v>-11031454.560000034</v>
      </c>
      <c r="I74" s="175">
        <f t="shared" si="2"/>
        <v>-11075974.290000034</v>
      </c>
      <c r="J74" s="171">
        <f>+J75+J76</f>
        <v>-43366.209999999992</v>
      </c>
      <c r="K74" s="172">
        <f>+K75+K76</f>
        <v>-2421522.3900000006</v>
      </c>
      <c r="L74" s="170">
        <f t="shared" si="3"/>
        <v>-2464888.6000000006</v>
      </c>
      <c r="N74" s="166"/>
      <c r="O74" s="166"/>
      <c r="P74" s="166"/>
      <c r="Q74" s="166"/>
      <c r="R74" s="166"/>
      <c r="S74" s="166"/>
    </row>
    <row r="75" spans="1:19" ht="12.75" customHeight="1" x14ac:dyDescent="0.2">
      <c r="A75" s="271" t="s">
        <v>249</v>
      </c>
      <c r="B75" s="272"/>
      <c r="C75" s="272"/>
      <c r="D75" s="272"/>
      <c r="E75" s="273"/>
      <c r="F75" s="10">
        <v>192</v>
      </c>
      <c r="G75" s="39">
        <v>0</v>
      </c>
      <c r="H75" s="40">
        <v>0</v>
      </c>
      <c r="I75" s="175">
        <f t="shared" si="2"/>
        <v>0</v>
      </c>
      <c r="J75" s="39">
        <v>0</v>
      </c>
      <c r="K75" s="40">
        <v>0</v>
      </c>
      <c r="L75" s="170">
        <f t="shared" si="3"/>
        <v>0</v>
      </c>
      <c r="N75" s="166"/>
      <c r="O75" s="166"/>
      <c r="P75" s="166"/>
      <c r="Q75" s="166"/>
      <c r="R75" s="166"/>
      <c r="S75" s="166"/>
    </row>
    <row r="76" spans="1:19" ht="12.75" customHeight="1" x14ac:dyDescent="0.2">
      <c r="A76" s="271" t="s">
        <v>250</v>
      </c>
      <c r="B76" s="272"/>
      <c r="C76" s="272"/>
      <c r="D76" s="272"/>
      <c r="E76" s="273"/>
      <c r="F76" s="10">
        <v>193</v>
      </c>
      <c r="G76" s="39">
        <v>-44519.730000000098</v>
      </c>
      <c r="H76" s="40">
        <v>-11031454.560000034</v>
      </c>
      <c r="I76" s="175">
        <f t="shared" si="2"/>
        <v>-11075974.290000034</v>
      </c>
      <c r="J76" s="39">
        <v>-43366.209999999992</v>
      </c>
      <c r="K76" s="40">
        <v>-2421522.3900000006</v>
      </c>
      <c r="L76" s="170">
        <f t="shared" si="3"/>
        <v>-2464888.6000000006</v>
      </c>
      <c r="N76" s="166"/>
      <c r="O76" s="166"/>
      <c r="P76" s="166"/>
      <c r="Q76" s="166"/>
      <c r="R76" s="166"/>
      <c r="S76" s="166"/>
    </row>
    <row r="77" spans="1:19" ht="12.75" customHeight="1" x14ac:dyDescent="0.2">
      <c r="A77" s="265" t="s">
        <v>251</v>
      </c>
      <c r="B77" s="272"/>
      <c r="C77" s="272"/>
      <c r="D77" s="272"/>
      <c r="E77" s="273"/>
      <c r="F77" s="10">
        <v>194</v>
      </c>
      <c r="G77" s="39">
        <v>-16101.220000000008</v>
      </c>
      <c r="H77" s="40">
        <v>-1173490.1200000027</v>
      </c>
      <c r="I77" s="175">
        <f t="shared" si="2"/>
        <v>-1189591.3400000026</v>
      </c>
      <c r="J77" s="39">
        <v>0</v>
      </c>
      <c r="K77" s="40">
        <v>-342249.12999999989</v>
      </c>
      <c r="L77" s="170">
        <f t="shared" si="3"/>
        <v>-342249.12999999989</v>
      </c>
      <c r="N77" s="166"/>
      <c r="O77" s="166"/>
      <c r="P77" s="166"/>
      <c r="Q77" s="166"/>
      <c r="R77" s="166"/>
      <c r="S77" s="166"/>
    </row>
    <row r="78" spans="1:19" ht="35.25" customHeight="1" x14ac:dyDescent="0.2">
      <c r="A78" s="265" t="s">
        <v>252</v>
      </c>
      <c r="B78" s="266"/>
      <c r="C78" s="266"/>
      <c r="D78" s="266"/>
      <c r="E78" s="267"/>
      <c r="F78" s="10">
        <v>195</v>
      </c>
      <c r="G78" s="171">
        <f>+G7+G16+G30+G31+G32+G33+G42+G50+G54+G57+G66+G74+G77</f>
        <v>4744126.1700010775</v>
      </c>
      <c r="H78" s="172">
        <f>+H7+H16+H30+H31+H32+H33+H42+H50+H54+H57+H66+H74+H77</f>
        <v>70196527.020000532</v>
      </c>
      <c r="I78" s="175">
        <f>+I7+I16+I30+I31+I32+I33+I42+I50+I54+I57+I66+I74+I77</f>
        <v>74940653.190001637</v>
      </c>
      <c r="J78" s="171">
        <f>+J7+J16+J30+J31+J32+J33+J42+J50+J54+J57+J66+J74+J77</f>
        <v>15779191.849999979</v>
      </c>
      <c r="K78" s="172">
        <f>+K7+K16+K30+K31+K32+K33+K42+K50+K54+K57+K66+K74+K77</f>
        <v>121314822.2100004</v>
      </c>
      <c r="L78" s="170">
        <f t="shared" si="3"/>
        <v>137094014.06000036</v>
      </c>
      <c r="N78" s="166"/>
      <c r="O78" s="166"/>
      <c r="P78" s="166"/>
      <c r="Q78" s="166"/>
      <c r="R78" s="166"/>
      <c r="S78" s="166"/>
    </row>
    <row r="79" spans="1:19" ht="12.75" customHeight="1" x14ac:dyDescent="0.2">
      <c r="A79" s="265" t="s">
        <v>253</v>
      </c>
      <c r="B79" s="272"/>
      <c r="C79" s="272"/>
      <c r="D79" s="272"/>
      <c r="E79" s="273"/>
      <c r="F79" s="10">
        <v>196</v>
      </c>
      <c r="G79" s="171">
        <f>+G80+G81</f>
        <v>726975.00000000023</v>
      </c>
      <c r="H79" s="172">
        <f>+H80+H81</f>
        <v>-15715105.638000354</v>
      </c>
      <c r="I79" s="175">
        <f t="shared" si="2"/>
        <v>-14988130.638000354</v>
      </c>
      <c r="J79" s="171">
        <f>+J80+J81</f>
        <v>-2840254.5329999551</v>
      </c>
      <c r="K79" s="172">
        <f>+K80+K81</f>
        <v>-28210891.055399843</v>
      </c>
      <c r="L79" s="170">
        <f t="shared" si="3"/>
        <v>-31051145.588399798</v>
      </c>
      <c r="N79" s="166"/>
      <c r="O79" s="166"/>
      <c r="P79" s="166"/>
      <c r="Q79" s="166"/>
      <c r="R79" s="166"/>
      <c r="S79" s="166"/>
    </row>
    <row r="80" spans="1:19" ht="12.75" customHeight="1" x14ac:dyDescent="0.2">
      <c r="A80" s="271" t="s">
        <v>254</v>
      </c>
      <c r="B80" s="272"/>
      <c r="C80" s="272"/>
      <c r="D80" s="272"/>
      <c r="E80" s="273"/>
      <c r="F80" s="10">
        <v>197</v>
      </c>
      <c r="G80" s="39">
        <v>0</v>
      </c>
      <c r="H80" s="40">
        <v>0</v>
      </c>
      <c r="I80" s="175">
        <f t="shared" si="2"/>
        <v>0</v>
      </c>
      <c r="J80" s="39">
        <v>-2840254.5329999551</v>
      </c>
      <c r="K80" s="40">
        <v>-28210891.055399843</v>
      </c>
      <c r="L80" s="170">
        <f t="shared" si="3"/>
        <v>-31051145.588399798</v>
      </c>
      <c r="N80" s="166"/>
      <c r="O80" s="166"/>
      <c r="P80" s="166"/>
      <c r="Q80" s="166"/>
      <c r="R80" s="166"/>
      <c r="S80" s="166"/>
    </row>
    <row r="81" spans="1:19" ht="12.75" customHeight="1" x14ac:dyDescent="0.2">
      <c r="A81" s="271" t="s">
        <v>255</v>
      </c>
      <c r="B81" s="272"/>
      <c r="C81" s="272"/>
      <c r="D81" s="272"/>
      <c r="E81" s="273"/>
      <c r="F81" s="10">
        <v>198</v>
      </c>
      <c r="G81" s="39">
        <v>726975.00000000023</v>
      </c>
      <c r="H81" s="40">
        <v>-15715105.638000354</v>
      </c>
      <c r="I81" s="175">
        <f t="shared" si="2"/>
        <v>-14988130.638000354</v>
      </c>
      <c r="J81" s="39">
        <v>0</v>
      </c>
      <c r="K81" s="40">
        <v>0</v>
      </c>
      <c r="L81" s="170">
        <f t="shared" si="3"/>
        <v>0</v>
      </c>
      <c r="N81" s="166"/>
      <c r="O81" s="166"/>
      <c r="P81" s="166"/>
      <c r="Q81" s="166"/>
      <c r="R81" s="166"/>
      <c r="S81" s="166"/>
    </row>
    <row r="82" spans="1:19" ht="24" customHeight="1" x14ac:dyDescent="0.2">
      <c r="A82" s="265" t="s">
        <v>256</v>
      </c>
      <c r="B82" s="272"/>
      <c r="C82" s="272"/>
      <c r="D82" s="272"/>
      <c r="E82" s="273"/>
      <c r="F82" s="10">
        <v>199</v>
      </c>
      <c r="G82" s="171">
        <f>+G78+G79</f>
        <v>5471101.1700010775</v>
      </c>
      <c r="H82" s="172">
        <f>+H78+H79</f>
        <v>54481421.382000178</v>
      </c>
      <c r="I82" s="175">
        <f>+I78+I79</f>
        <v>59952522.552001283</v>
      </c>
      <c r="J82" s="171">
        <f>+J78+J79</f>
        <v>12938937.317000024</v>
      </c>
      <c r="K82" s="172">
        <f>+K78+K79</f>
        <v>93103931.154600561</v>
      </c>
      <c r="L82" s="170">
        <f t="shared" si="3"/>
        <v>106042868.47160059</v>
      </c>
      <c r="N82" s="166"/>
      <c r="O82" s="166"/>
      <c r="P82" s="166"/>
      <c r="Q82" s="166"/>
      <c r="R82" s="166"/>
      <c r="S82" s="166"/>
    </row>
    <row r="83" spans="1:19" ht="12.75" customHeight="1" x14ac:dyDescent="0.2">
      <c r="A83" s="265" t="s">
        <v>179</v>
      </c>
      <c r="B83" s="266"/>
      <c r="C83" s="266"/>
      <c r="D83" s="266"/>
      <c r="E83" s="267"/>
      <c r="F83" s="10">
        <v>200</v>
      </c>
      <c r="G83" s="39"/>
      <c r="H83" s="40"/>
      <c r="I83" s="175">
        <f t="shared" si="2"/>
        <v>0</v>
      </c>
      <c r="J83" s="39"/>
      <c r="K83" s="40"/>
      <c r="L83" s="170">
        <f t="shared" si="3"/>
        <v>0</v>
      </c>
      <c r="N83" s="166"/>
      <c r="O83" s="166"/>
      <c r="P83" s="166"/>
      <c r="Q83" s="166"/>
      <c r="R83" s="166"/>
      <c r="S83" s="166"/>
    </row>
    <row r="84" spans="1:19" ht="12.75" customHeight="1" x14ac:dyDescent="0.2">
      <c r="A84" s="265" t="s">
        <v>180</v>
      </c>
      <c r="B84" s="266"/>
      <c r="C84" s="266"/>
      <c r="D84" s="266"/>
      <c r="E84" s="267"/>
      <c r="F84" s="10">
        <v>201</v>
      </c>
      <c r="G84" s="39"/>
      <c r="H84" s="40"/>
      <c r="I84" s="175">
        <f t="shared" si="2"/>
        <v>0</v>
      </c>
      <c r="J84" s="39"/>
      <c r="K84" s="40"/>
      <c r="L84" s="170">
        <f t="shared" si="3"/>
        <v>0</v>
      </c>
      <c r="N84" s="166"/>
      <c r="O84" s="166"/>
      <c r="P84" s="166"/>
      <c r="Q84" s="166"/>
      <c r="R84" s="166"/>
      <c r="S84" s="166"/>
    </row>
    <row r="85" spans="1:19" ht="12.75" customHeight="1" x14ac:dyDescent="0.2">
      <c r="A85" s="265" t="s">
        <v>257</v>
      </c>
      <c r="B85" s="266"/>
      <c r="C85" s="266"/>
      <c r="D85" s="266"/>
      <c r="E85" s="266"/>
      <c r="F85" s="10">
        <v>202</v>
      </c>
      <c r="G85" s="39">
        <f>+G7+G16+G30+G31+G32+G81</f>
        <v>115704368.75000115</v>
      </c>
      <c r="H85" s="40">
        <f>+H7+H16+H30+H31+H32+H81</f>
        <v>437505044.75200194</v>
      </c>
      <c r="I85" s="179">
        <f>+I7+I16+I30+I31+I32+I81</f>
        <v>553209413.50200307</v>
      </c>
      <c r="J85" s="39">
        <f>+J7+J16+J30+J31+J32+J81</f>
        <v>118461188.2</v>
      </c>
      <c r="K85" s="40">
        <f>+K7+K16+K30+K31+K32+K81</f>
        <v>564102687.80000031</v>
      </c>
      <c r="L85" s="182">
        <f t="shared" si="3"/>
        <v>682563876.00000036</v>
      </c>
      <c r="N85" s="166"/>
      <c r="O85" s="166"/>
      <c r="P85" s="166"/>
      <c r="Q85" s="166"/>
      <c r="R85" s="166"/>
      <c r="S85" s="166"/>
    </row>
    <row r="86" spans="1:19" ht="12.75" customHeight="1" x14ac:dyDescent="0.2">
      <c r="A86" s="265" t="s">
        <v>258</v>
      </c>
      <c r="B86" s="266"/>
      <c r="C86" s="266"/>
      <c r="D86" s="266"/>
      <c r="E86" s="266"/>
      <c r="F86" s="10">
        <v>203</v>
      </c>
      <c r="G86" s="39">
        <f>+G33+G42+G50+G54+G57+G66+G74+G77+G80</f>
        <v>-110233267.58000006</v>
      </c>
      <c r="H86" s="40">
        <f>+H33+H42+H50+H54+H57+H66+H74+H77+H80</f>
        <v>-383023623.37000185</v>
      </c>
      <c r="I86" s="179">
        <f>+I33+I42+I50+I54+I57+I66+I74+I77+I80</f>
        <v>-493256890.95000178</v>
      </c>
      <c r="J86" s="39">
        <f>+J33+J42+J50+J54+J57+J66+J74+J77+J80</f>
        <v>-105522250.88299996</v>
      </c>
      <c r="K86" s="40">
        <f>+K33+K42+K50+K54+K57+K66+K74+K77+K80</f>
        <v>-470998756.64539975</v>
      </c>
      <c r="L86" s="182">
        <f t="shared" si="3"/>
        <v>-576521007.52839971</v>
      </c>
      <c r="N86" s="166"/>
      <c r="O86" s="166"/>
      <c r="P86" s="166"/>
      <c r="Q86" s="166"/>
      <c r="R86" s="166"/>
      <c r="S86" s="166"/>
    </row>
    <row r="87" spans="1:19" ht="12.75" customHeight="1" x14ac:dyDescent="0.2">
      <c r="A87" s="265" t="s">
        <v>259</v>
      </c>
      <c r="B87" s="272"/>
      <c r="C87" s="272"/>
      <c r="D87" s="272"/>
      <c r="E87" s="272"/>
      <c r="F87" s="10">
        <v>204</v>
      </c>
      <c r="G87" s="171">
        <f>+G88+G89+G90+G91+G92+G93+G94-G95</f>
        <v>31276582.510000009</v>
      </c>
      <c r="H87" s="40">
        <f>+H88+H89+H90+H91+H92+H93+H94-H95</f>
        <v>16128455.500000104</v>
      </c>
      <c r="I87" s="175">
        <f t="shared" si="2"/>
        <v>47405038.01000011</v>
      </c>
      <c r="J87" s="171">
        <f>+J88+J89+J90+J91+J92+J93+J94-J95</f>
        <v>20934867.850000001</v>
      </c>
      <c r="K87" s="40">
        <f>+K88+K89+K90+K91+K92+K93+K94-K95</f>
        <v>36348827.940200016</v>
      </c>
      <c r="L87" s="170">
        <f t="shared" si="3"/>
        <v>57283695.790200017</v>
      </c>
      <c r="N87" s="166"/>
      <c r="O87" s="166"/>
      <c r="P87" s="166"/>
      <c r="Q87" s="166"/>
      <c r="R87" s="166"/>
      <c r="S87" s="166"/>
    </row>
    <row r="88" spans="1:19" ht="25.5" customHeight="1" x14ac:dyDescent="0.2">
      <c r="A88" s="271" t="s">
        <v>260</v>
      </c>
      <c r="B88" s="272"/>
      <c r="C88" s="272"/>
      <c r="D88" s="272"/>
      <c r="E88" s="272"/>
      <c r="F88" s="10">
        <v>205</v>
      </c>
      <c r="G88" s="39">
        <v>0</v>
      </c>
      <c r="H88" s="40">
        <v>0</v>
      </c>
      <c r="I88" s="175">
        <f t="shared" si="2"/>
        <v>0</v>
      </c>
      <c r="J88" s="39">
        <v>0</v>
      </c>
      <c r="K88" s="40">
        <v>0</v>
      </c>
      <c r="L88" s="170">
        <f t="shared" si="3"/>
        <v>0</v>
      </c>
      <c r="N88" s="166"/>
      <c r="O88" s="166"/>
      <c r="P88" s="166"/>
      <c r="Q88" s="166"/>
      <c r="R88" s="166"/>
      <c r="S88" s="166"/>
    </row>
    <row r="89" spans="1:19" ht="23.25" customHeight="1" x14ac:dyDescent="0.2">
      <c r="A89" s="271" t="s">
        <v>261</v>
      </c>
      <c r="B89" s="272"/>
      <c r="C89" s="272"/>
      <c r="D89" s="272"/>
      <c r="E89" s="272"/>
      <c r="F89" s="10">
        <v>206</v>
      </c>
      <c r="G89" s="39">
        <v>39095728.140000001</v>
      </c>
      <c r="H89" s="40">
        <v>20160569.380000103</v>
      </c>
      <c r="I89" s="175">
        <f t="shared" si="2"/>
        <v>59256297.5200001</v>
      </c>
      <c r="J89" s="39">
        <v>25530326.650000002</v>
      </c>
      <c r="K89" s="40">
        <v>44328277.980000019</v>
      </c>
      <c r="L89" s="170">
        <f t="shared" si="3"/>
        <v>69858604.630000025</v>
      </c>
      <c r="N89" s="166"/>
      <c r="O89" s="166"/>
      <c r="P89" s="166"/>
      <c r="Q89" s="166"/>
      <c r="R89" s="166"/>
      <c r="S89" s="166"/>
    </row>
    <row r="90" spans="1:19" ht="24.75" customHeight="1" x14ac:dyDescent="0.2">
      <c r="A90" s="271" t="s">
        <v>262</v>
      </c>
      <c r="B90" s="272"/>
      <c r="C90" s="272"/>
      <c r="D90" s="272"/>
      <c r="E90" s="272"/>
      <c r="F90" s="10">
        <v>207</v>
      </c>
      <c r="G90" s="39">
        <v>0</v>
      </c>
      <c r="H90" s="40">
        <v>0</v>
      </c>
      <c r="I90" s="175">
        <f t="shared" si="2"/>
        <v>0</v>
      </c>
      <c r="J90" s="39">
        <v>0</v>
      </c>
      <c r="K90" s="40">
        <v>0</v>
      </c>
      <c r="L90" s="170">
        <f t="shared" si="3"/>
        <v>0</v>
      </c>
      <c r="N90" s="166"/>
      <c r="O90" s="166"/>
      <c r="P90" s="166"/>
      <c r="Q90" s="166"/>
      <c r="R90" s="166"/>
      <c r="S90" s="166"/>
    </row>
    <row r="91" spans="1:19" ht="24.75" customHeight="1" x14ac:dyDescent="0.2">
      <c r="A91" s="271" t="s">
        <v>263</v>
      </c>
      <c r="B91" s="272"/>
      <c r="C91" s="272"/>
      <c r="D91" s="272"/>
      <c r="E91" s="272"/>
      <c r="F91" s="10">
        <v>208</v>
      </c>
      <c r="G91" s="39">
        <v>0</v>
      </c>
      <c r="H91" s="40">
        <v>0</v>
      </c>
      <c r="I91" s="175">
        <f t="shared" si="2"/>
        <v>0</v>
      </c>
      <c r="J91" s="39">
        <v>0</v>
      </c>
      <c r="K91" s="40">
        <v>0</v>
      </c>
      <c r="L91" s="170">
        <f t="shared" si="3"/>
        <v>0</v>
      </c>
      <c r="N91" s="166"/>
      <c r="O91" s="166"/>
      <c r="P91" s="166"/>
      <c r="Q91" s="166"/>
      <c r="R91" s="166"/>
      <c r="S91" s="166"/>
    </row>
    <row r="92" spans="1:19" ht="15" customHeight="1" x14ac:dyDescent="0.2">
      <c r="A92" s="290" t="s">
        <v>264</v>
      </c>
      <c r="B92" s="291"/>
      <c r="C92" s="291"/>
      <c r="D92" s="291"/>
      <c r="E92" s="292"/>
      <c r="F92" s="10">
        <v>209</v>
      </c>
      <c r="G92" s="39">
        <v>0</v>
      </c>
      <c r="H92" s="40">
        <v>0</v>
      </c>
      <c r="I92" s="175">
        <f t="shared" si="2"/>
        <v>0</v>
      </c>
      <c r="J92" s="39">
        <v>0</v>
      </c>
      <c r="K92" s="40">
        <v>0</v>
      </c>
      <c r="L92" s="170">
        <f t="shared" si="3"/>
        <v>0</v>
      </c>
      <c r="N92" s="166"/>
      <c r="O92" s="166"/>
      <c r="P92" s="166"/>
      <c r="Q92" s="166"/>
      <c r="R92" s="166"/>
      <c r="S92" s="166"/>
    </row>
    <row r="93" spans="1:19" ht="17.25" customHeight="1" x14ac:dyDescent="0.2">
      <c r="A93" s="290" t="s">
        <v>265</v>
      </c>
      <c r="B93" s="291"/>
      <c r="C93" s="291"/>
      <c r="D93" s="291"/>
      <c r="E93" s="292"/>
      <c r="F93" s="10">
        <v>210</v>
      </c>
      <c r="G93" s="39">
        <v>0</v>
      </c>
      <c r="H93" s="40">
        <v>0</v>
      </c>
      <c r="I93" s="175">
        <f t="shared" si="2"/>
        <v>0</v>
      </c>
      <c r="J93" s="39">
        <v>0</v>
      </c>
      <c r="K93" s="40">
        <v>0</v>
      </c>
      <c r="L93" s="170">
        <f t="shared" si="3"/>
        <v>0</v>
      </c>
      <c r="N93" s="166"/>
      <c r="O93" s="166"/>
      <c r="P93" s="166"/>
      <c r="Q93" s="166"/>
      <c r="R93" s="166"/>
      <c r="S93" s="166"/>
    </row>
    <row r="94" spans="1:19" ht="12.75" customHeight="1" x14ac:dyDescent="0.2">
      <c r="A94" s="290" t="s">
        <v>266</v>
      </c>
      <c r="B94" s="291"/>
      <c r="C94" s="291"/>
      <c r="D94" s="291"/>
      <c r="E94" s="292"/>
      <c r="F94" s="10">
        <v>211</v>
      </c>
      <c r="G94" s="39">
        <v>0</v>
      </c>
      <c r="H94" s="40">
        <v>0</v>
      </c>
      <c r="I94" s="175">
        <f t="shared" si="2"/>
        <v>0</v>
      </c>
      <c r="J94" s="39">
        <v>0</v>
      </c>
      <c r="K94" s="40">
        <v>0</v>
      </c>
      <c r="L94" s="170">
        <f t="shared" si="3"/>
        <v>0</v>
      </c>
      <c r="N94" s="166"/>
      <c r="O94" s="166"/>
      <c r="P94" s="166"/>
      <c r="Q94" s="166"/>
      <c r="R94" s="166"/>
      <c r="S94" s="166"/>
    </row>
    <row r="95" spans="1:19" ht="12.75" customHeight="1" x14ac:dyDescent="0.2">
      <c r="A95" s="271" t="s">
        <v>267</v>
      </c>
      <c r="B95" s="272"/>
      <c r="C95" s="272"/>
      <c r="D95" s="272"/>
      <c r="E95" s="272"/>
      <c r="F95" s="10">
        <v>212</v>
      </c>
      <c r="G95" s="39">
        <v>7819145.6299999906</v>
      </c>
      <c r="H95" s="40">
        <v>4032113.88</v>
      </c>
      <c r="I95" s="175">
        <f t="shared" si="2"/>
        <v>11851259.50999999</v>
      </c>
      <c r="J95" s="39">
        <v>4595458.8000000007</v>
      </c>
      <c r="K95" s="40">
        <v>7979450.0397999994</v>
      </c>
      <c r="L95" s="170">
        <f t="shared" si="3"/>
        <v>12574908.8398</v>
      </c>
      <c r="N95" s="166"/>
      <c r="O95" s="166"/>
      <c r="P95" s="166"/>
      <c r="Q95" s="166"/>
      <c r="R95" s="166"/>
      <c r="S95" s="166"/>
    </row>
    <row r="96" spans="1:19" ht="12.75" customHeight="1" x14ac:dyDescent="0.2">
      <c r="A96" s="265" t="s">
        <v>268</v>
      </c>
      <c r="B96" s="272"/>
      <c r="C96" s="272"/>
      <c r="D96" s="272"/>
      <c r="E96" s="272"/>
      <c r="F96" s="10">
        <v>213</v>
      </c>
      <c r="G96" s="171">
        <f>+G82+G87</f>
        <v>36747683.680001087</v>
      </c>
      <c r="H96" s="172">
        <f>+H82+H87</f>
        <v>70609876.882000282</v>
      </c>
      <c r="I96" s="175">
        <f>I82+I87</f>
        <v>107357560.56200139</v>
      </c>
      <c r="J96" s="171">
        <f>+J82+J87</f>
        <v>33873805.167000026</v>
      </c>
      <c r="K96" s="172">
        <f>+K82+K87</f>
        <v>129452759.09480058</v>
      </c>
      <c r="L96" s="170">
        <f t="shared" si="3"/>
        <v>163326564.26180059</v>
      </c>
      <c r="N96" s="166"/>
      <c r="O96" s="166"/>
      <c r="P96" s="166"/>
      <c r="Q96" s="166"/>
      <c r="R96" s="166"/>
      <c r="S96" s="166"/>
    </row>
    <row r="97" spans="1:19" ht="12.75" customHeight="1" x14ac:dyDescent="0.2">
      <c r="A97" s="265" t="s">
        <v>179</v>
      </c>
      <c r="B97" s="266"/>
      <c r="C97" s="266"/>
      <c r="D97" s="266"/>
      <c r="E97" s="267"/>
      <c r="F97" s="10">
        <v>214</v>
      </c>
      <c r="G97" s="39"/>
      <c r="H97" s="40"/>
      <c r="I97" s="175"/>
      <c r="J97" s="39"/>
      <c r="K97" s="40"/>
      <c r="L97" s="170">
        <f t="shared" si="3"/>
        <v>0</v>
      </c>
      <c r="N97" s="166"/>
      <c r="O97" s="166"/>
      <c r="P97" s="166"/>
      <c r="Q97" s="166"/>
      <c r="R97" s="166"/>
      <c r="S97" s="166"/>
    </row>
    <row r="98" spans="1:19" ht="12.75" customHeight="1" x14ac:dyDescent="0.2">
      <c r="A98" s="265" t="s">
        <v>180</v>
      </c>
      <c r="B98" s="266"/>
      <c r="C98" s="266"/>
      <c r="D98" s="266"/>
      <c r="E98" s="267"/>
      <c r="F98" s="10">
        <v>215</v>
      </c>
      <c r="G98" s="39"/>
      <c r="H98" s="40"/>
      <c r="I98" s="175"/>
      <c r="J98" s="39"/>
      <c r="K98" s="40"/>
      <c r="L98" s="170">
        <f t="shared" si="3"/>
        <v>0</v>
      </c>
      <c r="N98" s="166"/>
      <c r="O98" s="166"/>
      <c r="P98" s="166"/>
      <c r="Q98" s="166"/>
      <c r="R98" s="166"/>
      <c r="S98" s="166"/>
    </row>
    <row r="99" spans="1:19" ht="15" customHeight="1" x14ac:dyDescent="0.2">
      <c r="A99" s="318" t="s">
        <v>269</v>
      </c>
      <c r="B99" s="319"/>
      <c r="C99" s="319"/>
      <c r="D99" s="319"/>
      <c r="E99" s="320"/>
      <c r="F99" s="11">
        <v>216</v>
      </c>
      <c r="G99" s="41"/>
      <c r="H99" s="42"/>
      <c r="I99" s="173"/>
      <c r="J99" s="41"/>
      <c r="K99" s="42"/>
      <c r="L99" s="173">
        <v>0</v>
      </c>
      <c r="N99" s="166"/>
      <c r="O99" s="166"/>
      <c r="P99" s="166"/>
      <c r="Q99" s="166"/>
      <c r="R99" s="166"/>
      <c r="S99" s="166"/>
    </row>
    <row r="100" spans="1:19" x14ac:dyDescent="0.2">
      <c r="A100" s="317" t="s">
        <v>270</v>
      </c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  <c r="L100" s="317"/>
    </row>
  </sheetData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</mergeCells>
  <phoneticPr fontId="3" type="noConversion"/>
  <dataValidations count="1">
    <dataValidation allowBlank="1" sqref="M1:IV1048576 A101:L65536 F7:F99 G99:L99 G98:I98 I97 L7:L98"/>
  </dataValidations>
  <pageMargins left="0.75" right="0.75" top="1" bottom="1" header="0.5" footer="0.5"/>
  <pageSetup paperSize="9" scale="61" orientation="portrait" r:id="rId1"/>
  <headerFooter alignWithMargins="0"/>
  <rowBreaks count="1" manualBreakCount="1">
    <brk id="56" max="16383" man="1"/>
  </rowBreaks>
  <ignoredErrors>
    <ignoredError sqref="I7:I29 I33:I50 I54 I57:I83 I96" formula="1"/>
    <ignoredError sqref="G85:L86 G87:H87 J87:L87" unlockedFormula="1"/>
    <ignoredError sqref="I87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view="pageBreakPreview" topLeftCell="A69" zoomScaleNormal="100" zoomScaleSheetLayoutView="100" workbookViewId="0">
      <selection activeCell="G7" sqref="G7:L99"/>
    </sheetView>
  </sheetViews>
  <sheetFormatPr defaultRowHeight="12.75" x14ac:dyDescent="0.2"/>
  <cols>
    <col min="1" max="4" width="9.140625" style="28"/>
    <col min="5" max="5" width="14.140625" style="28" customWidth="1"/>
    <col min="6" max="6" width="9.140625" style="28"/>
    <col min="7" max="12" width="10.140625" style="28" bestFit="1" customWidth="1"/>
    <col min="13" max="16384" width="9.140625" style="28"/>
  </cols>
  <sheetData>
    <row r="1" spans="1:19" ht="20.25" customHeight="1" x14ac:dyDescent="0.2">
      <c r="A1" s="325" t="s">
        <v>183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9" ht="12.75" customHeight="1" x14ac:dyDescent="0.2">
      <c r="A2" s="309" t="s">
        <v>389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9" x14ac:dyDescent="0.2">
      <c r="A3" s="118"/>
      <c r="B3" s="64"/>
      <c r="C3" s="64"/>
      <c r="D3" s="119"/>
      <c r="E3" s="119"/>
      <c r="F3" s="119"/>
      <c r="G3" s="119"/>
      <c r="H3" s="119"/>
      <c r="I3" s="120"/>
      <c r="J3" s="120"/>
      <c r="K3" s="328" t="s">
        <v>51</v>
      </c>
      <c r="L3" s="328"/>
    </row>
    <row r="4" spans="1:19" ht="12.75" customHeight="1" x14ac:dyDescent="0.2">
      <c r="A4" s="296" t="s">
        <v>121</v>
      </c>
      <c r="B4" s="297"/>
      <c r="C4" s="297"/>
      <c r="D4" s="297"/>
      <c r="E4" s="298"/>
      <c r="F4" s="302" t="s">
        <v>122</v>
      </c>
      <c r="G4" s="304" t="s">
        <v>385</v>
      </c>
      <c r="H4" s="305"/>
      <c r="I4" s="306"/>
      <c r="J4" s="304" t="s">
        <v>124</v>
      </c>
      <c r="K4" s="305"/>
      <c r="L4" s="306"/>
    </row>
    <row r="5" spans="1:19" x14ac:dyDescent="0.2">
      <c r="A5" s="299"/>
      <c r="B5" s="300"/>
      <c r="C5" s="300"/>
      <c r="D5" s="300"/>
      <c r="E5" s="301"/>
      <c r="F5" s="303"/>
      <c r="G5" s="56" t="s">
        <v>125</v>
      </c>
      <c r="H5" s="57" t="s">
        <v>126</v>
      </c>
      <c r="I5" s="58" t="s">
        <v>127</v>
      </c>
      <c r="J5" s="56" t="s">
        <v>125</v>
      </c>
      <c r="K5" s="57" t="s">
        <v>126</v>
      </c>
      <c r="L5" s="58" t="s">
        <v>127</v>
      </c>
    </row>
    <row r="6" spans="1:19" x14ac:dyDescent="0.2">
      <c r="A6" s="311">
        <v>1</v>
      </c>
      <c r="B6" s="312"/>
      <c r="C6" s="312"/>
      <c r="D6" s="312"/>
      <c r="E6" s="313"/>
      <c r="F6" s="52">
        <v>2</v>
      </c>
      <c r="G6" s="53">
        <v>3</v>
      </c>
      <c r="H6" s="54">
        <v>4</v>
      </c>
      <c r="I6" s="55" t="s">
        <v>0</v>
      </c>
      <c r="J6" s="53">
        <v>6</v>
      </c>
      <c r="K6" s="54">
        <v>7</v>
      </c>
      <c r="L6" s="55" t="s">
        <v>1</v>
      </c>
    </row>
    <row r="7" spans="1:19" ht="12.75" customHeight="1" x14ac:dyDescent="0.2">
      <c r="A7" s="282" t="s">
        <v>184</v>
      </c>
      <c r="B7" s="284"/>
      <c r="C7" s="284"/>
      <c r="D7" s="284"/>
      <c r="E7" s="285"/>
      <c r="F7" s="9">
        <v>124</v>
      </c>
      <c r="G7" s="39">
        <f t="shared" ref="G7:L7" si="0">SUM(G8:G15)</f>
        <v>400990741.71000004</v>
      </c>
      <c r="H7" s="40">
        <f t="shared" si="0"/>
        <v>1091318300.4799995</v>
      </c>
      <c r="I7" s="175">
        <f t="shared" si="0"/>
        <v>1492309042.1899996</v>
      </c>
      <c r="J7" s="39">
        <f t="shared" si="0"/>
        <v>404571836.41999996</v>
      </c>
      <c r="K7" s="40">
        <f t="shared" si="0"/>
        <v>1172369674.0400007</v>
      </c>
      <c r="L7" s="170">
        <f t="shared" si="0"/>
        <v>1576941510.4600005</v>
      </c>
      <c r="N7" s="161"/>
      <c r="O7" s="161"/>
      <c r="P7" s="161"/>
      <c r="Q7" s="161"/>
      <c r="R7" s="161"/>
      <c r="S7" s="161"/>
    </row>
    <row r="8" spans="1:19" ht="12.75" customHeight="1" x14ac:dyDescent="0.2">
      <c r="A8" s="271" t="s">
        <v>185</v>
      </c>
      <c r="B8" s="272"/>
      <c r="C8" s="272"/>
      <c r="D8" s="272"/>
      <c r="E8" s="273"/>
      <c r="F8" s="10">
        <v>125</v>
      </c>
      <c r="G8" s="39">
        <v>401195874.30000001</v>
      </c>
      <c r="H8" s="40">
        <v>1445986552.3299997</v>
      </c>
      <c r="I8" s="175">
        <f t="shared" ref="I8:I56" si="1">+G8+H8</f>
        <v>1847182426.6299996</v>
      </c>
      <c r="J8" s="39">
        <v>404255262.64999998</v>
      </c>
      <c r="K8" s="40">
        <v>1536811234.4700005</v>
      </c>
      <c r="L8" s="170">
        <f>SUM(J8:K8)</f>
        <v>1941066497.1200004</v>
      </c>
      <c r="N8" s="161"/>
      <c r="O8" s="161"/>
      <c r="P8" s="161"/>
      <c r="Q8" s="161"/>
      <c r="R8" s="161"/>
      <c r="S8" s="161"/>
    </row>
    <row r="9" spans="1:19" ht="12.75" customHeight="1" x14ac:dyDescent="0.2">
      <c r="A9" s="271" t="s">
        <v>186</v>
      </c>
      <c r="B9" s="272"/>
      <c r="C9" s="272"/>
      <c r="D9" s="272"/>
      <c r="E9" s="273"/>
      <c r="F9" s="10">
        <v>126</v>
      </c>
      <c r="G9" s="39">
        <v>0</v>
      </c>
      <c r="H9" s="40">
        <v>1057328.0499999998</v>
      </c>
      <c r="I9" s="175">
        <f t="shared" si="1"/>
        <v>1057328.0499999998</v>
      </c>
      <c r="J9" s="39">
        <v>0</v>
      </c>
      <c r="K9" s="40">
        <v>-1688.0800000000002</v>
      </c>
      <c r="L9" s="170">
        <f t="shared" ref="L9:L56" si="2">SUM(J9:K9)</f>
        <v>-1688.0800000000002</v>
      </c>
      <c r="N9" s="161"/>
      <c r="O9" s="161"/>
      <c r="P9" s="161"/>
      <c r="Q9" s="161"/>
      <c r="R9" s="161"/>
      <c r="S9" s="161"/>
    </row>
    <row r="10" spans="1:19" ht="25.5" customHeight="1" x14ac:dyDescent="0.2">
      <c r="A10" s="271" t="s">
        <v>187</v>
      </c>
      <c r="B10" s="272"/>
      <c r="C10" s="272"/>
      <c r="D10" s="272"/>
      <c r="E10" s="273"/>
      <c r="F10" s="10">
        <v>127</v>
      </c>
      <c r="G10" s="39">
        <v>0</v>
      </c>
      <c r="H10" s="40">
        <v>5866663.2800000161</v>
      </c>
      <c r="I10" s="175">
        <f t="shared" si="1"/>
        <v>5866663.2800000161</v>
      </c>
      <c r="J10" s="39">
        <v>0</v>
      </c>
      <c r="K10" s="40">
        <v>-1414564.4699999518</v>
      </c>
      <c r="L10" s="170">
        <f t="shared" si="2"/>
        <v>-1414564.4699999518</v>
      </c>
      <c r="N10" s="161"/>
      <c r="O10" s="161"/>
      <c r="P10" s="161"/>
      <c r="Q10" s="161"/>
      <c r="R10" s="161"/>
      <c r="S10" s="161"/>
    </row>
    <row r="11" spans="1:19" ht="12.75" customHeight="1" x14ac:dyDescent="0.2">
      <c r="A11" s="271" t="s">
        <v>188</v>
      </c>
      <c r="B11" s="272"/>
      <c r="C11" s="272"/>
      <c r="D11" s="272"/>
      <c r="E11" s="273"/>
      <c r="F11" s="10">
        <v>128</v>
      </c>
      <c r="G11" s="39">
        <v>-62383.28</v>
      </c>
      <c r="H11" s="40">
        <v>-190167456.09000009</v>
      </c>
      <c r="I11" s="175">
        <f t="shared" si="1"/>
        <v>-190229839.37000009</v>
      </c>
      <c r="J11" s="39">
        <v>51533.31</v>
      </c>
      <c r="K11" s="40">
        <v>-181040153.64000002</v>
      </c>
      <c r="L11" s="170">
        <f t="shared" si="2"/>
        <v>-180988620.33000001</v>
      </c>
      <c r="N11" s="161"/>
      <c r="O11" s="161"/>
      <c r="P11" s="161"/>
      <c r="Q11" s="161"/>
      <c r="R11" s="161"/>
      <c r="S11" s="161"/>
    </row>
    <row r="12" spans="1:19" ht="12.75" customHeight="1" x14ac:dyDescent="0.2">
      <c r="A12" s="271" t="s">
        <v>189</v>
      </c>
      <c r="B12" s="272"/>
      <c r="C12" s="272"/>
      <c r="D12" s="272"/>
      <c r="E12" s="273"/>
      <c r="F12" s="10">
        <v>129</v>
      </c>
      <c r="G12" s="39">
        <v>0</v>
      </c>
      <c r="H12" s="40">
        <v>-5899029.7599999998</v>
      </c>
      <c r="I12" s="175">
        <f t="shared" si="1"/>
        <v>-5899029.7599999998</v>
      </c>
      <c r="J12" s="39">
        <v>0</v>
      </c>
      <c r="K12" s="40">
        <v>-2936720.04</v>
      </c>
      <c r="L12" s="170">
        <f t="shared" si="2"/>
        <v>-2936720.04</v>
      </c>
      <c r="N12" s="161"/>
      <c r="O12" s="161"/>
      <c r="P12" s="161"/>
      <c r="Q12" s="161"/>
      <c r="R12" s="161"/>
      <c r="S12" s="161"/>
    </row>
    <row r="13" spans="1:19" ht="12.75" customHeight="1" x14ac:dyDescent="0.2">
      <c r="A13" s="271" t="s">
        <v>190</v>
      </c>
      <c r="B13" s="272"/>
      <c r="C13" s="272"/>
      <c r="D13" s="272"/>
      <c r="E13" s="273"/>
      <c r="F13" s="10">
        <v>130</v>
      </c>
      <c r="G13" s="39">
        <v>-157342.1</v>
      </c>
      <c r="H13" s="40">
        <v>-176044235.65000004</v>
      </c>
      <c r="I13" s="175">
        <f t="shared" si="1"/>
        <v>-176201577.75000003</v>
      </c>
      <c r="J13" s="39">
        <v>251497.46</v>
      </c>
      <c r="K13" s="40">
        <v>-192923909.14999998</v>
      </c>
      <c r="L13" s="170">
        <f t="shared" si="2"/>
        <v>-192672411.68999997</v>
      </c>
      <c r="N13" s="161"/>
      <c r="O13" s="161"/>
      <c r="P13" s="161"/>
      <c r="Q13" s="161"/>
      <c r="R13" s="161"/>
      <c r="S13" s="161"/>
    </row>
    <row r="14" spans="1:19" ht="12.75" customHeight="1" x14ac:dyDescent="0.2">
      <c r="A14" s="271" t="s">
        <v>191</v>
      </c>
      <c r="B14" s="272"/>
      <c r="C14" s="272"/>
      <c r="D14" s="272"/>
      <c r="E14" s="273"/>
      <c r="F14" s="10">
        <v>131</v>
      </c>
      <c r="G14" s="39">
        <v>14592.79</v>
      </c>
      <c r="H14" s="40">
        <v>10098819.92</v>
      </c>
      <c r="I14" s="175">
        <f t="shared" si="1"/>
        <v>10113412.709999999</v>
      </c>
      <c r="J14" s="39">
        <v>13543</v>
      </c>
      <c r="K14" s="40">
        <v>13492942.27</v>
      </c>
      <c r="L14" s="170">
        <f t="shared" si="2"/>
        <v>13506485.27</v>
      </c>
      <c r="N14" s="161"/>
      <c r="O14" s="161"/>
      <c r="P14" s="161"/>
      <c r="Q14" s="161"/>
      <c r="R14" s="161"/>
      <c r="S14" s="161"/>
    </row>
    <row r="15" spans="1:19" ht="12.75" customHeight="1" x14ac:dyDescent="0.2">
      <c r="A15" s="271" t="s">
        <v>192</v>
      </c>
      <c r="B15" s="272"/>
      <c r="C15" s="272"/>
      <c r="D15" s="272"/>
      <c r="E15" s="273"/>
      <c r="F15" s="10">
        <v>132</v>
      </c>
      <c r="G15" s="39">
        <v>0</v>
      </c>
      <c r="H15" s="40">
        <v>419658.4</v>
      </c>
      <c r="I15" s="175">
        <f t="shared" si="1"/>
        <v>419658.4</v>
      </c>
      <c r="J15" s="39">
        <v>0</v>
      </c>
      <c r="K15" s="40">
        <v>382532.68000000005</v>
      </c>
      <c r="L15" s="170">
        <f t="shared" si="2"/>
        <v>382532.68000000005</v>
      </c>
      <c r="N15" s="161"/>
      <c r="O15" s="161"/>
      <c r="P15" s="161"/>
      <c r="Q15" s="161"/>
      <c r="R15" s="161"/>
      <c r="S15" s="161"/>
    </row>
    <row r="16" spans="1:19" ht="24.75" customHeight="1" x14ac:dyDescent="0.2">
      <c r="A16" s="265" t="s">
        <v>193</v>
      </c>
      <c r="B16" s="272"/>
      <c r="C16" s="272"/>
      <c r="D16" s="272"/>
      <c r="E16" s="273"/>
      <c r="F16" s="10">
        <v>133</v>
      </c>
      <c r="G16" s="171">
        <f t="shared" ref="G16:L16" si="3">+G17+G18+G22+G23+G24+G28+G29</f>
        <v>88855222.189999998</v>
      </c>
      <c r="H16" s="172">
        <f t="shared" si="3"/>
        <v>194321483.61000013</v>
      </c>
      <c r="I16" s="175">
        <f t="shared" si="3"/>
        <v>283176705.80000013</v>
      </c>
      <c r="J16" s="171">
        <f t="shared" si="3"/>
        <v>109851982.99000001</v>
      </c>
      <c r="K16" s="172">
        <f t="shared" si="3"/>
        <v>202634145.50999996</v>
      </c>
      <c r="L16" s="170">
        <f t="shared" si="3"/>
        <v>312486128.5</v>
      </c>
      <c r="N16" s="161"/>
      <c r="O16" s="161"/>
      <c r="P16" s="161"/>
      <c r="Q16" s="161"/>
      <c r="R16" s="161"/>
      <c r="S16" s="161"/>
    </row>
    <row r="17" spans="1:19" ht="27" customHeight="1" x14ac:dyDescent="0.2">
      <c r="A17" s="271" t="s">
        <v>194</v>
      </c>
      <c r="B17" s="272"/>
      <c r="C17" s="272"/>
      <c r="D17" s="272"/>
      <c r="E17" s="273"/>
      <c r="F17" s="10">
        <v>134</v>
      </c>
      <c r="G17" s="39">
        <v>0</v>
      </c>
      <c r="H17" s="40">
        <v>65713355.899999999</v>
      </c>
      <c r="I17" s="175">
        <f t="shared" si="1"/>
        <v>65713355.899999999</v>
      </c>
      <c r="J17" s="39">
        <v>96748.590000000011</v>
      </c>
      <c r="K17" s="40">
        <v>28430516.539999999</v>
      </c>
      <c r="L17" s="170">
        <f t="shared" si="2"/>
        <v>28527265.129999999</v>
      </c>
      <c r="N17" s="161"/>
      <c r="O17" s="161"/>
      <c r="P17" s="161"/>
      <c r="Q17" s="161"/>
      <c r="R17" s="161"/>
      <c r="S17" s="161"/>
    </row>
    <row r="18" spans="1:19" ht="26.25" customHeight="1" x14ac:dyDescent="0.2">
      <c r="A18" s="271" t="s">
        <v>195</v>
      </c>
      <c r="B18" s="272"/>
      <c r="C18" s="272"/>
      <c r="D18" s="272"/>
      <c r="E18" s="273"/>
      <c r="F18" s="10">
        <v>135</v>
      </c>
      <c r="G18" s="171">
        <f>SUM(G19:G21)</f>
        <v>0</v>
      </c>
      <c r="H18" s="172">
        <f>SUM(H19:H21)</f>
        <v>21531770.989999995</v>
      </c>
      <c r="I18" s="175">
        <f t="shared" si="1"/>
        <v>21531770.989999995</v>
      </c>
      <c r="J18" s="171">
        <f>SUM(J19:J21)</f>
        <v>0</v>
      </c>
      <c r="K18" s="172">
        <f>SUM(K19:K21)</f>
        <v>32816308.180000003</v>
      </c>
      <c r="L18" s="170">
        <f t="shared" si="2"/>
        <v>32816308.180000003</v>
      </c>
      <c r="N18" s="161"/>
      <c r="O18" s="161"/>
      <c r="P18" s="161"/>
      <c r="Q18" s="161"/>
      <c r="R18" s="161"/>
      <c r="S18" s="161"/>
    </row>
    <row r="19" spans="1:19" ht="12.75" customHeight="1" x14ac:dyDescent="0.2">
      <c r="A19" s="271" t="s">
        <v>196</v>
      </c>
      <c r="B19" s="272"/>
      <c r="C19" s="272"/>
      <c r="D19" s="272"/>
      <c r="E19" s="273"/>
      <c r="F19" s="10">
        <v>136</v>
      </c>
      <c r="G19" s="39">
        <v>0</v>
      </c>
      <c r="H19" s="40">
        <v>20151397.349999994</v>
      </c>
      <c r="I19" s="175">
        <f t="shared" si="1"/>
        <v>20151397.349999994</v>
      </c>
      <c r="J19" s="39"/>
      <c r="K19" s="40">
        <v>24414445.980000004</v>
      </c>
      <c r="L19" s="170">
        <f t="shared" si="2"/>
        <v>24414445.980000004</v>
      </c>
      <c r="N19" s="161"/>
      <c r="O19" s="161"/>
      <c r="P19" s="161"/>
      <c r="Q19" s="161"/>
      <c r="R19" s="161"/>
      <c r="S19" s="161"/>
    </row>
    <row r="20" spans="1:19" ht="24" customHeight="1" x14ac:dyDescent="0.2">
      <c r="A20" s="271" t="s">
        <v>197</v>
      </c>
      <c r="B20" s="272"/>
      <c r="C20" s="272"/>
      <c r="D20" s="272"/>
      <c r="E20" s="273"/>
      <c r="F20" s="10">
        <v>137</v>
      </c>
      <c r="G20" s="39">
        <v>0</v>
      </c>
      <c r="H20" s="40">
        <v>0</v>
      </c>
      <c r="I20" s="175">
        <f t="shared" si="1"/>
        <v>0</v>
      </c>
      <c r="J20" s="39"/>
      <c r="K20" s="40">
        <v>0</v>
      </c>
      <c r="L20" s="170">
        <f t="shared" si="2"/>
        <v>0</v>
      </c>
      <c r="N20" s="161"/>
      <c r="O20" s="161"/>
      <c r="P20" s="161"/>
      <c r="Q20" s="161"/>
      <c r="R20" s="161"/>
      <c r="S20" s="161"/>
    </row>
    <row r="21" spans="1:19" ht="12.75" customHeight="1" x14ac:dyDescent="0.2">
      <c r="A21" s="271" t="s">
        <v>198</v>
      </c>
      <c r="B21" s="272"/>
      <c r="C21" s="272"/>
      <c r="D21" s="272"/>
      <c r="E21" s="273"/>
      <c r="F21" s="10">
        <v>138</v>
      </c>
      <c r="G21" s="39">
        <v>0</v>
      </c>
      <c r="H21" s="40">
        <v>1380373.64</v>
      </c>
      <c r="I21" s="175">
        <f t="shared" si="1"/>
        <v>1380373.64</v>
      </c>
      <c r="J21" s="39">
        <v>0</v>
      </c>
      <c r="K21" s="40">
        <v>8401862.1999999993</v>
      </c>
      <c r="L21" s="170">
        <f t="shared" si="2"/>
        <v>8401862.1999999993</v>
      </c>
      <c r="N21" s="161"/>
      <c r="O21" s="161"/>
      <c r="P21" s="161"/>
      <c r="Q21" s="161"/>
      <c r="R21" s="161"/>
      <c r="S21" s="161"/>
    </row>
    <row r="22" spans="1:19" ht="12.75" customHeight="1" x14ac:dyDescent="0.2">
      <c r="A22" s="271" t="s">
        <v>199</v>
      </c>
      <c r="B22" s="272"/>
      <c r="C22" s="272"/>
      <c r="D22" s="272"/>
      <c r="E22" s="273"/>
      <c r="F22" s="10">
        <v>139</v>
      </c>
      <c r="G22" s="39">
        <v>86215844.309999987</v>
      </c>
      <c r="H22" s="40">
        <v>87308878.220000163</v>
      </c>
      <c r="I22" s="175">
        <f t="shared" si="1"/>
        <v>173524722.53000015</v>
      </c>
      <c r="J22" s="39">
        <v>84149110.950000003</v>
      </c>
      <c r="K22" s="40">
        <v>86185928.289999977</v>
      </c>
      <c r="L22" s="170">
        <f t="shared" si="2"/>
        <v>170335039.23999998</v>
      </c>
      <c r="N22" s="161"/>
      <c r="O22" s="161"/>
      <c r="P22" s="161"/>
      <c r="Q22" s="161"/>
      <c r="R22" s="161"/>
      <c r="S22" s="161"/>
    </row>
    <row r="23" spans="1:19" ht="24" customHeight="1" x14ac:dyDescent="0.2">
      <c r="A23" s="271" t="s">
        <v>200</v>
      </c>
      <c r="B23" s="272"/>
      <c r="C23" s="272"/>
      <c r="D23" s="272"/>
      <c r="E23" s="273"/>
      <c r="F23" s="10">
        <v>140</v>
      </c>
      <c r="G23" s="39">
        <v>86124.670000000013</v>
      </c>
      <c r="H23" s="40">
        <v>1137377.25</v>
      </c>
      <c r="I23" s="175">
        <f t="shared" si="1"/>
        <v>1223501.92</v>
      </c>
      <c r="J23" s="39">
        <v>0</v>
      </c>
      <c r="K23" s="40">
        <v>2308559.42</v>
      </c>
      <c r="L23" s="170">
        <f t="shared" si="2"/>
        <v>2308559.42</v>
      </c>
      <c r="N23" s="161"/>
      <c r="O23" s="161"/>
      <c r="P23" s="161"/>
      <c r="Q23" s="161"/>
      <c r="R23" s="161"/>
      <c r="S23" s="161"/>
    </row>
    <row r="24" spans="1:19" ht="23.25" customHeight="1" x14ac:dyDescent="0.2">
      <c r="A24" s="271" t="s">
        <v>201</v>
      </c>
      <c r="B24" s="272"/>
      <c r="C24" s="272"/>
      <c r="D24" s="272"/>
      <c r="E24" s="273"/>
      <c r="F24" s="10">
        <v>141</v>
      </c>
      <c r="G24" s="171">
        <f>SUM(G25:G27)</f>
        <v>2382708.65</v>
      </c>
      <c r="H24" s="172">
        <f>SUM(H25:H27)</f>
        <v>14918096.870000001</v>
      </c>
      <c r="I24" s="175">
        <f t="shared" si="1"/>
        <v>17300805.52</v>
      </c>
      <c r="J24" s="171">
        <f>SUM(J25:J27)</f>
        <v>25468697.180000003</v>
      </c>
      <c r="K24" s="172">
        <f>SUM(K25:K27)</f>
        <v>37877379.220000006</v>
      </c>
      <c r="L24" s="170">
        <f t="shared" si="2"/>
        <v>63346076.400000006</v>
      </c>
      <c r="N24" s="161"/>
      <c r="O24" s="161"/>
      <c r="P24" s="161"/>
      <c r="Q24" s="161"/>
      <c r="R24" s="161"/>
      <c r="S24" s="161"/>
    </row>
    <row r="25" spans="1:19" ht="12.75" customHeight="1" x14ac:dyDescent="0.2">
      <c r="A25" s="271" t="s">
        <v>202</v>
      </c>
      <c r="B25" s="272"/>
      <c r="C25" s="272"/>
      <c r="D25" s="272"/>
      <c r="E25" s="273"/>
      <c r="F25" s="10">
        <v>142</v>
      </c>
      <c r="G25" s="39">
        <v>479758.48000000004</v>
      </c>
      <c r="H25" s="40">
        <v>57566.24000000002</v>
      </c>
      <c r="I25" s="175">
        <f t="shared" si="1"/>
        <v>537324.72000000009</v>
      </c>
      <c r="J25" s="39">
        <v>259996.13999999998</v>
      </c>
      <c r="K25" s="40">
        <v>282436.67</v>
      </c>
      <c r="L25" s="170">
        <f t="shared" si="2"/>
        <v>542432.80999999994</v>
      </c>
      <c r="N25" s="161"/>
      <c r="O25" s="161"/>
      <c r="P25" s="161"/>
      <c r="Q25" s="161"/>
      <c r="R25" s="161"/>
      <c r="S25" s="161"/>
    </row>
    <row r="26" spans="1:19" ht="12.75" customHeight="1" x14ac:dyDescent="0.2">
      <c r="A26" s="271" t="s">
        <v>203</v>
      </c>
      <c r="B26" s="272"/>
      <c r="C26" s="272"/>
      <c r="D26" s="272"/>
      <c r="E26" s="273"/>
      <c r="F26" s="10">
        <v>143</v>
      </c>
      <c r="G26" s="39">
        <v>1902950.17</v>
      </c>
      <c r="H26" s="40">
        <v>14860530.630000001</v>
      </c>
      <c r="I26" s="175">
        <f t="shared" si="1"/>
        <v>16763480.800000001</v>
      </c>
      <c r="J26" s="39">
        <v>25208701.040000003</v>
      </c>
      <c r="K26" s="40">
        <v>37594942.550000004</v>
      </c>
      <c r="L26" s="170">
        <f t="shared" si="2"/>
        <v>62803643.590000004</v>
      </c>
      <c r="N26" s="161"/>
      <c r="O26" s="161"/>
      <c r="P26" s="161"/>
      <c r="Q26" s="161"/>
      <c r="R26" s="161"/>
      <c r="S26" s="161"/>
    </row>
    <row r="27" spans="1:19" ht="12.75" customHeight="1" x14ac:dyDescent="0.2">
      <c r="A27" s="271" t="s">
        <v>204</v>
      </c>
      <c r="B27" s="272"/>
      <c r="C27" s="272"/>
      <c r="D27" s="272"/>
      <c r="E27" s="273"/>
      <c r="F27" s="10">
        <v>144</v>
      </c>
      <c r="G27" s="39">
        <v>0</v>
      </c>
      <c r="H27" s="40">
        <v>0</v>
      </c>
      <c r="I27" s="175">
        <f t="shared" si="1"/>
        <v>0</v>
      </c>
      <c r="J27" s="39">
        <v>0</v>
      </c>
      <c r="K27" s="40">
        <v>0</v>
      </c>
      <c r="L27" s="170">
        <f t="shared" si="2"/>
        <v>0</v>
      </c>
      <c r="N27" s="161"/>
      <c r="O27" s="161"/>
      <c r="P27" s="161"/>
      <c r="Q27" s="161"/>
      <c r="R27" s="161"/>
      <c r="S27" s="161"/>
    </row>
    <row r="28" spans="1:19" ht="12.75" customHeight="1" x14ac:dyDescent="0.2">
      <c r="A28" s="271" t="s">
        <v>205</v>
      </c>
      <c r="B28" s="272"/>
      <c r="C28" s="272"/>
      <c r="D28" s="272"/>
      <c r="E28" s="273"/>
      <c r="F28" s="10">
        <v>145</v>
      </c>
      <c r="G28" s="39">
        <v>0</v>
      </c>
      <c r="H28" s="40">
        <v>0</v>
      </c>
      <c r="I28" s="175">
        <f t="shared" si="1"/>
        <v>0</v>
      </c>
      <c r="J28" s="39">
        <v>0</v>
      </c>
      <c r="K28" s="40">
        <v>0</v>
      </c>
      <c r="L28" s="170">
        <f t="shared" si="2"/>
        <v>0</v>
      </c>
      <c r="N28" s="161"/>
      <c r="O28" s="161"/>
      <c r="P28" s="161"/>
      <c r="Q28" s="161"/>
      <c r="R28" s="161"/>
      <c r="S28" s="161"/>
    </row>
    <row r="29" spans="1:19" ht="12.75" customHeight="1" x14ac:dyDescent="0.2">
      <c r="A29" s="271" t="s">
        <v>206</v>
      </c>
      <c r="B29" s="272"/>
      <c r="C29" s="272"/>
      <c r="D29" s="272"/>
      <c r="E29" s="273"/>
      <c r="F29" s="10">
        <v>146</v>
      </c>
      <c r="G29" s="39">
        <v>170544.55999999997</v>
      </c>
      <c r="H29" s="40">
        <v>3712004.3799999971</v>
      </c>
      <c r="I29" s="175">
        <f t="shared" si="1"/>
        <v>3882548.9399999972</v>
      </c>
      <c r="J29" s="39">
        <v>137426.27000000002</v>
      </c>
      <c r="K29" s="40">
        <v>15015453.859999998</v>
      </c>
      <c r="L29" s="170">
        <f t="shared" si="2"/>
        <v>15152880.129999997</v>
      </c>
      <c r="N29" s="161"/>
      <c r="O29" s="161"/>
      <c r="P29" s="161"/>
      <c r="Q29" s="161"/>
      <c r="R29" s="161"/>
      <c r="S29" s="161"/>
    </row>
    <row r="30" spans="1:19" ht="12.75" customHeight="1" x14ac:dyDescent="0.2">
      <c r="A30" s="265" t="s">
        <v>207</v>
      </c>
      <c r="B30" s="272"/>
      <c r="C30" s="272"/>
      <c r="D30" s="272"/>
      <c r="E30" s="273"/>
      <c r="F30" s="10">
        <v>147</v>
      </c>
      <c r="G30" s="39">
        <v>329694.23000000004</v>
      </c>
      <c r="H30" s="40">
        <v>25636272.969999995</v>
      </c>
      <c r="I30" s="175">
        <f t="shared" si="1"/>
        <v>25965967.199999996</v>
      </c>
      <c r="J30" s="39">
        <v>887174.37</v>
      </c>
      <c r="K30" s="40">
        <v>26456250.18</v>
      </c>
      <c r="L30" s="170">
        <f t="shared" si="2"/>
        <v>27343424.550000001</v>
      </c>
      <c r="N30" s="161"/>
      <c r="O30" s="161"/>
      <c r="P30" s="161"/>
      <c r="Q30" s="161"/>
      <c r="R30" s="161"/>
      <c r="S30" s="161"/>
    </row>
    <row r="31" spans="1:19" ht="15" customHeight="1" x14ac:dyDescent="0.2">
      <c r="A31" s="265" t="s">
        <v>208</v>
      </c>
      <c r="B31" s="272"/>
      <c r="C31" s="272"/>
      <c r="D31" s="272"/>
      <c r="E31" s="273"/>
      <c r="F31" s="10">
        <v>148</v>
      </c>
      <c r="G31" s="39">
        <v>27068.410000000003</v>
      </c>
      <c r="H31" s="40">
        <v>16601206.059999993</v>
      </c>
      <c r="I31" s="175">
        <f t="shared" si="1"/>
        <v>16628274.469999993</v>
      </c>
      <c r="J31" s="39">
        <v>130490.44</v>
      </c>
      <c r="K31" s="40">
        <v>19722141.109999999</v>
      </c>
      <c r="L31" s="170">
        <f t="shared" si="2"/>
        <v>19852631.550000001</v>
      </c>
      <c r="N31" s="161"/>
      <c r="O31" s="161"/>
      <c r="P31" s="161"/>
      <c r="Q31" s="161"/>
      <c r="R31" s="161"/>
      <c r="S31" s="161"/>
    </row>
    <row r="32" spans="1:19" ht="12.75" customHeight="1" x14ac:dyDescent="0.2">
      <c r="A32" s="265" t="s">
        <v>209</v>
      </c>
      <c r="B32" s="272"/>
      <c r="C32" s="272"/>
      <c r="D32" s="272"/>
      <c r="E32" s="273"/>
      <c r="F32" s="10">
        <v>149</v>
      </c>
      <c r="G32" s="39">
        <v>22127.040000000001</v>
      </c>
      <c r="H32" s="40">
        <v>14933528.119999999</v>
      </c>
      <c r="I32" s="175">
        <f t="shared" si="1"/>
        <v>14955655.159999998</v>
      </c>
      <c r="J32" s="39">
        <v>8281.25</v>
      </c>
      <c r="K32" s="40">
        <v>5945050.410000002</v>
      </c>
      <c r="L32" s="170">
        <f t="shared" si="2"/>
        <v>5953331.660000002</v>
      </c>
      <c r="N32" s="161"/>
      <c r="O32" s="161"/>
      <c r="P32" s="161"/>
      <c r="Q32" s="161"/>
      <c r="R32" s="161"/>
      <c r="S32" s="161"/>
    </row>
    <row r="33" spans="1:19" ht="21" customHeight="1" x14ac:dyDescent="0.2">
      <c r="A33" s="265" t="s">
        <v>210</v>
      </c>
      <c r="B33" s="272"/>
      <c r="C33" s="272"/>
      <c r="D33" s="272"/>
      <c r="E33" s="273"/>
      <c r="F33" s="10">
        <v>150</v>
      </c>
      <c r="G33" s="39">
        <f>+G34+G38</f>
        <v>-216748325.72</v>
      </c>
      <c r="H33" s="40">
        <f>+H34+H38</f>
        <v>-691458375.80999994</v>
      </c>
      <c r="I33" s="175">
        <f t="shared" si="1"/>
        <v>-908206701.52999997</v>
      </c>
      <c r="J33" s="171">
        <f>+J34+J38</f>
        <v>-209753296.28</v>
      </c>
      <c r="K33" s="172">
        <f>+K34+K38</f>
        <v>-692438565.4799999</v>
      </c>
      <c r="L33" s="170">
        <f t="shared" si="2"/>
        <v>-902191861.75999987</v>
      </c>
      <c r="N33" s="161"/>
      <c r="O33" s="161"/>
      <c r="P33" s="161"/>
      <c r="Q33" s="161"/>
      <c r="R33" s="161"/>
      <c r="S33" s="161"/>
    </row>
    <row r="34" spans="1:19" ht="12.75" customHeight="1" x14ac:dyDescent="0.2">
      <c r="A34" s="271" t="s">
        <v>211</v>
      </c>
      <c r="B34" s="272"/>
      <c r="C34" s="272"/>
      <c r="D34" s="272"/>
      <c r="E34" s="273"/>
      <c r="F34" s="10">
        <v>151</v>
      </c>
      <c r="G34" s="39">
        <f t="shared" ref="G34:L34" si="4">SUM(G35:G37)</f>
        <v>-210100642.97</v>
      </c>
      <c r="H34" s="40">
        <f t="shared" si="4"/>
        <v>-721111083.49000001</v>
      </c>
      <c r="I34" s="175">
        <f t="shared" si="4"/>
        <v>-931211726.46000004</v>
      </c>
      <c r="J34" s="171">
        <f t="shared" si="4"/>
        <v>-207114606.02000001</v>
      </c>
      <c r="K34" s="172">
        <f t="shared" si="4"/>
        <v>-680982583.05999994</v>
      </c>
      <c r="L34" s="170">
        <f t="shared" si="4"/>
        <v>-888097189.07999992</v>
      </c>
      <c r="N34" s="161"/>
      <c r="O34" s="161"/>
      <c r="P34" s="161"/>
      <c r="Q34" s="161"/>
      <c r="R34" s="161"/>
      <c r="S34" s="161"/>
    </row>
    <row r="35" spans="1:19" ht="12.75" customHeight="1" x14ac:dyDescent="0.2">
      <c r="A35" s="271" t="s">
        <v>212</v>
      </c>
      <c r="B35" s="272"/>
      <c r="C35" s="272"/>
      <c r="D35" s="272"/>
      <c r="E35" s="273"/>
      <c r="F35" s="10">
        <v>152</v>
      </c>
      <c r="G35" s="39">
        <v>-210100642.97</v>
      </c>
      <c r="H35" s="40">
        <v>-780390720.51999998</v>
      </c>
      <c r="I35" s="175">
        <f t="shared" si="1"/>
        <v>-990491363.49000001</v>
      </c>
      <c r="J35" s="39">
        <v>-207114606.02000001</v>
      </c>
      <c r="K35" s="40">
        <v>-744292838.18000007</v>
      </c>
      <c r="L35" s="170">
        <f t="shared" si="2"/>
        <v>-951407444.20000005</v>
      </c>
      <c r="N35" s="161"/>
      <c r="O35" s="161"/>
      <c r="P35" s="161"/>
      <c r="Q35" s="161"/>
      <c r="R35" s="161"/>
      <c r="S35" s="161"/>
    </row>
    <row r="36" spans="1:19" ht="12.75" customHeight="1" x14ac:dyDescent="0.2">
      <c r="A36" s="271" t="s">
        <v>213</v>
      </c>
      <c r="B36" s="272"/>
      <c r="C36" s="272"/>
      <c r="D36" s="272"/>
      <c r="E36" s="273"/>
      <c r="F36" s="10">
        <v>153</v>
      </c>
      <c r="G36" s="39">
        <v>0</v>
      </c>
      <c r="H36" s="40">
        <v>1967654.64</v>
      </c>
      <c r="I36" s="175">
        <f t="shared" si="1"/>
        <v>1967654.64</v>
      </c>
      <c r="J36" s="39">
        <v>0</v>
      </c>
      <c r="K36" s="40">
        <v>1192335.3199999998</v>
      </c>
      <c r="L36" s="170">
        <f t="shared" si="2"/>
        <v>1192335.3199999998</v>
      </c>
      <c r="N36" s="161"/>
      <c r="O36" s="161"/>
      <c r="P36" s="161"/>
      <c r="Q36" s="161"/>
      <c r="R36" s="161"/>
      <c r="S36" s="161"/>
    </row>
    <row r="37" spans="1:19" ht="12.75" customHeight="1" x14ac:dyDescent="0.2">
      <c r="A37" s="271" t="s">
        <v>214</v>
      </c>
      <c r="B37" s="272"/>
      <c r="C37" s="272"/>
      <c r="D37" s="272"/>
      <c r="E37" s="273"/>
      <c r="F37" s="10">
        <v>154</v>
      </c>
      <c r="G37" s="39">
        <v>0</v>
      </c>
      <c r="H37" s="40">
        <v>57311982.389999986</v>
      </c>
      <c r="I37" s="175">
        <f t="shared" si="1"/>
        <v>57311982.389999986</v>
      </c>
      <c r="J37" s="39">
        <v>0</v>
      </c>
      <c r="K37" s="40">
        <v>62117919.800000012</v>
      </c>
      <c r="L37" s="170">
        <f t="shared" si="2"/>
        <v>62117919.800000012</v>
      </c>
      <c r="N37" s="161"/>
      <c r="O37" s="161"/>
      <c r="P37" s="161"/>
      <c r="Q37" s="161"/>
      <c r="R37" s="161"/>
      <c r="S37" s="161"/>
    </row>
    <row r="38" spans="1:19" ht="12.75" customHeight="1" x14ac:dyDescent="0.2">
      <c r="A38" s="271" t="s">
        <v>215</v>
      </c>
      <c r="B38" s="272"/>
      <c r="C38" s="272"/>
      <c r="D38" s="272"/>
      <c r="E38" s="273"/>
      <c r="F38" s="10">
        <v>155</v>
      </c>
      <c r="G38" s="171">
        <f t="shared" ref="G38:L38" si="5">SUM(G39:G41)</f>
        <v>-6647682.75</v>
      </c>
      <c r="H38" s="172">
        <f t="shared" si="5"/>
        <v>29652707.680000011</v>
      </c>
      <c r="I38" s="175">
        <f t="shared" si="5"/>
        <v>23005024.930000011</v>
      </c>
      <c r="J38" s="171">
        <f t="shared" si="5"/>
        <v>-2638690.2600000002</v>
      </c>
      <c r="K38" s="172">
        <f t="shared" si="5"/>
        <v>-11455982.419999987</v>
      </c>
      <c r="L38" s="170">
        <f t="shared" si="5"/>
        <v>-14094672.679999989</v>
      </c>
      <c r="N38" s="161"/>
      <c r="O38" s="161"/>
      <c r="P38" s="161"/>
      <c r="Q38" s="161"/>
      <c r="R38" s="161"/>
      <c r="S38" s="161"/>
    </row>
    <row r="39" spans="1:19" ht="12.75" customHeight="1" x14ac:dyDescent="0.2">
      <c r="A39" s="271" t="s">
        <v>216</v>
      </c>
      <c r="B39" s="272"/>
      <c r="C39" s="272"/>
      <c r="D39" s="272"/>
      <c r="E39" s="273"/>
      <c r="F39" s="10">
        <v>156</v>
      </c>
      <c r="G39" s="39">
        <v>-6647682.75</v>
      </c>
      <c r="H39" s="40">
        <v>-10903696.54999999</v>
      </c>
      <c r="I39" s="175">
        <f t="shared" si="1"/>
        <v>-17551379.29999999</v>
      </c>
      <c r="J39" s="39">
        <v>-2638690.2600000002</v>
      </c>
      <c r="K39" s="40">
        <v>-20395624.359999988</v>
      </c>
      <c r="L39" s="170">
        <f t="shared" si="2"/>
        <v>-23034314.61999999</v>
      </c>
      <c r="N39" s="161"/>
      <c r="O39" s="161"/>
      <c r="P39" s="161"/>
      <c r="Q39" s="161"/>
      <c r="R39" s="161"/>
      <c r="S39" s="161"/>
    </row>
    <row r="40" spans="1:19" ht="12.75" customHeight="1" x14ac:dyDescent="0.2">
      <c r="A40" s="271" t="s">
        <v>217</v>
      </c>
      <c r="B40" s="272"/>
      <c r="C40" s="272"/>
      <c r="D40" s="272"/>
      <c r="E40" s="273"/>
      <c r="F40" s="10">
        <v>157</v>
      </c>
      <c r="G40" s="39">
        <v>0</v>
      </c>
      <c r="H40" s="40">
        <v>14678541.109999999</v>
      </c>
      <c r="I40" s="175">
        <f t="shared" si="1"/>
        <v>14678541.109999999</v>
      </c>
      <c r="J40" s="39">
        <v>0</v>
      </c>
      <c r="K40" s="40">
        <v>549804.23</v>
      </c>
      <c r="L40" s="170">
        <f t="shared" si="2"/>
        <v>549804.23</v>
      </c>
      <c r="N40" s="161"/>
      <c r="O40" s="161"/>
      <c r="P40" s="161"/>
      <c r="Q40" s="161"/>
      <c r="R40" s="161"/>
      <c r="S40" s="161"/>
    </row>
    <row r="41" spans="1:19" ht="12.75" customHeight="1" x14ac:dyDescent="0.2">
      <c r="A41" s="271" t="s">
        <v>218</v>
      </c>
      <c r="B41" s="272"/>
      <c r="C41" s="272"/>
      <c r="D41" s="272"/>
      <c r="E41" s="273"/>
      <c r="F41" s="10">
        <v>158</v>
      </c>
      <c r="G41" s="39">
        <v>0</v>
      </c>
      <c r="H41" s="40">
        <v>25877863.120000001</v>
      </c>
      <c r="I41" s="175">
        <f t="shared" si="1"/>
        <v>25877863.120000001</v>
      </c>
      <c r="J41" s="39">
        <v>0</v>
      </c>
      <c r="K41" s="40">
        <v>8389837.7100000009</v>
      </c>
      <c r="L41" s="170">
        <f t="shared" si="2"/>
        <v>8389837.7100000009</v>
      </c>
      <c r="N41" s="161"/>
      <c r="O41" s="161"/>
      <c r="P41" s="161"/>
      <c r="Q41" s="161"/>
      <c r="R41" s="161"/>
      <c r="S41" s="161"/>
    </row>
    <row r="42" spans="1:19" ht="26.25" customHeight="1" x14ac:dyDescent="0.2">
      <c r="A42" s="265" t="s">
        <v>219</v>
      </c>
      <c r="B42" s="272"/>
      <c r="C42" s="272"/>
      <c r="D42" s="272"/>
      <c r="E42" s="273"/>
      <c r="F42" s="10">
        <v>159</v>
      </c>
      <c r="G42" s="171">
        <f t="shared" ref="G42:L42" si="6">+G43+G46</f>
        <v>-69888319.229999989</v>
      </c>
      <c r="H42" s="172">
        <f t="shared" si="6"/>
        <v>11458300</v>
      </c>
      <c r="I42" s="175">
        <f t="shared" si="6"/>
        <v>-58430019.229999997</v>
      </c>
      <c r="J42" s="171">
        <f t="shared" si="6"/>
        <v>-6853929.4099999992</v>
      </c>
      <c r="K42" s="172">
        <f t="shared" si="6"/>
        <v>5302199.66</v>
      </c>
      <c r="L42" s="170">
        <f t="shared" si="6"/>
        <v>-1551729.7499999991</v>
      </c>
      <c r="N42" s="161"/>
      <c r="O42" s="161"/>
      <c r="P42" s="161"/>
      <c r="Q42" s="161"/>
      <c r="R42" s="161"/>
      <c r="S42" s="161"/>
    </row>
    <row r="43" spans="1:19" ht="21" customHeight="1" x14ac:dyDescent="0.2">
      <c r="A43" s="271" t="s">
        <v>220</v>
      </c>
      <c r="B43" s="272"/>
      <c r="C43" s="272"/>
      <c r="D43" s="272"/>
      <c r="E43" s="273"/>
      <c r="F43" s="10">
        <v>160</v>
      </c>
      <c r="G43" s="171">
        <f t="shared" ref="G43:L43" si="7">SUM(G44:G45)</f>
        <v>-65810671.339999996</v>
      </c>
      <c r="H43" s="172">
        <f t="shared" si="7"/>
        <v>0</v>
      </c>
      <c r="I43" s="175">
        <f t="shared" si="7"/>
        <v>-65810671.339999996</v>
      </c>
      <c r="J43" s="171">
        <f t="shared" si="7"/>
        <v>-4211327.3699999992</v>
      </c>
      <c r="K43" s="172">
        <f t="shared" si="7"/>
        <v>0</v>
      </c>
      <c r="L43" s="170">
        <f t="shared" si="7"/>
        <v>-4211327.3699999992</v>
      </c>
      <c r="N43" s="161"/>
      <c r="O43" s="161"/>
      <c r="P43" s="161"/>
      <c r="Q43" s="161"/>
      <c r="R43" s="161"/>
      <c r="S43" s="161"/>
    </row>
    <row r="44" spans="1:19" ht="12.75" customHeight="1" x14ac:dyDescent="0.2">
      <c r="A44" s="271" t="s">
        <v>221</v>
      </c>
      <c r="B44" s="272"/>
      <c r="C44" s="272"/>
      <c r="D44" s="272"/>
      <c r="E44" s="273"/>
      <c r="F44" s="10">
        <v>161</v>
      </c>
      <c r="G44" s="39">
        <v>-65687074.319999993</v>
      </c>
      <c r="H44" s="40">
        <v>0</v>
      </c>
      <c r="I44" s="175">
        <f t="shared" si="1"/>
        <v>-65687074.319999993</v>
      </c>
      <c r="J44" s="39">
        <v>-3934792.7799999993</v>
      </c>
      <c r="K44" s="40"/>
      <c r="L44" s="170">
        <f t="shared" si="2"/>
        <v>-3934792.7799999993</v>
      </c>
      <c r="N44" s="161"/>
      <c r="O44" s="161"/>
      <c r="P44" s="161"/>
      <c r="Q44" s="161"/>
      <c r="R44" s="161"/>
      <c r="S44" s="161"/>
    </row>
    <row r="45" spans="1:19" ht="12.75" customHeight="1" x14ac:dyDescent="0.2">
      <c r="A45" s="271" t="s">
        <v>222</v>
      </c>
      <c r="B45" s="272"/>
      <c r="C45" s="272"/>
      <c r="D45" s="272"/>
      <c r="E45" s="273"/>
      <c r="F45" s="10">
        <v>162</v>
      </c>
      <c r="G45" s="39">
        <v>-123597.01999999999</v>
      </c>
      <c r="H45" s="40">
        <v>0</v>
      </c>
      <c r="I45" s="175">
        <f t="shared" si="1"/>
        <v>-123597.01999999999</v>
      </c>
      <c r="J45" s="39">
        <v>-276534.59000000003</v>
      </c>
      <c r="K45" s="40"/>
      <c r="L45" s="170">
        <f t="shared" si="2"/>
        <v>-276534.59000000003</v>
      </c>
      <c r="N45" s="161"/>
      <c r="O45" s="161"/>
      <c r="P45" s="161"/>
      <c r="Q45" s="161"/>
      <c r="R45" s="161"/>
      <c r="S45" s="161"/>
    </row>
    <row r="46" spans="1:19" ht="24.75" customHeight="1" x14ac:dyDescent="0.2">
      <c r="A46" s="271" t="s">
        <v>223</v>
      </c>
      <c r="B46" s="272"/>
      <c r="C46" s="272"/>
      <c r="D46" s="272"/>
      <c r="E46" s="273"/>
      <c r="F46" s="10">
        <v>163</v>
      </c>
      <c r="G46" s="171">
        <f t="shared" ref="G46:L46" si="8">SUM(G47:G49)</f>
        <v>-4077647.8899999997</v>
      </c>
      <c r="H46" s="172">
        <f t="shared" si="8"/>
        <v>11458300</v>
      </c>
      <c r="I46" s="175">
        <f t="shared" si="8"/>
        <v>7380652.1100000003</v>
      </c>
      <c r="J46" s="171">
        <f t="shared" si="8"/>
        <v>-2642602.04</v>
      </c>
      <c r="K46" s="172">
        <f t="shared" si="8"/>
        <v>5302199.66</v>
      </c>
      <c r="L46" s="170">
        <f t="shared" si="8"/>
        <v>2659597.62</v>
      </c>
      <c r="N46" s="161"/>
      <c r="O46" s="161"/>
      <c r="P46" s="161"/>
      <c r="Q46" s="161"/>
      <c r="R46" s="161"/>
      <c r="S46" s="161"/>
    </row>
    <row r="47" spans="1:19" ht="12.75" customHeight="1" x14ac:dyDescent="0.2">
      <c r="A47" s="271" t="s">
        <v>216</v>
      </c>
      <c r="B47" s="272"/>
      <c r="C47" s="272"/>
      <c r="D47" s="272"/>
      <c r="E47" s="273"/>
      <c r="F47" s="10">
        <v>164</v>
      </c>
      <c r="G47" s="39">
        <v>-4077647.8899999997</v>
      </c>
      <c r="H47" s="40">
        <v>11458300</v>
      </c>
      <c r="I47" s="175">
        <f t="shared" si="1"/>
        <v>7380652.1100000003</v>
      </c>
      <c r="J47" s="39">
        <v>-2642602.04</v>
      </c>
      <c r="K47" s="40">
        <v>5302199.66</v>
      </c>
      <c r="L47" s="170">
        <f t="shared" si="2"/>
        <v>2659597.62</v>
      </c>
      <c r="N47" s="161"/>
      <c r="O47" s="161"/>
      <c r="P47" s="161"/>
      <c r="Q47" s="161"/>
      <c r="R47" s="161"/>
      <c r="S47" s="161"/>
    </row>
    <row r="48" spans="1:19" ht="12.75" customHeight="1" x14ac:dyDescent="0.2">
      <c r="A48" s="271" t="s">
        <v>217</v>
      </c>
      <c r="B48" s="272"/>
      <c r="C48" s="272"/>
      <c r="D48" s="272"/>
      <c r="E48" s="273"/>
      <c r="F48" s="10">
        <v>165</v>
      </c>
      <c r="G48" s="39">
        <v>0</v>
      </c>
      <c r="H48" s="40">
        <v>0</v>
      </c>
      <c r="I48" s="175">
        <f t="shared" si="1"/>
        <v>0</v>
      </c>
      <c r="J48" s="39"/>
      <c r="K48" s="40"/>
      <c r="L48" s="170">
        <f t="shared" si="2"/>
        <v>0</v>
      </c>
      <c r="N48" s="161"/>
      <c r="O48" s="161"/>
      <c r="P48" s="161"/>
      <c r="Q48" s="161"/>
      <c r="R48" s="161"/>
      <c r="S48" s="161"/>
    </row>
    <row r="49" spans="1:19" ht="12.75" customHeight="1" x14ac:dyDescent="0.2">
      <c r="A49" s="271" t="s">
        <v>218</v>
      </c>
      <c r="B49" s="272"/>
      <c r="C49" s="272"/>
      <c r="D49" s="272"/>
      <c r="E49" s="273"/>
      <c r="F49" s="10">
        <v>166</v>
      </c>
      <c r="G49" s="39">
        <v>0</v>
      </c>
      <c r="H49" s="40">
        <v>0</v>
      </c>
      <c r="I49" s="175">
        <f t="shared" si="1"/>
        <v>0</v>
      </c>
      <c r="J49" s="39"/>
      <c r="K49" s="40"/>
      <c r="L49" s="170">
        <f t="shared" si="2"/>
        <v>0</v>
      </c>
      <c r="N49" s="161"/>
      <c r="O49" s="161"/>
      <c r="P49" s="161"/>
      <c r="Q49" s="161"/>
      <c r="R49" s="161"/>
      <c r="S49" s="161"/>
    </row>
    <row r="50" spans="1:19" ht="40.5" customHeight="1" x14ac:dyDescent="0.2">
      <c r="A50" s="321" t="s">
        <v>224</v>
      </c>
      <c r="B50" s="322"/>
      <c r="C50" s="322"/>
      <c r="D50" s="322"/>
      <c r="E50" s="323"/>
      <c r="F50" s="10">
        <v>167</v>
      </c>
      <c r="G50" s="171">
        <f t="shared" ref="G50:L50" si="9">SUM(G51:G53)</f>
        <v>-62267006.700000003</v>
      </c>
      <c r="H50" s="172">
        <f t="shared" si="9"/>
        <v>0</v>
      </c>
      <c r="I50" s="175">
        <f t="shared" si="9"/>
        <v>-62267006.700000003</v>
      </c>
      <c r="J50" s="171">
        <f t="shared" si="9"/>
        <v>-152615145.44999999</v>
      </c>
      <c r="K50" s="172">
        <f t="shared" si="9"/>
        <v>0</v>
      </c>
      <c r="L50" s="170">
        <f t="shared" si="9"/>
        <v>-152615145.44999999</v>
      </c>
      <c r="N50" s="161"/>
      <c r="O50" s="161"/>
      <c r="P50" s="161"/>
      <c r="Q50" s="161"/>
      <c r="R50" s="161"/>
      <c r="S50" s="161"/>
    </row>
    <row r="51" spans="1:19" ht="12.75" customHeight="1" x14ac:dyDescent="0.2">
      <c r="A51" s="271" t="s">
        <v>225</v>
      </c>
      <c r="B51" s="272"/>
      <c r="C51" s="272"/>
      <c r="D51" s="272"/>
      <c r="E51" s="273"/>
      <c r="F51" s="10">
        <v>168</v>
      </c>
      <c r="G51" s="39">
        <v>-62267006.700000003</v>
      </c>
      <c r="H51" s="40">
        <v>0</v>
      </c>
      <c r="I51" s="175">
        <f t="shared" si="1"/>
        <v>-62267006.700000003</v>
      </c>
      <c r="J51" s="39">
        <v>-152615145.44999999</v>
      </c>
      <c r="K51" s="40"/>
      <c r="L51" s="170">
        <f t="shared" si="2"/>
        <v>-152615145.44999999</v>
      </c>
      <c r="N51" s="161"/>
      <c r="O51" s="161"/>
      <c r="P51" s="161"/>
      <c r="Q51" s="161"/>
      <c r="R51" s="161"/>
      <c r="S51" s="161"/>
    </row>
    <row r="52" spans="1:19" ht="12.75" customHeight="1" x14ac:dyDescent="0.2">
      <c r="A52" s="271" t="s">
        <v>226</v>
      </c>
      <c r="B52" s="272"/>
      <c r="C52" s="272"/>
      <c r="D52" s="272"/>
      <c r="E52" s="273"/>
      <c r="F52" s="10">
        <v>169</v>
      </c>
      <c r="G52" s="39">
        <v>0</v>
      </c>
      <c r="H52" s="40">
        <v>0</v>
      </c>
      <c r="I52" s="175">
        <f t="shared" si="1"/>
        <v>0</v>
      </c>
      <c r="J52" s="39"/>
      <c r="K52" s="40"/>
      <c r="L52" s="170">
        <f t="shared" si="2"/>
        <v>0</v>
      </c>
      <c r="N52" s="161"/>
      <c r="O52" s="161"/>
      <c r="P52" s="161"/>
      <c r="Q52" s="161"/>
      <c r="R52" s="161"/>
      <c r="S52" s="161"/>
    </row>
    <row r="53" spans="1:19" ht="12.75" customHeight="1" x14ac:dyDescent="0.2">
      <c r="A53" s="271" t="s">
        <v>227</v>
      </c>
      <c r="B53" s="272"/>
      <c r="C53" s="272"/>
      <c r="D53" s="272"/>
      <c r="E53" s="273"/>
      <c r="F53" s="10">
        <v>170</v>
      </c>
      <c r="G53" s="39">
        <v>0</v>
      </c>
      <c r="H53" s="40">
        <v>0</v>
      </c>
      <c r="I53" s="175">
        <f t="shared" si="1"/>
        <v>0</v>
      </c>
      <c r="J53" s="39"/>
      <c r="K53" s="40"/>
      <c r="L53" s="170">
        <f t="shared" si="2"/>
        <v>0</v>
      </c>
      <c r="N53" s="161"/>
      <c r="O53" s="161"/>
      <c r="P53" s="161"/>
      <c r="Q53" s="161"/>
      <c r="R53" s="161"/>
      <c r="S53" s="161"/>
    </row>
    <row r="54" spans="1:19" ht="33.75" customHeight="1" x14ac:dyDescent="0.2">
      <c r="A54" s="265" t="s">
        <v>369</v>
      </c>
      <c r="B54" s="272"/>
      <c r="C54" s="272"/>
      <c r="D54" s="272"/>
      <c r="E54" s="273"/>
      <c r="F54" s="10">
        <v>171</v>
      </c>
      <c r="G54" s="171">
        <f t="shared" ref="G54:L54" si="10">SUM(G55:G56)</f>
        <v>0</v>
      </c>
      <c r="H54" s="172">
        <f t="shared" si="10"/>
        <v>-1223370.1599999999</v>
      </c>
      <c r="I54" s="175">
        <f t="shared" si="10"/>
        <v>-1223370.1599999999</v>
      </c>
      <c r="J54" s="171">
        <f t="shared" si="10"/>
        <v>0</v>
      </c>
      <c r="K54" s="172">
        <f t="shared" si="10"/>
        <v>-2034179.4499999997</v>
      </c>
      <c r="L54" s="170">
        <f t="shared" si="10"/>
        <v>-2034179.4499999997</v>
      </c>
      <c r="N54" s="161"/>
      <c r="O54" s="161"/>
      <c r="P54" s="161"/>
      <c r="Q54" s="161"/>
      <c r="R54" s="161"/>
      <c r="S54" s="161"/>
    </row>
    <row r="55" spans="1:19" ht="12.75" customHeight="1" x14ac:dyDescent="0.2">
      <c r="A55" s="271" t="s">
        <v>229</v>
      </c>
      <c r="B55" s="272"/>
      <c r="C55" s="272"/>
      <c r="D55" s="272"/>
      <c r="E55" s="273"/>
      <c r="F55" s="10">
        <v>172</v>
      </c>
      <c r="G55" s="39">
        <v>0</v>
      </c>
      <c r="H55" s="40">
        <v>-1223370.1599999999</v>
      </c>
      <c r="I55" s="175">
        <f t="shared" si="1"/>
        <v>-1223370.1599999999</v>
      </c>
      <c r="J55" s="39">
        <v>0</v>
      </c>
      <c r="K55" s="40">
        <v>-2034179.4499999997</v>
      </c>
      <c r="L55" s="170">
        <f t="shared" si="2"/>
        <v>-2034179.4499999997</v>
      </c>
      <c r="N55" s="161"/>
      <c r="O55" s="161"/>
      <c r="P55" s="161"/>
      <c r="Q55" s="161"/>
      <c r="R55" s="161"/>
      <c r="S55" s="161"/>
    </row>
    <row r="56" spans="1:19" ht="12.75" customHeight="1" x14ac:dyDescent="0.2">
      <c r="A56" s="329" t="s">
        <v>230</v>
      </c>
      <c r="B56" s="274"/>
      <c r="C56" s="274"/>
      <c r="D56" s="274"/>
      <c r="E56" s="281"/>
      <c r="F56" s="11">
        <v>173</v>
      </c>
      <c r="G56" s="39">
        <v>0</v>
      </c>
      <c r="H56" s="40">
        <v>0</v>
      </c>
      <c r="I56" s="175">
        <f t="shared" si="1"/>
        <v>0</v>
      </c>
      <c r="J56" s="39">
        <v>0</v>
      </c>
      <c r="K56" s="40">
        <v>0</v>
      </c>
      <c r="L56" s="170">
        <f t="shared" si="2"/>
        <v>0</v>
      </c>
      <c r="N56" s="161"/>
      <c r="O56" s="161"/>
      <c r="P56" s="161"/>
      <c r="Q56" s="161"/>
      <c r="R56" s="161"/>
      <c r="S56" s="161"/>
    </row>
    <row r="57" spans="1:19" ht="24.75" customHeight="1" x14ac:dyDescent="0.2">
      <c r="A57" s="330" t="s">
        <v>231</v>
      </c>
      <c r="B57" s="331"/>
      <c r="C57" s="331"/>
      <c r="D57" s="331"/>
      <c r="E57" s="332"/>
      <c r="F57" s="122">
        <v>174</v>
      </c>
      <c r="G57" s="176">
        <f t="shared" ref="G57:L57" si="11">+G58+G62</f>
        <v>-79894064.420000002</v>
      </c>
      <c r="H57" s="177">
        <f t="shared" si="11"/>
        <v>-431504760.42000031</v>
      </c>
      <c r="I57" s="178">
        <f t="shared" si="11"/>
        <v>-511398824.84000033</v>
      </c>
      <c r="J57" s="176">
        <f t="shared" si="11"/>
        <v>-82349490.100000009</v>
      </c>
      <c r="K57" s="177">
        <f t="shared" si="11"/>
        <v>-468559637.25999999</v>
      </c>
      <c r="L57" s="181">
        <f t="shared" si="11"/>
        <v>-550909127.36000001</v>
      </c>
      <c r="N57" s="161"/>
      <c r="O57" s="161"/>
      <c r="P57" s="161"/>
      <c r="Q57" s="161"/>
      <c r="R57" s="161"/>
      <c r="S57" s="161"/>
    </row>
    <row r="58" spans="1:19" ht="12.75" customHeight="1" x14ac:dyDescent="0.2">
      <c r="A58" s="271" t="s">
        <v>232</v>
      </c>
      <c r="B58" s="272"/>
      <c r="C58" s="272"/>
      <c r="D58" s="272"/>
      <c r="E58" s="273"/>
      <c r="F58" s="10">
        <v>175</v>
      </c>
      <c r="G58" s="171">
        <f t="shared" ref="G58:L58" si="12">SUM(G59:G61)</f>
        <v>-46494437.370000005</v>
      </c>
      <c r="H58" s="172">
        <f t="shared" si="12"/>
        <v>-231912128.41000003</v>
      </c>
      <c r="I58" s="175">
        <f t="shared" si="12"/>
        <v>-278406565.78000003</v>
      </c>
      <c r="J58" s="171">
        <f t="shared" si="12"/>
        <v>-42351826.510000005</v>
      </c>
      <c r="K58" s="172">
        <f t="shared" si="12"/>
        <v>-230005066.25000003</v>
      </c>
      <c r="L58" s="170">
        <f t="shared" si="12"/>
        <v>-272356892.76000005</v>
      </c>
      <c r="N58" s="161"/>
      <c r="O58" s="161"/>
      <c r="P58" s="161"/>
      <c r="Q58" s="161"/>
      <c r="R58" s="161"/>
      <c r="S58" s="161"/>
    </row>
    <row r="59" spans="1:19" ht="12.75" customHeight="1" x14ac:dyDescent="0.2">
      <c r="A59" s="271" t="s">
        <v>233</v>
      </c>
      <c r="B59" s="272"/>
      <c r="C59" s="272"/>
      <c r="D59" s="272"/>
      <c r="E59" s="273"/>
      <c r="F59" s="10">
        <v>176</v>
      </c>
      <c r="G59" s="39">
        <v>-30754664.470000006</v>
      </c>
      <c r="H59" s="40">
        <v>-191914410.14000002</v>
      </c>
      <c r="I59" s="175">
        <f t="shared" ref="I59:I95" si="13">+G59+H59</f>
        <v>-222669074.61000001</v>
      </c>
      <c r="J59" s="39">
        <v>-27217877.340000004</v>
      </c>
      <c r="K59" s="40">
        <v>-207759437.64000002</v>
      </c>
      <c r="L59" s="170">
        <f t="shared" ref="L59:L98" si="14">SUM(J59:K59)</f>
        <v>-234977314.98000002</v>
      </c>
      <c r="N59" s="161"/>
      <c r="O59" s="161"/>
      <c r="P59" s="161"/>
      <c r="Q59" s="161"/>
      <c r="R59" s="161"/>
      <c r="S59" s="161"/>
    </row>
    <row r="60" spans="1:19" ht="12.75" customHeight="1" x14ac:dyDescent="0.2">
      <c r="A60" s="271" t="s">
        <v>234</v>
      </c>
      <c r="B60" s="272"/>
      <c r="C60" s="272"/>
      <c r="D60" s="272"/>
      <c r="E60" s="273"/>
      <c r="F60" s="10">
        <v>177</v>
      </c>
      <c r="G60" s="39">
        <v>-15739772.899999995</v>
      </c>
      <c r="H60" s="40">
        <v>-78950594.810000062</v>
      </c>
      <c r="I60" s="175">
        <f t="shared" si="13"/>
        <v>-94690367.710000053</v>
      </c>
      <c r="J60" s="39">
        <v>-15133949.170000002</v>
      </c>
      <c r="K60" s="40">
        <v>-82818993.030000016</v>
      </c>
      <c r="L60" s="170">
        <f t="shared" si="14"/>
        <v>-97952942.200000018</v>
      </c>
      <c r="N60" s="161"/>
      <c r="O60" s="161"/>
      <c r="P60" s="161"/>
      <c r="Q60" s="161"/>
      <c r="R60" s="161"/>
      <c r="S60" s="161"/>
    </row>
    <row r="61" spans="1:19" ht="12.75" customHeight="1" x14ac:dyDescent="0.2">
      <c r="A61" s="271" t="s">
        <v>235</v>
      </c>
      <c r="B61" s="272"/>
      <c r="C61" s="272"/>
      <c r="D61" s="272"/>
      <c r="E61" s="273"/>
      <c r="F61" s="10">
        <v>178</v>
      </c>
      <c r="G61" s="39">
        <v>0</v>
      </c>
      <c r="H61" s="40">
        <v>38952876.540000014</v>
      </c>
      <c r="I61" s="175">
        <f t="shared" si="13"/>
        <v>38952876.540000014</v>
      </c>
      <c r="J61" s="39">
        <v>0</v>
      </c>
      <c r="K61" s="40">
        <v>60573364.419999994</v>
      </c>
      <c r="L61" s="170">
        <f t="shared" si="14"/>
        <v>60573364.419999994</v>
      </c>
      <c r="N61" s="161"/>
      <c r="O61" s="161"/>
      <c r="P61" s="161"/>
      <c r="Q61" s="161"/>
      <c r="R61" s="161"/>
      <c r="S61" s="161"/>
    </row>
    <row r="62" spans="1:19" ht="15" customHeight="1" x14ac:dyDescent="0.2">
      <c r="A62" s="271" t="s">
        <v>236</v>
      </c>
      <c r="B62" s="272"/>
      <c r="C62" s="272"/>
      <c r="D62" s="272"/>
      <c r="E62" s="273"/>
      <c r="F62" s="10">
        <v>179</v>
      </c>
      <c r="G62" s="171">
        <f t="shared" ref="G62:L62" si="15">SUM(G63:G65)</f>
        <v>-33399627.050000001</v>
      </c>
      <c r="H62" s="172">
        <f t="shared" si="15"/>
        <v>-199592632.01000029</v>
      </c>
      <c r="I62" s="175">
        <f t="shared" si="15"/>
        <v>-232992259.0600003</v>
      </c>
      <c r="J62" s="171">
        <f t="shared" si="15"/>
        <v>-39997663.590000004</v>
      </c>
      <c r="K62" s="172">
        <f t="shared" si="15"/>
        <v>-238554571.00999999</v>
      </c>
      <c r="L62" s="170">
        <f t="shared" si="15"/>
        <v>-278552234.59999996</v>
      </c>
      <c r="N62" s="161"/>
      <c r="O62" s="161"/>
      <c r="P62" s="161"/>
      <c r="Q62" s="161"/>
      <c r="R62" s="161"/>
      <c r="S62" s="161"/>
    </row>
    <row r="63" spans="1:19" ht="12.75" customHeight="1" x14ac:dyDescent="0.2">
      <c r="A63" s="271" t="s">
        <v>237</v>
      </c>
      <c r="B63" s="272"/>
      <c r="C63" s="272"/>
      <c r="D63" s="272"/>
      <c r="E63" s="273"/>
      <c r="F63" s="10">
        <v>180</v>
      </c>
      <c r="G63" s="39">
        <v>-681816.40999999992</v>
      </c>
      <c r="H63" s="40">
        <v>-27706287.709999997</v>
      </c>
      <c r="I63" s="175">
        <f t="shared" si="13"/>
        <v>-28388104.119999997</v>
      </c>
      <c r="J63" s="39">
        <v>-1232039.8399999999</v>
      </c>
      <c r="K63" s="40">
        <v>-29163160.399999999</v>
      </c>
      <c r="L63" s="170">
        <f t="shared" si="14"/>
        <v>-30395200.239999998</v>
      </c>
      <c r="N63" s="161"/>
      <c r="O63" s="161"/>
      <c r="P63" s="161"/>
      <c r="Q63" s="161"/>
      <c r="R63" s="161"/>
      <c r="S63" s="161"/>
    </row>
    <row r="64" spans="1:19" ht="12.75" customHeight="1" x14ac:dyDescent="0.2">
      <c r="A64" s="271" t="s">
        <v>238</v>
      </c>
      <c r="B64" s="272"/>
      <c r="C64" s="272"/>
      <c r="D64" s="272"/>
      <c r="E64" s="273"/>
      <c r="F64" s="10">
        <v>181</v>
      </c>
      <c r="G64" s="39">
        <v>-15672951.780000001</v>
      </c>
      <c r="H64" s="40">
        <v>-81165037.299999997</v>
      </c>
      <c r="I64" s="175">
        <f t="shared" si="13"/>
        <v>-96837989.079999998</v>
      </c>
      <c r="J64" s="39">
        <v>-16480195.33</v>
      </c>
      <c r="K64" s="40">
        <v>-82586381.290000007</v>
      </c>
      <c r="L64" s="170">
        <f t="shared" si="14"/>
        <v>-99066576.620000005</v>
      </c>
      <c r="N64" s="161"/>
      <c r="O64" s="161"/>
      <c r="P64" s="161"/>
      <c r="Q64" s="161"/>
      <c r="R64" s="161"/>
      <c r="S64" s="161"/>
    </row>
    <row r="65" spans="1:19" ht="12.75" customHeight="1" x14ac:dyDescent="0.2">
      <c r="A65" s="271" t="s">
        <v>239</v>
      </c>
      <c r="B65" s="272"/>
      <c r="C65" s="272"/>
      <c r="D65" s="272"/>
      <c r="E65" s="273"/>
      <c r="F65" s="10">
        <v>182</v>
      </c>
      <c r="G65" s="39">
        <v>-17044858.859999999</v>
      </c>
      <c r="H65" s="40">
        <v>-90721307.000000298</v>
      </c>
      <c r="I65" s="175">
        <f t="shared" si="13"/>
        <v>-107766165.8600003</v>
      </c>
      <c r="J65" s="39">
        <v>-22285428.420000002</v>
      </c>
      <c r="K65" s="40">
        <v>-126805029.31999998</v>
      </c>
      <c r="L65" s="170">
        <f t="shared" si="14"/>
        <v>-149090457.73999998</v>
      </c>
      <c r="N65" s="161"/>
      <c r="O65" s="161"/>
      <c r="P65" s="161"/>
      <c r="Q65" s="161"/>
      <c r="R65" s="161"/>
      <c r="S65" s="161"/>
    </row>
    <row r="66" spans="1:19" ht="12.75" customHeight="1" x14ac:dyDescent="0.2">
      <c r="A66" s="265" t="s">
        <v>240</v>
      </c>
      <c r="B66" s="272"/>
      <c r="C66" s="272"/>
      <c r="D66" s="272"/>
      <c r="E66" s="273"/>
      <c r="F66" s="10">
        <v>183</v>
      </c>
      <c r="G66" s="171">
        <f t="shared" ref="G66:L66" si="16">+SUM(G67:G73)</f>
        <v>-39234908.640000015</v>
      </c>
      <c r="H66" s="172">
        <f t="shared" si="16"/>
        <v>-57167988.820000015</v>
      </c>
      <c r="I66" s="175">
        <f t="shared" si="16"/>
        <v>-96402897.460000038</v>
      </c>
      <c r="J66" s="171">
        <f t="shared" si="16"/>
        <v>-18786369.68</v>
      </c>
      <c r="K66" s="172">
        <f t="shared" si="16"/>
        <v>-74595144.570000008</v>
      </c>
      <c r="L66" s="170">
        <f t="shared" si="16"/>
        <v>-93381514.25</v>
      </c>
      <c r="N66" s="161"/>
      <c r="O66" s="161"/>
      <c r="P66" s="161"/>
      <c r="Q66" s="161"/>
      <c r="R66" s="161"/>
      <c r="S66" s="161"/>
    </row>
    <row r="67" spans="1:19" ht="24.75" customHeight="1" x14ac:dyDescent="0.2">
      <c r="A67" s="271" t="s">
        <v>241</v>
      </c>
      <c r="B67" s="272"/>
      <c r="C67" s="272"/>
      <c r="D67" s="272"/>
      <c r="E67" s="273"/>
      <c r="F67" s="10">
        <v>184</v>
      </c>
      <c r="G67" s="39">
        <v>0</v>
      </c>
      <c r="H67" s="40">
        <v>0</v>
      </c>
      <c r="I67" s="175">
        <f t="shared" si="13"/>
        <v>0</v>
      </c>
      <c r="J67" s="39">
        <v>0</v>
      </c>
      <c r="K67" s="40">
        <v>0</v>
      </c>
      <c r="L67" s="170">
        <f t="shared" si="14"/>
        <v>0</v>
      </c>
      <c r="N67" s="161"/>
      <c r="O67" s="161"/>
      <c r="P67" s="161"/>
      <c r="Q67" s="161"/>
      <c r="R67" s="161"/>
      <c r="S67" s="161"/>
    </row>
    <row r="68" spans="1:19" ht="12.75" customHeight="1" x14ac:dyDescent="0.2">
      <c r="A68" s="271" t="s">
        <v>242</v>
      </c>
      <c r="B68" s="272"/>
      <c r="C68" s="272"/>
      <c r="D68" s="272"/>
      <c r="E68" s="273"/>
      <c r="F68" s="10">
        <v>185</v>
      </c>
      <c r="G68" s="39">
        <v>0</v>
      </c>
      <c r="H68" s="40">
        <v>0</v>
      </c>
      <c r="I68" s="175">
        <f t="shared" si="13"/>
        <v>0</v>
      </c>
      <c r="J68" s="39">
        <v>0</v>
      </c>
      <c r="K68" s="40">
        <v>0</v>
      </c>
      <c r="L68" s="170">
        <f t="shared" si="14"/>
        <v>0</v>
      </c>
      <c r="N68" s="161"/>
      <c r="O68" s="161"/>
      <c r="P68" s="161"/>
      <c r="Q68" s="161"/>
      <c r="R68" s="161"/>
      <c r="S68" s="161"/>
    </row>
    <row r="69" spans="1:19" ht="12.75" customHeight="1" x14ac:dyDescent="0.2">
      <c r="A69" s="271" t="s">
        <v>243</v>
      </c>
      <c r="B69" s="272"/>
      <c r="C69" s="272"/>
      <c r="D69" s="272"/>
      <c r="E69" s="273"/>
      <c r="F69" s="10">
        <v>186</v>
      </c>
      <c r="G69" s="39">
        <v>-1959677.08</v>
      </c>
      <c r="H69" s="40">
        <v>-29595968.490000017</v>
      </c>
      <c r="I69" s="175">
        <f t="shared" si="13"/>
        <v>-31555645.570000015</v>
      </c>
      <c r="J69" s="39">
        <v>0</v>
      </c>
      <c r="K69" s="40">
        <v>-89049.560000000027</v>
      </c>
      <c r="L69" s="170">
        <f t="shared" si="14"/>
        <v>-89049.560000000027</v>
      </c>
      <c r="N69" s="161"/>
      <c r="O69" s="161"/>
      <c r="P69" s="161"/>
      <c r="Q69" s="161"/>
      <c r="R69" s="161"/>
      <c r="S69" s="161"/>
    </row>
    <row r="70" spans="1:19" ht="15.75" customHeight="1" x14ac:dyDescent="0.2">
      <c r="A70" s="271" t="s">
        <v>244</v>
      </c>
      <c r="B70" s="272"/>
      <c r="C70" s="272"/>
      <c r="D70" s="272"/>
      <c r="E70" s="273"/>
      <c r="F70" s="10">
        <v>187</v>
      </c>
      <c r="G70" s="39">
        <v>-42814.22</v>
      </c>
      <c r="H70" s="40">
        <v>-407940.61</v>
      </c>
      <c r="I70" s="175">
        <f t="shared" si="13"/>
        <v>-450754.82999999996</v>
      </c>
      <c r="J70" s="39">
        <v>-4572282.6199999982</v>
      </c>
      <c r="K70" s="40">
        <v>-11375364.15</v>
      </c>
      <c r="L70" s="170">
        <f t="shared" si="14"/>
        <v>-15947646.77</v>
      </c>
      <c r="N70" s="161"/>
      <c r="O70" s="161"/>
      <c r="P70" s="161"/>
      <c r="Q70" s="161"/>
      <c r="R70" s="161"/>
      <c r="S70" s="161"/>
    </row>
    <row r="71" spans="1:19" ht="16.5" customHeight="1" x14ac:dyDescent="0.2">
      <c r="A71" s="271" t="s">
        <v>245</v>
      </c>
      <c r="B71" s="272"/>
      <c r="C71" s="272"/>
      <c r="D71" s="272"/>
      <c r="E71" s="273"/>
      <c r="F71" s="10">
        <v>188</v>
      </c>
      <c r="G71" s="39">
        <v>0</v>
      </c>
      <c r="H71" s="40">
        <v>5.773159728050814E-15</v>
      </c>
      <c r="I71" s="175">
        <f t="shared" si="13"/>
        <v>5.773159728050814E-15</v>
      </c>
      <c r="J71" s="39">
        <v>-348562</v>
      </c>
      <c r="K71" s="40">
        <v>-392259.39</v>
      </c>
      <c r="L71" s="170">
        <f t="shared" si="14"/>
        <v>-740821.39</v>
      </c>
      <c r="N71" s="161"/>
      <c r="O71" s="161"/>
      <c r="P71" s="161"/>
      <c r="Q71" s="161"/>
      <c r="R71" s="161"/>
      <c r="S71" s="161"/>
    </row>
    <row r="72" spans="1:19" ht="12.75" customHeight="1" x14ac:dyDescent="0.2">
      <c r="A72" s="271" t="s">
        <v>246</v>
      </c>
      <c r="B72" s="272"/>
      <c r="C72" s="272"/>
      <c r="D72" s="272"/>
      <c r="E72" s="273"/>
      <c r="F72" s="10">
        <v>189</v>
      </c>
      <c r="G72" s="39">
        <v>-36802626.94000002</v>
      </c>
      <c r="H72" s="40">
        <v>-21638296.049999997</v>
      </c>
      <c r="I72" s="175">
        <f t="shared" si="13"/>
        <v>-58440922.990000017</v>
      </c>
      <c r="J72" s="39">
        <v>-13157724.940000001</v>
      </c>
      <c r="K72" s="40">
        <v>-14580830.160000006</v>
      </c>
      <c r="L72" s="170">
        <f t="shared" si="14"/>
        <v>-27738555.100000009</v>
      </c>
      <c r="N72" s="161"/>
      <c r="O72" s="161"/>
      <c r="P72" s="161"/>
      <c r="Q72" s="161"/>
      <c r="R72" s="161"/>
      <c r="S72" s="161"/>
    </row>
    <row r="73" spans="1:19" ht="12.75" customHeight="1" x14ac:dyDescent="0.2">
      <c r="A73" s="271" t="s">
        <v>247</v>
      </c>
      <c r="B73" s="272"/>
      <c r="C73" s="272"/>
      <c r="D73" s="272"/>
      <c r="E73" s="273"/>
      <c r="F73" s="10">
        <v>190</v>
      </c>
      <c r="G73" s="39">
        <v>-429790.39999999985</v>
      </c>
      <c r="H73" s="40">
        <v>-5525783.6700000009</v>
      </c>
      <c r="I73" s="175">
        <f t="shared" si="13"/>
        <v>-5955574.0700000003</v>
      </c>
      <c r="J73" s="39">
        <v>-707800.12</v>
      </c>
      <c r="K73" s="40">
        <v>-48157641.310000002</v>
      </c>
      <c r="L73" s="170">
        <f t="shared" si="14"/>
        <v>-48865441.43</v>
      </c>
      <c r="N73" s="161"/>
      <c r="O73" s="161"/>
      <c r="P73" s="161"/>
      <c r="Q73" s="161"/>
      <c r="R73" s="161"/>
      <c r="S73" s="161"/>
    </row>
    <row r="74" spans="1:19" ht="17.25" customHeight="1" x14ac:dyDescent="0.2">
      <c r="A74" s="265" t="s">
        <v>248</v>
      </c>
      <c r="B74" s="272"/>
      <c r="C74" s="272"/>
      <c r="D74" s="272"/>
      <c r="E74" s="273"/>
      <c r="F74" s="10">
        <v>191</v>
      </c>
      <c r="G74" s="171">
        <f t="shared" ref="G74:L74" si="17">+SUM(G75:G76)</f>
        <v>-262082.89999999997</v>
      </c>
      <c r="H74" s="172">
        <f t="shared" si="17"/>
        <v>-21542281.410000011</v>
      </c>
      <c r="I74" s="175">
        <f t="shared" si="17"/>
        <v>-21804364.31000001</v>
      </c>
      <c r="J74" s="171">
        <f t="shared" si="17"/>
        <v>-303875.39</v>
      </c>
      <c r="K74" s="172">
        <f t="shared" si="17"/>
        <v>-17824907.620000001</v>
      </c>
      <c r="L74" s="170">
        <f t="shared" si="17"/>
        <v>-18128783.010000002</v>
      </c>
      <c r="N74" s="161"/>
      <c r="O74" s="161"/>
      <c r="P74" s="161"/>
      <c r="Q74" s="161"/>
      <c r="R74" s="161"/>
      <c r="S74" s="161"/>
    </row>
    <row r="75" spans="1:19" ht="12.75" customHeight="1" x14ac:dyDescent="0.2">
      <c r="A75" s="271" t="s">
        <v>249</v>
      </c>
      <c r="B75" s="272"/>
      <c r="C75" s="272"/>
      <c r="D75" s="272"/>
      <c r="E75" s="273"/>
      <c r="F75" s="10">
        <v>192</v>
      </c>
      <c r="G75" s="39">
        <v>0</v>
      </c>
      <c r="H75" s="40">
        <v>0</v>
      </c>
      <c r="I75" s="175">
        <f t="shared" si="13"/>
        <v>0</v>
      </c>
      <c r="J75" s="39">
        <v>0</v>
      </c>
      <c r="K75" s="40">
        <v>0</v>
      </c>
      <c r="L75" s="170">
        <f t="shared" si="14"/>
        <v>0</v>
      </c>
      <c r="N75" s="161"/>
      <c r="O75" s="161"/>
      <c r="P75" s="161"/>
      <c r="Q75" s="161"/>
      <c r="R75" s="161"/>
      <c r="S75" s="161"/>
    </row>
    <row r="76" spans="1:19" ht="12.75" customHeight="1" x14ac:dyDescent="0.2">
      <c r="A76" s="271" t="s">
        <v>250</v>
      </c>
      <c r="B76" s="272"/>
      <c r="C76" s="272"/>
      <c r="D76" s="272"/>
      <c r="E76" s="273"/>
      <c r="F76" s="10">
        <v>193</v>
      </c>
      <c r="G76" s="39">
        <v>-262082.89999999997</v>
      </c>
      <c r="H76" s="40">
        <v>-21542281.410000011</v>
      </c>
      <c r="I76" s="175">
        <f t="shared" si="13"/>
        <v>-21804364.31000001</v>
      </c>
      <c r="J76" s="39">
        <v>-303875.39</v>
      </c>
      <c r="K76" s="40">
        <v>-17824907.620000001</v>
      </c>
      <c r="L76" s="170">
        <f t="shared" si="14"/>
        <v>-18128783.010000002</v>
      </c>
      <c r="N76" s="161"/>
      <c r="O76" s="161"/>
      <c r="P76" s="161"/>
      <c r="Q76" s="161"/>
      <c r="R76" s="161"/>
      <c r="S76" s="161"/>
    </row>
    <row r="77" spans="1:19" ht="12.75" customHeight="1" x14ac:dyDescent="0.2">
      <c r="A77" s="265" t="s">
        <v>251</v>
      </c>
      <c r="B77" s="272"/>
      <c r="C77" s="272"/>
      <c r="D77" s="272"/>
      <c r="E77" s="273"/>
      <c r="F77" s="10">
        <v>194</v>
      </c>
      <c r="G77" s="39">
        <v>-21966.519999999997</v>
      </c>
      <c r="H77" s="40">
        <v>-2266487.4000000004</v>
      </c>
      <c r="I77" s="175">
        <f t="shared" si="13"/>
        <v>-2288453.9200000004</v>
      </c>
      <c r="J77" s="39">
        <v>-10461.09</v>
      </c>
      <c r="K77" s="40">
        <v>-568137.62999999989</v>
      </c>
      <c r="L77" s="170">
        <f t="shared" si="14"/>
        <v>-578598.71999999986</v>
      </c>
      <c r="N77" s="161"/>
      <c r="O77" s="161"/>
      <c r="P77" s="161"/>
      <c r="Q77" s="161"/>
      <c r="R77" s="161"/>
      <c r="S77" s="161"/>
    </row>
    <row r="78" spans="1:19" ht="42.75" customHeight="1" x14ac:dyDescent="0.2">
      <c r="A78" s="265" t="s">
        <v>252</v>
      </c>
      <c r="B78" s="266"/>
      <c r="C78" s="266"/>
      <c r="D78" s="266"/>
      <c r="E78" s="267"/>
      <c r="F78" s="10">
        <v>195</v>
      </c>
      <c r="G78" s="171">
        <f t="shared" ref="G78:L78" si="18">+G7+G16+G30+G31+G32+G33+G42+G50+G54+G57+G66+G74+G77</f>
        <v>21908179.450000111</v>
      </c>
      <c r="H78" s="172">
        <f t="shared" si="18"/>
        <v>149105827.21999928</v>
      </c>
      <c r="I78" s="175">
        <f t="shared" si="18"/>
        <v>171014006.66999957</v>
      </c>
      <c r="J78" s="171">
        <f t="shared" si="18"/>
        <v>44777198.069999911</v>
      </c>
      <c r="K78" s="172">
        <f t="shared" si="18"/>
        <v>176408888.90000075</v>
      </c>
      <c r="L78" s="170">
        <f t="shared" si="18"/>
        <v>221186086.97000065</v>
      </c>
      <c r="N78" s="161"/>
      <c r="O78" s="161"/>
      <c r="P78" s="161"/>
      <c r="Q78" s="161"/>
      <c r="R78" s="161"/>
      <c r="S78" s="161"/>
    </row>
    <row r="79" spans="1:19" ht="12.75" customHeight="1" x14ac:dyDescent="0.2">
      <c r="A79" s="265" t="s">
        <v>253</v>
      </c>
      <c r="B79" s="272"/>
      <c r="C79" s="272"/>
      <c r="D79" s="272"/>
      <c r="E79" s="273"/>
      <c r="F79" s="10">
        <v>196</v>
      </c>
      <c r="G79" s="171">
        <f>+G80+G81</f>
        <v>-322537.81000000006</v>
      </c>
      <c r="H79" s="172">
        <f>+H80+H81</f>
        <v>-27320184.431999899</v>
      </c>
      <c r="I79" s="175">
        <f t="shared" si="13"/>
        <v>-27642722.241999898</v>
      </c>
      <c r="J79" s="171">
        <f>+J80+J81</f>
        <v>-8059895.6525999745</v>
      </c>
      <c r="K79" s="172">
        <f>+K80+K81</f>
        <v>-35886823.059599787</v>
      </c>
      <c r="L79" s="170">
        <f t="shared" si="14"/>
        <v>-43946718.712199762</v>
      </c>
      <c r="N79" s="161"/>
      <c r="O79" s="161"/>
      <c r="P79" s="161"/>
      <c r="Q79" s="161"/>
      <c r="R79" s="161"/>
      <c r="S79" s="161"/>
    </row>
    <row r="80" spans="1:19" ht="12.75" customHeight="1" x14ac:dyDescent="0.2">
      <c r="A80" s="271" t="s">
        <v>254</v>
      </c>
      <c r="B80" s="272"/>
      <c r="C80" s="272"/>
      <c r="D80" s="272"/>
      <c r="E80" s="273"/>
      <c r="F80" s="10">
        <v>197</v>
      </c>
      <c r="G80" s="39"/>
      <c r="H80" s="40">
        <v>0</v>
      </c>
      <c r="I80" s="175">
        <f t="shared" si="13"/>
        <v>0</v>
      </c>
      <c r="J80" s="39">
        <v>-8059895.6525999745</v>
      </c>
      <c r="K80" s="40">
        <v>-35886823.059599787</v>
      </c>
      <c r="L80" s="170">
        <f t="shared" si="14"/>
        <v>-43946718.712199762</v>
      </c>
      <c r="N80" s="161"/>
      <c r="O80" s="161"/>
      <c r="P80" s="161"/>
      <c r="Q80" s="161"/>
      <c r="R80" s="161"/>
      <c r="S80" s="161"/>
    </row>
    <row r="81" spans="1:19" ht="12.75" customHeight="1" x14ac:dyDescent="0.2">
      <c r="A81" s="271" t="s">
        <v>255</v>
      </c>
      <c r="B81" s="272"/>
      <c r="C81" s="272"/>
      <c r="D81" s="272"/>
      <c r="E81" s="273"/>
      <c r="F81" s="10">
        <v>198</v>
      </c>
      <c r="G81" s="39">
        <v>-322537.81000000006</v>
      </c>
      <c r="H81" s="40">
        <v>-27320184.431999899</v>
      </c>
      <c r="I81" s="175">
        <f t="shared" si="13"/>
        <v>-27642722.241999898</v>
      </c>
      <c r="J81" s="39">
        <v>0</v>
      </c>
      <c r="K81" s="40">
        <v>0</v>
      </c>
      <c r="L81" s="170">
        <f t="shared" si="14"/>
        <v>0</v>
      </c>
      <c r="N81" s="161"/>
      <c r="O81" s="161"/>
      <c r="P81" s="161"/>
      <c r="Q81" s="161"/>
      <c r="R81" s="161"/>
      <c r="S81" s="161"/>
    </row>
    <row r="82" spans="1:19" ht="24" customHeight="1" x14ac:dyDescent="0.2">
      <c r="A82" s="265" t="s">
        <v>256</v>
      </c>
      <c r="B82" s="272"/>
      <c r="C82" s="272"/>
      <c r="D82" s="272"/>
      <c r="E82" s="273"/>
      <c r="F82" s="10">
        <v>199</v>
      </c>
      <c r="G82" s="171">
        <f t="shared" ref="G82:L82" si="19">+G78+G79</f>
        <v>21585641.640000112</v>
      </c>
      <c r="H82" s="172">
        <f t="shared" si="19"/>
        <v>121785642.78799939</v>
      </c>
      <c r="I82" s="175">
        <f t="shared" si="19"/>
        <v>143371284.42799968</v>
      </c>
      <c r="J82" s="171">
        <f t="shared" si="19"/>
        <v>36717302.417399935</v>
      </c>
      <c r="K82" s="172">
        <f t="shared" si="19"/>
        <v>140522065.84040096</v>
      </c>
      <c r="L82" s="170">
        <f t="shared" si="19"/>
        <v>177239368.25780088</v>
      </c>
      <c r="N82" s="161"/>
      <c r="O82" s="161"/>
      <c r="P82" s="161"/>
      <c r="Q82" s="161"/>
      <c r="R82" s="161"/>
      <c r="S82" s="161"/>
    </row>
    <row r="83" spans="1:19" ht="12.75" customHeight="1" x14ac:dyDescent="0.2">
      <c r="A83" s="265" t="s">
        <v>179</v>
      </c>
      <c r="B83" s="266"/>
      <c r="C83" s="266"/>
      <c r="D83" s="266"/>
      <c r="E83" s="267"/>
      <c r="F83" s="10">
        <v>200</v>
      </c>
      <c r="G83" s="39"/>
      <c r="H83" s="40"/>
      <c r="I83" s="175">
        <f t="shared" si="13"/>
        <v>0</v>
      </c>
      <c r="J83" s="39"/>
      <c r="K83" s="40"/>
      <c r="L83" s="170">
        <f t="shared" si="14"/>
        <v>0</v>
      </c>
      <c r="N83" s="161"/>
      <c r="O83" s="161"/>
      <c r="P83" s="161"/>
      <c r="Q83" s="161"/>
      <c r="R83" s="161"/>
      <c r="S83" s="161"/>
    </row>
    <row r="84" spans="1:19" ht="12.75" customHeight="1" x14ac:dyDescent="0.2">
      <c r="A84" s="265" t="s">
        <v>180</v>
      </c>
      <c r="B84" s="266"/>
      <c r="C84" s="266"/>
      <c r="D84" s="266"/>
      <c r="E84" s="267"/>
      <c r="F84" s="10">
        <v>201</v>
      </c>
      <c r="G84" s="39"/>
      <c r="H84" s="40"/>
      <c r="I84" s="175">
        <f t="shared" si="13"/>
        <v>0</v>
      </c>
      <c r="J84" s="39">
        <v>0</v>
      </c>
      <c r="K84" s="40">
        <v>0</v>
      </c>
      <c r="L84" s="170">
        <f t="shared" si="14"/>
        <v>0</v>
      </c>
      <c r="N84" s="161"/>
      <c r="O84" s="161"/>
      <c r="P84" s="161"/>
      <c r="Q84" s="161"/>
      <c r="R84" s="161"/>
      <c r="S84" s="161"/>
    </row>
    <row r="85" spans="1:19" ht="12.75" customHeight="1" x14ac:dyDescent="0.2">
      <c r="A85" s="265" t="s">
        <v>257</v>
      </c>
      <c r="B85" s="266"/>
      <c r="C85" s="266"/>
      <c r="D85" s="266"/>
      <c r="E85" s="266"/>
      <c r="F85" s="10">
        <v>202</v>
      </c>
      <c r="G85" s="39">
        <f t="shared" ref="G85:L85" si="20">+G7+G16+G30+G31+G32+G81</f>
        <v>489902315.7700001</v>
      </c>
      <c r="H85" s="40">
        <f t="shared" si="20"/>
        <v>1315490606.8079996</v>
      </c>
      <c r="I85" s="179">
        <f t="shared" si="20"/>
        <v>1805392922.5780001</v>
      </c>
      <c r="J85" s="39">
        <f t="shared" si="20"/>
        <v>515449765.46999997</v>
      </c>
      <c r="K85" s="40">
        <f t="shared" si="20"/>
        <v>1427127261.2500007</v>
      </c>
      <c r="L85" s="182">
        <f t="shared" si="20"/>
        <v>1942577026.7200005</v>
      </c>
      <c r="N85" s="161"/>
      <c r="O85" s="161"/>
      <c r="P85" s="161"/>
      <c r="Q85" s="161"/>
      <c r="R85" s="161"/>
      <c r="S85" s="161"/>
    </row>
    <row r="86" spans="1:19" ht="12.75" customHeight="1" x14ac:dyDescent="0.2">
      <c r="A86" s="265" t="s">
        <v>258</v>
      </c>
      <c r="B86" s="266"/>
      <c r="C86" s="266"/>
      <c r="D86" s="266"/>
      <c r="E86" s="266"/>
      <c r="F86" s="10">
        <v>203</v>
      </c>
      <c r="G86" s="39">
        <f t="shared" ref="G86:L86" si="21">+G33+G42+G50+G54+G57+G66+G74+G77+G80</f>
        <v>-468316674.13</v>
      </c>
      <c r="H86" s="40">
        <f t="shared" si="21"/>
        <v>-1193704964.0200005</v>
      </c>
      <c r="I86" s="179">
        <f t="shared" si="21"/>
        <v>-1662021638.1500003</v>
      </c>
      <c r="J86" s="39">
        <f t="shared" si="21"/>
        <v>-478732463.05259997</v>
      </c>
      <c r="K86" s="40">
        <f t="shared" si="21"/>
        <v>-1286605195.4095998</v>
      </c>
      <c r="L86" s="182">
        <f t="shared" si="21"/>
        <v>-1765337658.4621997</v>
      </c>
      <c r="N86" s="161"/>
      <c r="O86" s="161"/>
      <c r="P86" s="161"/>
      <c r="Q86" s="161"/>
      <c r="R86" s="161"/>
      <c r="S86" s="161"/>
    </row>
    <row r="87" spans="1:19" ht="12.75" customHeight="1" x14ac:dyDescent="0.2">
      <c r="A87" s="265" t="s">
        <v>259</v>
      </c>
      <c r="B87" s="272"/>
      <c r="C87" s="272"/>
      <c r="D87" s="272"/>
      <c r="E87" s="272"/>
      <c r="F87" s="10">
        <v>204</v>
      </c>
      <c r="G87" s="39">
        <f>+G88+G89+G90+G91+G92+G93+G94-G95</f>
        <v>49209438.909999996</v>
      </c>
      <c r="H87" s="40">
        <f>+H88+H89+H90+H91+H92+H93+H94-H95</f>
        <v>36871651.440000013</v>
      </c>
      <c r="I87" s="179">
        <f t="shared" si="13"/>
        <v>86081090.350000009</v>
      </c>
      <c r="J87" s="39">
        <f>+J88+J89+J90+J91+J92+J93+J94-J95</f>
        <v>21062749.989999995</v>
      </c>
      <c r="K87" s="40">
        <f>+K88+K89+K90+K91+K92+K93+K94-K95</f>
        <v>57147739.920000017</v>
      </c>
      <c r="L87" s="182">
        <f t="shared" si="14"/>
        <v>78210489.910000011</v>
      </c>
      <c r="N87" s="161"/>
      <c r="O87" s="161"/>
      <c r="P87" s="161"/>
      <c r="Q87" s="161"/>
      <c r="R87" s="161"/>
      <c r="S87" s="161"/>
    </row>
    <row r="88" spans="1:19" ht="25.5" customHeight="1" x14ac:dyDescent="0.2">
      <c r="A88" s="271" t="s">
        <v>260</v>
      </c>
      <c r="B88" s="272"/>
      <c r="C88" s="272"/>
      <c r="D88" s="272"/>
      <c r="E88" s="272"/>
      <c r="F88" s="10">
        <v>205</v>
      </c>
      <c r="G88" s="39">
        <v>0</v>
      </c>
      <c r="H88" s="40">
        <v>0</v>
      </c>
      <c r="I88" s="175">
        <f t="shared" si="13"/>
        <v>0</v>
      </c>
      <c r="J88" s="39"/>
      <c r="K88" s="40"/>
      <c r="L88" s="170">
        <f t="shared" si="14"/>
        <v>0</v>
      </c>
      <c r="N88" s="161"/>
      <c r="O88" s="161"/>
      <c r="P88" s="161"/>
      <c r="Q88" s="161"/>
      <c r="R88" s="161"/>
      <c r="S88" s="161"/>
    </row>
    <row r="89" spans="1:19" ht="23.25" customHeight="1" x14ac:dyDescent="0.2">
      <c r="A89" s="271" t="s">
        <v>261</v>
      </c>
      <c r="B89" s="272"/>
      <c r="C89" s="272"/>
      <c r="D89" s="272"/>
      <c r="E89" s="272"/>
      <c r="F89" s="10">
        <v>206</v>
      </c>
      <c r="G89" s="39">
        <v>61511798.649999999</v>
      </c>
      <c r="H89" s="40">
        <v>46089564.300000109</v>
      </c>
      <c r="I89" s="175">
        <f t="shared" si="13"/>
        <v>107601362.95000011</v>
      </c>
      <c r="J89" s="39">
        <v>25686280.479999997</v>
      </c>
      <c r="K89" s="40">
        <v>69692365.76000002</v>
      </c>
      <c r="L89" s="170">
        <f t="shared" si="14"/>
        <v>95378646.24000001</v>
      </c>
      <c r="N89" s="161"/>
      <c r="O89" s="161"/>
      <c r="P89" s="161"/>
      <c r="Q89" s="161"/>
      <c r="R89" s="161"/>
      <c r="S89" s="161"/>
    </row>
    <row r="90" spans="1:19" ht="24.75" customHeight="1" x14ac:dyDescent="0.2">
      <c r="A90" s="271" t="s">
        <v>262</v>
      </c>
      <c r="B90" s="272"/>
      <c r="C90" s="272"/>
      <c r="D90" s="272"/>
      <c r="E90" s="272"/>
      <c r="F90" s="10">
        <v>207</v>
      </c>
      <c r="G90" s="39"/>
      <c r="H90" s="40"/>
      <c r="I90" s="175">
        <f t="shared" si="13"/>
        <v>0</v>
      </c>
      <c r="J90" s="39"/>
      <c r="K90" s="40"/>
      <c r="L90" s="170">
        <f t="shared" si="14"/>
        <v>0</v>
      </c>
      <c r="N90" s="161"/>
      <c r="O90" s="161"/>
      <c r="P90" s="161"/>
      <c r="Q90" s="161"/>
      <c r="R90" s="161"/>
      <c r="S90" s="161"/>
    </row>
    <row r="91" spans="1:19" ht="24.75" customHeight="1" x14ac:dyDescent="0.2">
      <c r="A91" s="271" t="s">
        <v>263</v>
      </c>
      <c r="B91" s="272"/>
      <c r="C91" s="272"/>
      <c r="D91" s="272"/>
      <c r="E91" s="272"/>
      <c r="F91" s="10">
        <v>208</v>
      </c>
      <c r="G91" s="39"/>
      <c r="H91" s="40"/>
      <c r="I91" s="175">
        <f t="shared" si="13"/>
        <v>0</v>
      </c>
      <c r="J91" s="39"/>
      <c r="K91" s="40"/>
      <c r="L91" s="170">
        <f t="shared" si="14"/>
        <v>0</v>
      </c>
      <c r="N91" s="161"/>
      <c r="O91" s="161"/>
      <c r="P91" s="161"/>
      <c r="Q91" s="161"/>
      <c r="R91" s="161"/>
      <c r="S91" s="161"/>
    </row>
    <row r="92" spans="1:19" ht="21" customHeight="1" x14ac:dyDescent="0.2">
      <c r="A92" s="290" t="s">
        <v>264</v>
      </c>
      <c r="B92" s="291"/>
      <c r="C92" s="291"/>
      <c r="D92" s="291"/>
      <c r="E92" s="292"/>
      <c r="F92" s="10">
        <v>209</v>
      </c>
      <c r="G92" s="39"/>
      <c r="H92" s="40"/>
      <c r="I92" s="175">
        <f t="shared" si="13"/>
        <v>0</v>
      </c>
      <c r="J92" s="39"/>
      <c r="K92" s="40"/>
      <c r="L92" s="170">
        <f t="shared" si="14"/>
        <v>0</v>
      </c>
      <c r="N92" s="161"/>
      <c r="O92" s="161"/>
      <c r="P92" s="161"/>
      <c r="Q92" s="161"/>
      <c r="R92" s="161"/>
      <c r="S92" s="161"/>
    </row>
    <row r="93" spans="1:19" ht="24" customHeight="1" x14ac:dyDescent="0.2">
      <c r="A93" s="290" t="s">
        <v>265</v>
      </c>
      <c r="B93" s="291"/>
      <c r="C93" s="291"/>
      <c r="D93" s="291"/>
      <c r="E93" s="292"/>
      <c r="F93" s="10">
        <v>210</v>
      </c>
      <c r="G93" s="39"/>
      <c r="H93" s="40"/>
      <c r="I93" s="175">
        <f t="shared" si="13"/>
        <v>0</v>
      </c>
      <c r="J93" s="39"/>
      <c r="K93" s="40"/>
      <c r="L93" s="170">
        <f t="shared" si="14"/>
        <v>0</v>
      </c>
      <c r="N93" s="161"/>
      <c r="O93" s="161"/>
      <c r="P93" s="161"/>
      <c r="Q93" s="161"/>
      <c r="R93" s="161"/>
      <c r="S93" s="161"/>
    </row>
    <row r="94" spans="1:19" ht="21" customHeight="1" x14ac:dyDescent="0.2">
      <c r="A94" s="290" t="s">
        <v>266</v>
      </c>
      <c r="B94" s="291"/>
      <c r="C94" s="291"/>
      <c r="D94" s="291"/>
      <c r="E94" s="292"/>
      <c r="F94" s="10">
        <v>211</v>
      </c>
      <c r="G94" s="39"/>
      <c r="H94" s="40"/>
      <c r="I94" s="175">
        <f t="shared" si="13"/>
        <v>0</v>
      </c>
      <c r="J94" s="39"/>
      <c r="K94" s="40"/>
      <c r="L94" s="170">
        <f t="shared" si="14"/>
        <v>0</v>
      </c>
      <c r="N94" s="161"/>
      <c r="O94" s="161"/>
      <c r="P94" s="161"/>
      <c r="Q94" s="161"/>
      <c r="R94" s="161"/>
      <c r="S94" s="161"/>
    </row>
    <row r="95" spans="1:19" ht="12.75" customHeight="1" x14ac:dyDescent="0.2">
      <c r="A95" s="271" t="s">
        <v>267</v>
      </c>
      <c r="B95" s="272"/>
      <c r="C95" s="272"/>
      <c r="D95" s="272"/>
      <c r="E95" s="272"/>
      <c r="F95" s="10">
        <v>212</v>
      </c>
      <c r="G95" s="39">
        <v>12302359.74</v>
      </c>
      <c r="H95" s="40">
        <v>9217912.8600001</v>
      </c>
      <c r="I95" s="175">
        <f t="shared" si="13"/>
        <v>21520272.600000098</v>
      </c>
      <c r="J95" s="39">
        <v>4623530.49</v>
      </c>
      <c r="K95" s="40">
        <v>12544625.84</v>
      </c>
      <c r="L95" s="170">
        <f t="shared" si="14"/>
        <v>17168156.329999998</v>
      </c>
      <c r="N95" s="161"/>
      <c r="O95" s="161"/>
      <c r="P95" s="161"/>
      <c r="Q95" s="161"/>
      <c r="R95" s="161"/>
      <c r="S95" s="161"/>
    </row>
    <row r="96" spans="1:19" ht="12.75" customHeight="1" x14ac:dyDescent="0.2">
      <c r="A96" s="265" t="s">
        <v>268</v>
      </c>
      <c r="B96" s="272"/>
      <c r="C96" s="272"/>
      <c r="D96" s="272"/>
      <c r="E96" s="272"/>
      <c r="F96" s="10">
        <v>213</v>
      </c>
      <c r="G96" s="171">
        <f>+G82+G87</f>
        <v>70795080.550000101</v>
      </c>
      <c r="H96" s="172">
        <f>+H82+H87</f>
        <v>158657294.22799939</v>
      </c>
      <c r="I96" s="175">
        <f>I82+I87</f>
        <v>229452374.7779997</v>
      </c>
      <c r="J96" s="171">
        <f>+J82+J87</f>
        <v>57780052.40739993</v>
      </c>
      <c r="K96" s="172">
        <f>+K82+K87</f>
        <v>197669805.76040098</v>
      </c>
      <c r="L96" s="170">
        <f t="shared" si="14"/>
        <v>255449858.1678009</v>
      </c>
      <c r="N96" s="161"/>
      <c r="O96" s="161"/>
      <c r="P96" s="161"/>
      <c r="Q96" s="161"/>
      <c r="R96" s="161"/>
      <c r="S96" s="161"/>
    </row>
    <row r="97" spans="1:19" ht="12.75" customHeight="1" x14ac:dyDescent="0.2">
      <c r="A97" s="265" t="s">
        <v>179</v>
      </c>
      <c r="B97" s="266"/>
      <c r="C97" s="266"/>
      <c r="D97" s="266"/>
      <c r="E97" s="267"/>
      <c r="F97" s="10">
        <v>214</v>
      </c>
      <c r="G97" s="5"/>
      <c r="H97" s="6"/>
      <c r="I97" s="180">
        <f>G97+H97</f>
        <v>0</v>
      </c>
      <c r="J97" s="5"/>
      <c r="K97" s="6"/>
      <c r="L97" s="32">
        <f t="shared" si="14"/>
        <v>0</v>
      </c>
      <c r="N97" s="161"/>
      <c r="O97" s="161"/>
      <c r="P97" s="161"/>
      <c r="Q97" s="161"/>
      <c r="R97" s="161"/>
      <c r="S97" s="161"/>
    </row>
    <row r="98" spans="1:19" ht="12.75" customHeight="1" x14ac:dyDescent="0.2">
      <c r="A98" s="265" t="s">
        <v>180</v>
      </c>
      <c r="B98" s="266"/>
      <c r="C98" s="266"/>
      <c r="D98" s="266"/>
      <c r="E98" s="267"/>
      <c r="F98" s="10">
        <v>215</v>
      </c>
      <c r="G98" s="5"/>
      <c r="H98" s="6"/>
      <c r="I98" s="180">
        <f>G98+H98</f>
        <v>0</v>
      </c>
      <c r="J98" s="5"/>
      <c r="K98" s="6"/>
      <c r="L98" s="32">
        <f t="shared" si="14"/>
        <v>0</v>
      </c>
      <c r="N98" s="161"/>
      <c r="O98" s="161"/>
      <c r="P98" s="161"/>
      <c r="Q98" s="161"/>
      <c r="R98" s="161"/>
      <c r="S98" s="161"/>
    </row>
    <row r="99" spans="1:19" ht="16.5" customHeight="1" x14ac:dyDescent="0.2">
      <c r="A99" s="318" t="s">
        <v>269</v>
      </c>
      <c r="B99" s="319"/>
      <c r="C99" s="319"/>
      <c r="D99" s="319"/>
      <c r="E99" s="320"/>
      <c r="F99" s="11">
        <v>216</v>
      </c>
      <c r="G99" s="7">
        <v>0</v>
      </c>
      <c r="H99" s="8">
        <v>0</v>
      </c>
      <c r="I99" s="186">
        <f>G99+H99</f>
        <v>0</v>
      </c>
      <c r="J99" s="7">
        <v>0</v>
      </c>
      <c r="K99" s="8">
        <v>0</v>
      </c>
      <c r="L99" s="33">
        <f>SUM(J99:K99)</f>
        <v>0</v>
      </c>
      <c r="N99" s="161"/>
      <c r="O99" s="161"/>
      <c r="P99" s="161"/>
      <c r="Q99" s="161"/>
      <c r="R99" s="161"/>
      <c r="S99" s="161"/>
    </row>
    <row r="100" spans="1:19" x14ac:dyDescent="0.2">
      <c r="A100" s="333" t="s">
        <v>270</v>
      </c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</row>
    <row r="101" spans="1:19" x14ac:dyDescent="0.2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1:19" x14ac:dyDescent="0.2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1:19" x14ac:dyDescent="0.2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1:19" x14ac:dyDescent="0.2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9" x14ac:dyDescent="0.2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1:19" x14ac:dyDescent="0.2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1:19" x14ac:dyDescent="0.2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1:19" x14ac:dyDescent="0.2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1:19" x14ac:dyDescent="0.2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1:19" x14ac:dyDescent="0.2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1:19" x14ac:dyDescent="0.2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</sheetData>
  <mergeCells count="102"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L1"/>
    <mergeCell ref="A2:L2"/>
    <mergeCell ref="K3:L3"/>
    <mergeCell ref="A4:E5"/>
    <mergeCell ref="F4:F5"/>
    <mergeCell ref="G4:I4"/>
    <mergeCell ref="J4:L4"/>
    <mergeCell ref="A12:E12"/>
    <mergeCell ref="A13:E13"/>
  </mergeCells>
  <dataValidations count="1">
    <dataValidation allowBlank="1" sqref="M1:IV1048576 A101:L65536 F7:F99 L17:L33 L51:L53 L55:L56 L35:L37 L39:L41 L44:L45 L47:L49 I97 G98:I99 L8:L15 L87:L99 L59:L61 L63:L65 L67:L73 L75:L77 L79:L81 L83:L84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6" max="16383" man="1"/>
  </rowBreaks>
  <ignoredErrors>
    <ignoredError sqref="G7:I15 J7:L15 G17:I17 G16:H16 J17:L17 G19:I23 J19:L23 L18 G25:I32 J25:L33 L24 G35:I37 G33:H33 J35:L37 J34:K34 G39:I45 G38:H38 J39:L45 G47:I49 G46:H46 J47:L49 G51:I53 G50:H50 J51:L53 G55:I56 G54:H54 J55:L56 G85:K86 G87:H87 J87:K87 G34:H34" unlockedFormula="1"/>
    <ignoredError sqref="J16:L16 I16 I33:I34 L34 J38:L38 I38 J46:L46 I46 J50:L50 I50 J54:L54 I54 I87" formula="1" unlockedFormula="1"/>
    <ignoredError sqref="J18:K18 G18:H18 G24:H24" formulaRange="1" unlockedFormula="1"/>
    <ignoredError sqref="I18 I24 J24:K24" formula="1" formulaRange="1" unlockedFormula="1"/>
    <ignoredError sqref="I62:L62 I66:L66 I78:L78 L82 I82 I96" formula="1"/>
    <ignoredError sqref="G74:H74" formulaRange="1"/>
    <ignoredError sqref="I74:L7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view="pageBreakPreview" topLeftCell="A28" zoomScaleNormal="100" zoomScaleSheetLayoutView="100" workbookViewId="0">
      <selection activeCell="J6" sqref="J6:K62"/>
    </sheetView>
  </sheetViews>
  <sheetFormatPr defaultRowHeight="12.75" x14ac:dyDescent="0.2"/>
  <cols>
    <col min="1" max="9" width="9.140625" style="34"/>
    <col min="10" max="10" width="11.42578125" style="34" bestFit="1" customWidth="1"/>
    <col min="11" max="11" width="10.140625" style="34" bestFit="1" customWidth="1"/>
    <col min="12" max="16384" width="9.140625" style="34"/>
  </cols>
  <sheetData>
    <row r="1" spans="1:14" ht="19.5" customHeight="1" x14ac:dyDescent="0.25">
      <c r="A1" s="349" t="s">
        <v>271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60"/>
    </row>
    <row r="2" spans="1:14" x14ac:dyDescent="0.2">
      <c r="A2" s="350" t="s">
        <v>389</v>
      </c>
      <c r="B2" s="351"/>
      <c r="C2" s="351"/>
      <c r="D2" s="351"/>
      <c r="E2" s="351"/>
      <c r="F2" s="351"/>
      <c r="G2" s="351"/>
      <c r="H2" s="351"/>
      <c r="I2" s="351"/>
      <c r="J2" s="352"/>
      <c r="K2" s="124"/>
      <c r="L2" s="124"/>
    </row>
    <row r="3" spans="1:14" x14ac:dyDescent="0.2">
      <c r="A3" s="45"/>
      <c r="B3" s="66"/>
      <c r="C3" s="66"/>
      <c r="D3" s="341"/>
      <c r="E3" s="341"/>
      <c r="F3" s="66"/>
      <c r="G3" s="66"/>
      <c r="H3" s="66"/>
      <c r="I3" s="66"/>
      <c r="J3" s="49"/>
      <c r="K3" s="50" t="s">
        <v>51</v>
      </c>
      <c r="L3" s="124"/>
    </row>
    <row r="4" spans="1:14" ht="36" x14ac:dyDescent="0.2">
      <c r="A4" s="353" t="s">
        <v>121</v>
      </c>
      <c r="B4" s="353"/>
      <c r="C4" s="353"/>
      <c r="D4" s="353"/>
      <c r="E4" s="353"/>
      <c r="F4" s="353"/>
      <c r="G4" s="353"/>
      <c r="H4" s="353"/>
      <c r="I4" s="36" t="s">
        <v>122</v>
      </c>
      <c r="J4" s="36" t="s">
        <v>385</v>
      </c>
      <c r="K4" s="36" t="s">
        <v>124</v>
      </c>
    </row>
    <row r="5" spans="1:14" ht="12.75" customHeight="1" x14ac:dyDescent="0.2">
      <c r="A5" s="354">
        <v>1</v>
      </c>
      <c r="B5" s="354"/>
      <c r="C5" s="354"/>
      <c r="D5" s="354"/>
      <c r="E5" s="354"/>
      <c r="F5" s="354"/>
      <c r="G5" s="354"/>
      <c r="H5" s="354"/>
      <c r="I5" s="37">
        <v>2</v>
      </c>
      <c r="J5" s="38" t="s">
        <v>2</v>
      </c>
      <c r="K5" s="38" t="s">
        <v>3</v>
      </c>
    </row>
    <row r="6" spans="1:14" ht="12.75" customHeight="1" x14ac:dyDescent="0.2">
      <c r="A6" s="346" t="s">
        <v>272</v>
      </c>
      <c r="B6" s="347"/>
      <c r="C6" s="347"/>
      <c r="D6" s="347"/>
      <c r="E6" s="347"/>
      <c r="F6" s="347"/>
      <c r="G6" s="347"/>
      <c r="H6" s="348"/>
      <c r="I6" s="35">
        <v>1</v>
      </c>
      <c r="J6" s="187">
        <f>J7+J18+J36</f>
        <v>-166985910.89199868</v>
      </c>
      <c r="K6" s="187">
        <f>K7+K18+K36</f>
        <v>-55423457.346600682</v>
      </c>
      <c r="M6" s="162"/>
      <c r="N6" s="162"/>
    </row>
    <row r="7" spans="1:14" ht="12.75" customHeight="1" x14ac:dyDescent="0.2">
      <c r="A7" s="334" t="s">
        <v>273</v>
      </c>
      <c r="B7" s="342"/>
      <c r="C7" s="342"/>
      <c r="D7" s="342"/>
      <c r="E7" s="342"/>
      <c r="F7" s="342"/>
      <c r="G7" s="342"/>
      <c r="H7" s="343"/>
      <c r="I7" s="14">
        <v>2</v>
      </c>
      <c r="J7" s="188">
        <f>J8+J9</f>
        <v>-22100477.535999686</v>
      </c>
      <c r="K7" s="188">
        <f>K8+K9</f>
        <v>85261665.032400519</v>
      </c>
      <c r="M7" s="162"/>
      <c r="N7" s="162"/>
    </row>
    <row r="8" spans="1:14" ht="12.75" customHeight="1" x14ac:dyDescent="0.2">
      <c r="A8" s="337" t="s">
        <v>274</v>
      </c>
      <c r="B8" s="342"/>
      <c r="C8" s="342"/>
      <c r="D8" s="342"/>
      <c r="E8" s="342"/>
      <c r="F8" s="342"/>
      <c r="G8" s="342"/>
      <c r="H8" s="343"/>
      <c r="I8" s="14">
        <v>3</v>
      </c>
      <c r="J8" s="189">
        <v>171014006.67000023</v>
      </c>
      <c r="K8" s="189">
        <v>221186086.97000051</v>
      </c>
      <c r="M8" s="162"/>
      <c r="N8" s="162"/>
    </row>
    <row r="9" spans="1:14" ht="12.75" customHeight="1" x14ac:dyDescent="0.2">
      <c r="A9" s="337" t="s">
        <v>275</v>
      </c>
      <c r="B9" s="342"/>
      <c r="C9" s="342"/>
      <c r="D9" s="342"/>
      <c r="E9" s="342"/>
      <c r="F9" s="342"/>
      <c r="G9" s="342"/>
      <c r="H9" s="343"/>
      <c r="I9" s="14">
        <v>4</v>
      </c>
      <c r="J9" s="188">
        <f>SUM(J10:J17)</f>
        <v>-193114484.20599991</v>
      </c>
      <c r="K9" s="188">
        <f>SUM(K10:K17)</f>
        <v>-135924421.93759999</v>
      </c>
      <c r="M9" s="162"/>
      <c r="N9" s="162"/>
    </row>
    <row r="10" spans="1:14" ht="12.75" customHeight="1" x14ac:dyDescent="0.2">
      <c r="A10" s="337" t="s">
        <v>276</v>
      </c>
      <c r="B10" s="342"/>
      <c r="C10" s="342"/>
      <c r="D10" s="342"/>
      <c r="E10" s="342"/>
      <c r="F10" s="342"/>
      <c r="G10" s="342"/>
      <c r="H10" s="343"/>
      <c r="I10" s="14">
        <v>5</v>
      </c>
      <c r="J10" s="189">
        <v>23350159.270000003</v>
      </c>
      <c r="K10" s="189">
        <v>22958313.289999999</v>
      </c>
      <c r="M10" s="162"/>
      <c r="N10" s="162"/>
    </row>
    <row r="11" spans="1:14" ht="12.75" customHeight="1" x14ac:dyDescent="0.2">
      <c r="A11" s="337" t="s">
        <v>277</v>
      </c>
      <c r="B11" s="342"/>
      <c r="C11" s="342"/>
      <c r="D11" s="342"/>
      <c r="E11" s="342"/>
      <c r="F11" s="342"/>
      <c r="G11" s="342"/>
      <c r="H11" s="343"/>
      <c r="I11" s="14">
        <v>6</v>
      </c>
      <c r="J11" s="189">
        <v>5037944.8499999987</v>
      </c>
      <c r="K11" s="189">
        <v>7436886.9500000002</v>
      </c>
      <c r="M11" s="162"/>
      <c r="N11" s="162"/>
    </row>
    <row r="12" spans="1:14" ht="12.75" customHeight="1" x14ac:dyDescent="0.2">
      <c r="A12" s="337" t="s">
        <v>278</v>
      </c>
      <c r="B12" s="342"/>
      <c r="C12" s="342"/>
      <c r="D12" s="342"/>
      <c r="E12" s="342"/>
      <c r="F12" s="342"/>
      <c r="G12" s="342"/>
      <c r="H12" s="343"/>
      <c r="I12" s="14">
        <v>7</v>
      </c>
      <c r="J12" s="189">
        <v>30395410.540000003</v>
      </c>
      <c r="K12" s="189">
        <v>33495278.870000001</v>
      </c>
      <c r="M12" s="162"/>
      <c r="N12" s="162"/>
    </row>
    <row r="13" spans="1:14" ht="12.75" customHeight="1" x14ac:dyDescent="0.2">
      <c r="A13" s="337" t="s">
        <v>279</v>
      </c>
      <c r="B13" s="342"/>
      <c r="C13" s="342"/>
      <c r="D13" s="342"/>
      <c r="E13" s="342"/>
      <c r="F13" s="342"/>
      <c r="G13" s="342"/>
      <c r="H13" s="343"/>
      <c r="I13" s="14">
        <v>8</v>
      </c>
      <c r="J13" s="189">
        <v>0</v>
      </c>
      <c r="K13" s="189">
        <v>0</v>
      </c>
      <c r="M13" s="162"/>
      <c r="N13" s="162"/>
    </row>
    <row r="14" spans="1:14" ht="12.75" customHeight="1" x14ac:dyDescent="0.2">
      <c r="A14" s="337" t="s">
        <v>280</v>
      </c>
      <c r="B14" s="342"/>
      <c r="C14" s="342"/>
      <c r="D14" s="342"/>
      <c r="E14" s="342"/>
      <c r="F14" s="342"/>
      <c r="G14" s="342"/>
      <c r="H14" s="343"/>
      <c r="I14" s="14">
        <v>9</v>
      </c>
      <c r="J14" s="189">
        <v>-173524722.52999997</v>
      </c>
      <c r="K14" s="189">
        <v>-170335039.24000001</v>
      </c>
      <c r="M14" s="162"/>
      <c r="N14" s="162"/>
    </row>
    <row r="15" spans="1:14" ht="12.75" customHeight="1" x14ac:dyDescent="0.2">
      <c r="A15" s="337" t="s">
        <v>281</v>
      </c>
      <c r="B15" s="342"/>
      <c r="C15" s="342"/>
      <c r="D15" s="342"/>
      <c r="E15" s="342"/>
      <c r="F15" s="342"/>
      <c r="G15" s="342"/>
      <c r="H15" s="343"/>
      <c r="I15" s="14">
        <v>10</v>
      </c>
      <c r="J15" s="189">
        <v>0</v>
      </c>
      <c r="K15" s="189">
        <v>0</v>
      </c>
      <c r="M15" s="162"/>
      <c r="N15" s="162"/>
    </row>
    <row r="16" spans="1:14" ht="24.75" customHeight="1" x14ac:dyDescent="0.2">
      <c r="A16" s="337" t="s">
        <v>282</v>
      </c>
      <c r="B16" s="342"/>
      <c r="C16" s="342"/>
      <c r="D16" s="342"/>
      <c r="E16" s="342"/>
      <c r="F16" s="342"/>
      <c r="G16" s="342"/>
      <c r="H16" s="343"/>
      <c r="I16" s="14">
        <v>11</v>
      </c>
      <c r="J16" s="189">
        <v>-78909.150000000503</v>
      </c>
      <c r="K16" s="189">
        <v>-443326.72999999882</v>
      </c>
      <c r="M16" s="162"/>
      <c r="N16" s="162"/>
    </row>
    <row r="17" spans="1:14" ht="12.75" customHeight="1" x14ac:dyDescent="0.2">
      <c r="A17" s="337" t="s">
        <v>283</v>
      </c>
      <c r="B17" s="342"/>
      <c r="C17" s="342"/>
      <c r="D17" s="342"/>
      <c r="E17" s="342"/>
      <c r="F17" s="342"/>
      <c r="G17" s="342"/>
      <c r="H17" s="343"/>
      <c r="I17" s="14">
        <v>12</v>
      </c>
      <c r="J17" s="189">
        <v>-78294367.18599993</v>
      </c>
      <c r="K17" s="189">
        <v>-29036535.07759998</v>
      </c>
      <c r="M17" s="162"/>
      <c r="N17" s="162"/>
    </row>
    <row r="18" spans="1:14" ht="12.75" customHeight="1" x14ac:dyDescent="0.2">
      <c r="A18" s="334" t="s">
        <v>284</v>
      </c>
      <c r="B18" s="342"/>
      <c r="C18" s="342"/>
      <c r="D18" s="342"/>
      <c r="E18" s="342"/>
      <c r="F18" s="342"/>
      <c r="G18" s="342"/>
      <c r="H18" s="343"/>
      <c r="I18" s="14">
        <v>13</v>
      </c>
      <c r="J18" s="190">
        <f>SUM(J19:J35)</f>
        <v>-144885433.35599899</v>
      </c>
      <c r="K18" s="190">
        <f>SUM(K19:K35)</f>
        <v>-126624852.7190012</v>
      </c>
      <c r="M18" s="162"/>
      <c r="N18" s="162"/>
    </row>
    <row r="19" spans="1:14" ht="12.75" customHeight="1" x14ac:dyDescent="0.2">
      <c r="A19" s="337" t="s">
        <v>285</v>
      </c>
      <c r="B19" s="342"/>
      <c r="C19" s="342"/>
      <c r="D19" s="342"/>
      <c r="E19" s="342"/>
      <c r="F19" s="342"/>
      <c r="G19" s="342"/>
      <c r="H19" s="343"/>
      <c r="I19" s="14">
        <v>14</v>
      </c>
      <c r="J19" s="189">
        <v>-191613446.39999986</v>
      </c>
      <c r="K19" s="189">
        <v>-389622376.55999994</v>
      </c>
      <c r="M19" s="162"/>
      <c r="N19" s="162"/>
    </row>
    <row r="20" spans="1:14" ht="24" customHeight="1" x14ac:dyDescent="0.2">
      <c r="A20" s="337" t="s">
        <v>286</v>
      </c>
      <c r="B20" s="342"/>
      <c r="C20" s="342"/>
      <c r="D20" s="342"/>
      <c r="E20" s="342"/>
      <c r="F20" s="342"/>
      <c r="G20" s="342"/>
      <c r="H20" s="343"/>
      <c r="I20" s="14">
        <v>15</v>
      </c>
      <c r="J20" s="189">
        <v>-152906790.62000003</v>
      </c>
      <c r="K20" s="189">
        <v>30268037.600000016</v>
      </c>
      <c r="M20" s="162"/>
      <c r="N20" s="162"/>
    </row>
    <row r="21" spans="1:14" ht="12.75" customHeight="1" x14ac:dyDescent="0.2">
      <c r="A21" s="337" t="s">
        <v>287</v>
      </c>
      <c r="B21" s="344"/>
      <c r="C21" s="344"/>
      <c r="D21" s="344"/>
      <c r="E21" s="344"/>
      <c r="F21" s="344"/>
      <c r="G21" s="344"/>
      <c r="H21" s="345"/>
      <c r="I21" s="14">
        <v>16</v>
      </c>
      <c r="J21" s="189">
        <v>130007430.26000018</v>
      </c>
      <c r="K21" s="189">
        <v>224852899.72999996</v>
      </c>
      <c r="M21" s="162"/>
      <c r="N21" s="162"/>
    </row>
    <row r="22" spans="1:14" ht="23.25" customHeight="1" x14ac:dyDescent="0.2">
      <c r="A22" s="337" t="s">
        <v>288</v>
      </c>
      <c r="B22" s="344"/>
      <c r="C22" s="344"/>
      <c r="D22" s="344"/>
      <c r="E22" s="344"/>
      <c r="F22" s="344"/>
      <c r="G22" s="344"/>
      <c r="H22" s="345"/>
      <c r="I22" s="14">
        <v>17</v>
      </c>
      <c r="J22" s="189">
        <v>0</v>
      </c>
      <c r="K22" s="189">
        <v>0</v>
      </c>
      <c r="M22" s="162"/>
      <c r="N22" s="162"/>
    </row>
    <row r="23" spans="1:14" ht="23.25" customHeight="1" x14ac:dyDescent="0.2">
      <c r="A23" s="337" t="s">
        <v>289</v>
      </c>
      <c r="B23" s="344"/>
      <c r="C23" s="344"/>
      <c r="D23" s="344"/>
      <c r="E23" s="344"/>
      <c r="F23" s="344"/>
      <c r="G23" s="344"/>
      <c r="H23" s="345"/>
      <c r="I23" s="14">
        <v>18</v>
      </c>
      <c r="J23" s="189">
        <v>-64542588.839999996</v>
      </c>
      <c r="K23" s="189">
        <v>-161579470.34</v>
      </c>
      <c r="M23" s="162"/>
      <c r="N23" s="162"/>
    </row>
    <row r="24" spans="1:14" ht="12.75" customHeight="1" x14ac:dyDescent="0.2">
      <c r="A24" s="337" t="s">
        <v>290</v>
      </c>
      <c r="B24" s="344"/>
      <c r="C24" s="344"/>
      <c r="D24" s="344"/>
      <c r="E24" s="344"/>
      <c r="F24" s="344"/>
      <c r="G24" s="344"/>
      <c r="H24" s="345"/>
      <c r="I24" s="14">
        <v>19</v>
      </c>
      <c r="J24" s="189">
        <v>-50965878.319999993</v>
      </c>
      <c r="K24" s="189">
        <v>-23036834.889999986</v>
      </c>
      <c r="M24" s="162"/>
      <c r="N24" s="162"/>
    </row>
    <row r="25" spans="1:14" ht="12.75" customHeight="1" x14ac:dyDescent="0.2">
      <c r="A25" s="337" t="s">
        <v>291</v>
      </c>
      <c r="B25" s="344"/>
      <c r="C25" s="344"/>
      <c r="D25" s="344"/>
      <c r="E25" s="344"/>
      <c r="F25" s="344"/>
      <c r="G25" s="344"/>
      <c r="H25" s="345"/>
      <c r="I25" s="14">
        <v>20</v>
      </c>
      <c r="J25" s="189">
        <v>726974.99999996275</v>
      </c>
      <c r="K25" s="189">
        <v>-46817.679999988526</v>
      </c>
      <c r="M25" s="162"/>
      <c r="N25" s="162"/>
    </row>
    <row r="26" spans="1:14" ht="12.75" customHeight="1" x14ac:dyDescent="0.2">
      <c r="A26" s="337" t="s">
        <v>292</v>
      </c>
      <c r="B26" s="344"/>
      <c r="C26" s="344"/>
      <c r="D26" s="344"/>
      <c r="E26" s="344"/>
      <c r="F26" s="344"/>
      <c r="G26" s="344"/>
      <c r="H26" s="345"/>
      <c r="I26" s="14">
        <v>21</v>
      </c>
      <c r="J26" s="189">
        <v>-79365970.899999633</v>
      </c>
      <c r="K26" s="189">
        <v>-108507958.34999987</v>
      </c>
      <c r="M26" s="162"/>
      <c r="N26" s="162"/>
    </row>
    <row r="27" spans="1:14" ht="12.75" customHeight="1" x14ac:dyDescent="0.2">
      <c r="A27" s="337" t="s">
        <v>293</v>
      </c>
      <c r="B27" s="344"/>
      <c r="C27" s="344"/>
      <c r="D27" s="344"/>
      <c r="E27" s="344"/>
      <c r="F27" s="344"/>
      <c r="G27" s="344"/>
      <c r="H27" s="345"/>
      <c r="I27" s="14">
        <v>22</v>
      </c>
      <c r="J27" s="189">
        <v>6447244.1399999997</v>
      </c>
      <c r="K27" s="189">
        <v>-9238005.1800000016</v>
      </c>
      <c r="M27" s="162"/>
      <c r="N27" s="162"/>
    </row>
    <row r="28" spans="1:14" ht="25.5" customHeight="1" x14ac:dyDescent="0.2">
      <c r="A28" s="337" t="s">
        <v>294</v>
      </c>
      <c r="B28" s="344"/>
      <c r="C28" s="344"/>
      <c r="D28" s="344"/>
      <c r="E28" s="344"/>
      <c r="F28" s="344"/>
      <c r="G28" s="344"/>
      <c r="H28" s="345"/>
      <c r="I28" s="14">
        <v>23</v>
      </c>
      <c r="J28" s="189">
        <v>-42175237.330000013</v>
      </c>
      <c r="K28" s="189">
        <v>-58113672.750000015</v>
      </c>
      <c r="M28" s="162"/>
      <c r="N28" s="162"/>
    </row>
    <row r="29" spans="1:14" ht="12.75" customHeight="1" x14ac:dyDescent="0.2">
      <c r="A29" s="337" t="s">
        <v>295</v>
      </c>
      <c r="B29" s="344"/>
      <c r="C29" s="344"/>
      <c r="D29" s="344"/>
      <c r="E29" s="344"/>
      <c r="F29" s="344"/>
      <c r="G29" s="344"/>
      <c r="H29" s="345"/>
      <c r="I29" s="14">
        <v>24</v>
      </c>
      <c r="J29" s="189">
        <v>252059379.26000023</v>
      </c>
      <c r="K29" s="189">
        <v>216981921.46999866</v>
      </c>
      <c r="M29" s="162"/>
      <c r="N29" s="162"/>
    </row>
    <row r="30" spans="1:14" ht="25.5" customHeight="1" x14ac:dyDescent="0.2">
      <c r="A30" s="337" t="s">
        <v>296</v>
      </c>
      <c r="B30" s="344"/>
      <c r="C30" s="344"/>
      <c r="D30" s="344"/>
      <c r="E30" s="344"/>
      <c r="F30" s="344"/>
      <c r="G30" s="344"/>
      <c r="H30" s="345"/>
      <c r="I30" s="14">
        <v>25</v>
      </c>
      <c r="J30" s="189">
        <v>64542588.839999996</v>
      </c>
      <c r="K30" s="189">
        <v>161579470.34</v>
      </c>
      <c r="M30" s="162"/>
      <c r="N30" s="162"/>
    </row>
    <row r="31" spans="1:14" ht="12.75" customHeight="1" x14ac:dyDescent="0.2">
      <c r="A31" s="337" t="s">
        <v>297</v>
      </c>
      <c r="B31" s="344"/>
      <c r="C31" s="344"/>
      <c r="D31" s="344"/>
      <c r="E31" s="344"/>
      <c r="F31" s="344"/>
      <c r="G31" s="344"/>
      <c r="H31" s="345"/>
      <c r="I31" s="14">
        <v>26</v>
      </c>
      <c r="J31" s="189">
        <v>-716709.23600013345</v>
      </c>
      <c r="K31" s="189">
        <v>-6766613.7833999991</v>
      </c>
      <c r="M31" s="162"/>
      <c r="N31" s="162"/>
    </row>
    <row r="32" spans="1:14" ht="12.75" customHeight="1" x14ac:dyDescent="0.2">
      <c r="A32" s="337" t="s">
        <v>298</v>
      </c>
      <c r="B32" s="344"/>
      <c r="C32" s="344"/>
      <c r="D32" s="344"/>
      <c r="E32" s="344"/>
      <c r="F32" s="344"/>
      <c r="G32" s="344"/>
      <c r="H32" s="345"/>
      <c r="I32" s="14">
        <v>27</v>
      </c>
      <c r="J32" s="189">
        <v>0</v>
      </c>
      <c r="K32" s="189">
        <v>0</v>
      </c>
      <c r="M32" s="162"/>
      <c r="N32" s="162"/>
    </row>
    <row r="33" spans="1:14" ht="12.75" customHeight="1" x14ac:dyDescent="0.2">
      <c r="A33" s="337" t="s">
        <v>299</v>
      </c>
      <c r="B33" s="344"/>
      <c r="C33" s="344"/>
      <c r="D33" s="344"/>
      <c r="E33" s="344"/>
      <c r="F33" s="344"/>
      <c r="G33" s="344"/>
      <c r="H33" s="345"/>
      <c r="I33" s="14">
        <v>28</v>
      </c>
      <c r="J33" s="189">
        <v>0</v>
      </c>
      <c r="K33" s="189">
        <v>2107686.6</v>
      </c>
      <c r="M33" s="162"/>
      <c r="N33" s="162"/>
    </row>
    <row r="34" spans="1:14" ht="12.75" customHeight="1" x14ac:dyDescent="0.2">
      <c r="A34" s="337" t="s">
        <v>300</v>
      </c>
      <c r="B34" s="344"/>
      <c r="C34" s="344"/>
      <c r="D34" s="344"/>
      <c r="E34" s="344"/>
      <c r="F34" s="344"/>
      <c r="G34" s="344"/>
      <c r="H34" s="345"/>
      <c r="I34" s="14">
        <v>29</v>
      </c>
      <c r="J34" s="189">
        <v>-52942676.859999597</v>
      </c>
      <c r="K34" s="189">
        <v>-29347797.825600006</v>
      </c>
      <c r="M34" s="162"/>
      <c r="N34" s="162"/>
    </row>
    <row r="35" spans="1:14" ht="25.5" customHeight="1" x14ac:dyDescent="0.2">
      <c r="A35" s="337" t="s">
        <v>301</v>
      </c>
      <c r="B35" s="344"/>
      <c r="C35" s="344"/>
      <c r="D35" s="344"/>
      <c r="E35" s="344"/>
      <c r="F35" s="344"/>
      <c r="G35" s="344"/>
      <c r="H35" s="345"/>
      <c r="I35" s="14">
        <v>30</v>
      </c>
      <c r="J35" s="189">
        <v>36560247.649999902</v>
      </c>
      <c r="K35" s="189">
        <v>23844678.89999992</v>
      </c>
      <c r="M35" s="162"/>
      <c r="N35" s="162"/>
    </row>
    <row r="36" spans="1:14" ht="12.75" customHeight="1" x14ac:dyDescent="0.2">
      <c r="A36" s="334" t="s">
        <v>302</v>
      </c>
      <c r="B36" s="342"/>
      <c r="C36" s="342"/>
      <c r="D36" s="342"/>
      <c r="E36" s="342"/>
      <c r="F36" s="342"/>
      <c r="G36" s="342"/>
      <c r="H36" s="343"/>
      <c r="I36" s="14">
        <v>31</v>
      </c>
      <c r="J36" s="189">
        <v>0</v>
      </c>
      <c r="K36" s="189">
        <v>-14060269.66</v>
      </c>
      <c r="M36" s="162"/>
      <c r="N36" s="162"/>
    </row>
    <row r="37" spans="1:14" ht="12.75" customHeight="1" x14ac:dyDescent="0.2">
      <c r="A37" s="334" t="s">
        <v>303</v>
      </c>
      <c r="B37" s="342"/>
      <c r="C37" s="342"/>
      <c r="D37" s="342"/>
      <c r="E37" s="342"/>
      <c r="F37" s="342"/>
      <c r="G37" s="342"/>
      <c r="H37" s="343"/>
      <c r="I37" s="14">
        <v>32</v>
      </c>
      <c r="J37" s="190">
        <f>SUM(J38:J51)</f>
        <v>167171280.32999995</v>
      </c>
      <c r="K37" s="190">
        <f>SUM(K38:K51)</f>
        <v>37806436.530000009</v>
      </c>
      <c r="M37" s="162"/>
      <c r="N37" s="162"/>
    </row>
    <row r="38" spans="1:14" ht="12.75" customHeight="1" x14ac:dyDescent="0.2">
      <c r="A38" s="337" t="s">
        <v>372</v>
      </c>
      <c r="B38" s="342"/>
      <c r="C38" s="342"/>
      <c r="D38" s="342"/>
      <c r="E38" s="342"/>
      <c r="F38" s="342"/>
      <c r="G38" s="342"/>
      <c r="H38" s="343"/>
      <c r="I38" s="14">
        <v>33</v>
      </c>
      <c r="J38" s="189">
        <v>47459.58</v>
      </c>
      <c r="K38" s="189">
        <v>47260.23</v>
      </c>
      <c r="M38" s="162"/>
      <c r="N38" s="162"/>
    </row>
    <row r="39" spans="1:14" ht="12.75" customHeight="1" x14ac:dyDescent="0.2">
      <c r="A39" s="337" t="s">
        <v>304</v>
      </c>
      <c r="B39" s="342"/>
      <c r="C39" s="342"/>
      <c r="D39" s="342"/>
      <c r="E39" s="342"/>
      <c r="F39" s="342"/>
      <c r="G39" s="342"/>
      <c r="H39" s="343"/>
      <c r="I39" s="14">
        <v>34</v>
      </c>
      <c r="J39" s="189">
        <v>-27524605.490000002</v>
      </c>
      <c r="K39" s="189">
        <v>-28058088.060000002</v>
      </c>
      <c r="M39" s="162"/>
      <c r="N39" s="162"/>
    </row>
    <row r="40" spans="1:14" ht="12.75" customHeight="1" x14ac:dyDescent="0.2">
      <c r="A40" s="337" t="s">
        <v>305</v>
      </c>
      <c r="B40" s="342"/>
      <c r="C40" s="342"/>
      <c r="D40" s="342"/>
      <c r="E40" s="342"/>
      <c r="F40" s="342"/>
      <c r="G40" s="342"/>
      <c r="H40" s="343"/>
      <c r="I40" s="14">
        <v>35</v>
      </c>
      <c r="J40" s="189">
        <v>0</v>
      </c>
      <c r="K40" s="189">
        <v>0</v>
      </c>
      <c r="M40" s="162"/>
      <c r="N40" s="162"/>
    </row>
    <row r="41" spans="1:14" ht="12.75" customHeight="1" x14ac:dyDescent="0.2">
      <c r="A41" s="337" t="s">
        <v>306</v>
      </c>
      <c r="B41" s="342"/>
      <c r="C41" s="342"/>
      <c r="D41" s="342"/>
      <c r="E41" s="342"/>
      <c r="F41" s="342"/>
      <c r="G41" s="342"/>
      <c r="H41" s="343"/>
      <c r="I41" s="14">
        <v>36</v>
      </c>
      <c r="J41" s="189">
        <v>-5404472.6200000001</v>
      </c>
      <c r="K41" s="189">
        <v>-5381986.9200000009</v>
      </c>
      <c r="M41" s="162"/>
      <c r="N41" s="162"/>
    </row>
    <row r="42" spans="1:14" ht="24.75" customHeight="1" x14ac:dyDescent="0.2">
      <c r="A42" s="337" t="s">
        <v>307</v>
      </c>
      <c r="B42" s="342"/>
      <c r="C42" s="342"/>
      <c r="D42" s="342"/>
      <c r="E42" s="342"/>
      <c r="F42" s="342"/>
      <c r="G42" s="342"/>
      <c r="H42" s="343"/>
      <c r="I42" s="14">
        <v>37</v>
      </c>
      <c r="J42" s="189">
        <v>1380373.6400000006</v>
      </c>
      <c r="K42" s="189">
        <v>8401862.1999999993</v>
      </c>
      <c r="M42" s="162"/>
      <c r="N42" s="162"/>
    </row>
    <row r="43" spans="1:14" ht="25.5" customHeight="1" x14ac:dyDescent="0.2">
      <c r="A43" s="337" t="s">
        <v>308</v>
      </c>
      <c r="B43" s="342"/>
      <c r="C43" s="342"/>
      <c r="D43" s="342"/>
      <c r="E43" s="342"/>
      <c r="F43" s="342"/>
      <c r="G43" s="342"/>
      <c r="H43" s="343"/>
      <c r="I43" s="14">
        <v>38</v>
      </c>
      <c r="J43" s="189">
        <v>-379480.15</v>
      </c>
      <c r="K43" s="189">
        <v>-898701.03000000119</v>
      </c>
      <c r="M43" s="162"/>
      <c r="N43" s="162"/>
    </row>
    <row r="44" spans="1:14" ht="23.25" customHeight="1" x14ac:dyDescent="0.2">
      <c r="A44" s="337" t="s">
        <v>309</v>
      </c>
      <c r="B44" s="342"/>
      <c r="C44" s="342"/>
      <c r="D44" s="342"/>
      <c r="E44" s="342"/>
      <c r="F44" s="342"/>
      <c r="G44" s="342"/>
      <c r="H44" s="343"/>
      <c r="I44" s="14">
        <v>39</v>
      </c>
      <c r="J44" s="189">
        <v>5457078.0499999989</v>
      </c>
      <c r="K44" s="189">
        <v>16912856.899999999</v>
      </c>
      <c r="M44" s="162"/>
      <c r="N44" s="162"/>
    </row>
    <row r="45" spans="1:14" ht="12.75" customHeight="1" x14ac:dyDescent="0.2">
      <c r="A45" s="337" t="s">
        <v>310</v>
      </c>
      <c r="B45" s="342"/>
      <c r="C45" s="342"/>
      <c r="D45" s="342"/>
      <c r="E45" s="342"/>
      <c r="F45" s="342"/>
      <c r="G45" s="342"/>
      <c r="H45" s="343"/>
      <c r="I45" s="14">
        <v>40</v>
      </c>
      <c r="J45" s="189">
        <v>252401418.66</v>
      </c>
      <c r="K45" s="189">
        <v>220377704.11000001</v>
      </c>
      <c r="M45" s="162"/>
      <c r="N45" s="162"/>
    </row>
    <row r="46" spans="1:14" ht="12.75" customHeight="1" x14ac:dyDescent="0.2">
      <c r="A46" s="337" t="s">
        <v>311</v>
      </c>
      <c r="B46" s="342"/>
      <c r="C46" s="342"/>
      <c r="D46" s="342"/>
      <c r="E46" s="342"/>
      <c r="F46" s="342"/>
      <c r="G46" s="342"/>
      <c r="H46" s="343"/>
      <c r="I46" s="14">
        <v>41</v>
      </c>
      <c r="J46" s="189">
        <v>-59722200</v>
      </c>
      <c r="K46" s="189">
        <v>-228647600</v>
      </c>
      <c r="M46" s="162"/>
      <c r="N46" s="162"/>
    </row>
    <row r="47" spans="1:14" ht="12.75" customHeight="1" x14ac:dyDescent="0.2">
      <c r="A47" s="337" t="s">
        <v>312</v>
      </c>
      <c r="B47" s="342"/>
      <c r="C47" s="342"/>
      <c r="D47" s="342"/>
      <c r="E47" s="342"/>
      <c r="F47" s="342"/>
      <c r="G47" s="342"/>
      <c r="H47" s="343"/>
      <c r="I47" s="14">
        <v>42</v>
      </c>
      <c r="J47" s="189">
        <v>0</v>
      </c>
      <c r="K47" s="189">
        <v>0</v>
      </c>
      <c r="M47" s="162"/>
      <c r="N47" s="162"/>
    </row>
    <row r="48" spans="1:14" ht="12.75" customHeight="1" x14ac:dyDescent="0.2">
      <c r="A48" s="337" t="s">
        <v>313</v>
      </c>
      <c r="B48" s="342"/>
      <c r="C48" s="342"/>
      <c r="D48" s="342"/>
      <c r="E48" s="342"/>
      <c r="F48" s="342"/>
      <c r="G48" s="342"/>
      <c r="H48" s="343"/>
      <c r="I48" s="14">
        <v>43</v>
      </c>
      <c r="J48" s="189">
        <v>0</v>
      </c>
      <c r="K48" s="189">
        <v>0</v>
      </c>
      <c r="M48" s="162"/>
      <c r="N48" s="162"/>
    </row>
    <row r="49" spans="1:14" ht="12.75" customHeight="1" x14ac:dyDescent="0.2">
      <c r="A49" s="337" t="s">
        <v>314</v>
      </c>
      <c r="B49" s="335"/>
      <c r="C49" s="335"/>
      <c r="D49" s="335"/>
      <c r="E49" s="335"/>
      <c r="F49" s="335"/>
      <c r="G49" s="335"/>
      <c r="H49" s="336"/>
      <c r="I49" s="14">
        <v>44</v>
      </c>
      <c r="J49" s="189">
        <v>65010607.059999995</v>
      </c>
      <c r="K49" s="189">
        <v>27776853.940000001</v>
      </c>
      <c r="M49" s="162"/>
      <c r="N49" s="162"/>
    </row>
    <row r="50" spans="1:14" ht="12.75" customHeight="1" x14ac:dyDescent="0.2">
      <c r="A50" s="337" t="s">
        <v>315</v>
      </c>
      <c r="B50" s="335"/>
      <c r="C50" s="335"/>
      <c r="D50" s="335"/>
      <c r="E50" s="335"/>
      <c r="F50" s="335"/>
      <c r="G50" s="335"/>
      <c r="H50" s="336"/>
      <c r="I50" s="14">
        <v>45</v>
      </c>
      <c r="J50" s="189">
        <v>155170128.19</v>
      </c>
      <c r="K50" s="189">
        <v>76760130.620000005</v>
      </c>
      <c r="M50" s="162"/>
      <c r="N50" s="162"/>
    </row>
    <row r="51" spans="1:14" ht="12.75" customHeight="1" x14ac:dyDescent="0.2">
      <c r="A51" s="337" t="s">
        <v>316</v>
      </c>
      <c r="B51" s="335"/>
      <c r="C51" s="335"/>
      <c r="D51" s="335"/>
      <c r="E51" s="335"/>
      <c r="F51" s="335"/>
      <c r="G51" s="335"/>
      <c r="H51" s="336"/>
      <c r="I51" s="14">
        <v>46</v>
      </c>
      <c r="J51" s="189">
        <v>-219265026.59</v>
      </c>
      <c r="K51" s="189">
        <v>-49483855.460000001</v>
      </c>
      <c r="M51" s="162"/>
      <c r="N51" s="162"/>
    </row>
    <row r="52" spans="1:14" ht="12.75" customHeight="1" x14ac:dyDescent="0.2">
      <c r="A52" s="334" t="s">
        <v>317</v>
      </c>
      <c r="B52" s="335"/>
      <c r="C52" s="335"/>
      <c r="D52" s="335"/>
      <c r="E52" s="335"/>
      <c r="F52" s="335"/>
      <c r="G52" s="335"/>
      <c r="H52" s="336"/>
      <c r="I52" s="14">
        <v>47</v>
      </c>
      <c r="J52" s="190">
        <f>SUM(J53:J57)</f>
        <v>-1960000</v>
      </c>
      <c r="K52" s="190">
        <f>SUM(K53:K57)</f>
        <v>-980000</v>
      </c>
      <c r="M52" s="162"/>
      <c r="N52" s="162"/>
    </row>
    <row r="53" spans="1:14" ht="12.75" customHeight="1" x14ac:dyDescent="0.2">
      <c r="A53" s="337" t="s">
        <v>318</v>
      </c>
      <c r="B53" s="335"/>
      <c r="C53" s="335"/>
      <c r="D53" s="335"/>
      <c r="E53" s="335"/>
      <c r="F53" s="335"/>
      <c r="G53" s="335"/>
      <c r="H53" s="336"/>
      <c r="I53" s="14">
        <v>48</v>
      </c>
      <c r="J53" s="189">
        <v>0</v>
      </c>
      <c r="K53" s="189">
        <v>0</v>
      </c>
      <c r="M53" s="162"/>
      <c r="N53" s="162"/>
    </row>
    <row r="54" spans="1:14" ht="12.75" customHeight="1" x14ac:dyDescent="0.2">
      <c r="A54" s="337" t="s">
        <v>319</v>
      </c>
      <c r="B54" s="335"/>
      <c r="C54" s="335"/>
      <c r="D54" s="335"/>
      <c r="E54" s="335"/>
      <c r="F54" s="335"/>
      <c r="G54" s="335"/>
      <c r="H54" s="336"/>
      <c r="I54" s="14">
        <v>49</v>
      </c>
      <c r="J54" s="189">
        <v>0</v>
      </c>
      <c r="K54" s="189">
        <v>0</v>
      </c>
      <c r="M54" s="162"/>
      <c r="N54" s="162"/>
    </row>
    <row r="55" spans="1:14" ht="12.75" customHeight="1" x14ac:dyDescent="0.2">
      <c r="A55" s="337" t="s">
        <v>371</v>
      </c>
      <c r="B55" s="335"/>
      <c r="C55" s="335"/>
      <c r="D55" s="335"/>
      <c r="E55" s="335"/>
      <c r="F55" s="335"/>
      <c r="G55" s="335"/>
      <c r="H55" s="336"/>
      <c r="I55" s="14">
        <v>50</v>
      </c>
      <c r="J55" s="189">
        <v>0</v>
      </c>
      <c r="K55" s="189">
        <v>0</v>
      </c>
      <c r="M55" s="162"/>
      <c r="N55" s="162"/>
    </row>
    <row r="56" spans="1:14" ht="12.75" customHeight="1" x14ac:dyDescent="0.2">
      <c r="A56" s="337" t="s">
        <v>320</v>
      </c>
      <c r="B56" s="335"/>
      <c r="C56" s="335"/>
      <c r="D56" s="335"/>
      <c r="E56" s="335"/>
      <c r="F56" s="335"/>
      <c r="G56" s="335"/>
      <c r="H56" s="336"/>
      <c r="I56" s="14">
        <v>51</v>
      </c>
      <c r="J56" s="189">
        <v>0</v>
      </c>
      <c r="K56" s="189">
        <v>0</v>
      </c>
      <c r="M56" s="162"/>
      <c r="N56" s="162"/>
    </row>
    <row r="57" spans="1:14" ht="12.75" customHeight="1" x14ac:dyDescent="0.2">
      <c r="A57" s="337" t="s">
        <v>321</v>
      </c>
      <c r="B57" s="335"/>
      <c r="C57" s="335"/>
      <c r="D57" s="335"/>
      <c r="E57" s="335"/>
      <c r="F57" s="335"/>
      <c r="G57" s="335"/>
      <c r="H57" s="336"/>
      <c r="I57" s="14">
        <v>52</v>
      </c>
      <c r="J57" s="189">
        <v>-1960000</v>
      </c>
      <c r="K57" s="189">
        <v>-980000</v>
      </c>
      <c r="M57" s="162"/>
      <c r="N57" s="162"/>
    </row>
    <row r="58" spans="1:14" ht="12.75" customHeight="1" x14ac:dyDescent="0.2">
      <c r="A58" s="334" t="s">
        <v>322</v>
      </c>
      <c r="B58" s="335"/>
      <c r="C58" s="335"/>
      <c r="D58" s="335"/>
      <c r="E58" s="335"/>
      <c r="F58" s="335"/>
      <c r="G58" s="335"/>
      <c r="H58" s="336"/>
      <c r="I58" s="14">
        <v>53</v>
      </c>
      <c r="J58" s="190">
        <f>SUM(J6+J37+J52)</f>
        <v>-1774630.5619987249</v>
      </c>
      <c r="K58" s="190">
        <f>SUM(K6+K37+K52)</f>
        <v>-18597020.816600673</v>
      </c>
      <c r="M58" s="162"/>
      <c r="N58" s="162"/>
    </row>
    <row r="59" spans="1:14" ht="23.25" customHeight="1" x14ac:dyDescent="0.2">
      <c r="A59" s="334" t="s">
        <v>323</v>
      </c>
      <c r="B59" s="335"/>
      <c r="C59" s="335"/>
      <c r="D59" s="335"/>
      <c r="E59" s="335"/>
      <c r="F59" s="335"/>
      <c r="G59" s="335"/>
      <c r="H59" s="336"/>
      <c r="I59" s="14">
        <v>54</v>
      </c>
      <c r="J59" s="189">
        <v>58440922.990000002</v>
      </c>
      <c r="K59" s="189">
        <v>27738555.100000009</v>
      </c>
      <c r="M59" s="162"/>
      <c r="N59" s="162"/>
    </row>
    <row r="60" spans="1:14" ht="12.75" customHeight="1" x14ac:dyDescent="0.2">
      <c r="A60" s="334" t="s">
        <v>324</v>
      </c>
      <c r="B60" s="335"/>
      <c r="C60" s="335"/>
      <c r="D60" s="335"/>
      <c r="E60" s="335"/>
      <c r="F60" s="335"/>
      <c r="G60" s="335"/>
      <c r="H60" s="336"/>
      <c r="I60" s="14">
        <v>55</v>
      </c>
      <c r="J60" s="190">
        <f>SUM(J58:J59)</f>
        <v>56666292.428001277</v>
      </c>
      <c r="K60" s="190">
        <f>SUM(K58:K59)</f>
        <v>9141534.283399336</v>
      </c>
      <c r="M60" s="162"/>
      <c r="N60" s="162"/>
    </row>
    <row r="61" spans="1:14" ht="12.75" customHeight="1" x14ac:dyDescent="0.2">
      <c r="A61" s="337" t="s">
        <v>325</v>
      </c>
      <c r="B61" s="335"/>
      <c r="C61" s="335"/>
      <c r="D61" s="335"/>
      <c r="E61" s="335"/>
      <c r="F61" s="335"/>
      <c r="G61" s="335"/>
      <c r="H61" s="336"/>
      <c r="I61" s="14">
        <v>56</v>
      </c>
      <c r="J61" s="189">
        <v>58546582</v>
      </c>
      <c r="K61" s="189">
        <v>66305759.659999996</v>
      </c>
      <c r="M61" s="162"/>
      <c r="N61" s="162"/>
    </row>
    <row r="62" spans="1:14" ht="12.75" customHeight="1" x14ac:dyDescent="0.2">
      <c r="A62" s="338" t="s">
        <v>326</v>
      </c>
      <c r="B62" s="339"/>
      <c r="C62" s="339"/>
      <c r="D62" s="339"/>
      <c r="E62" s="339"/>
      <c r="F62" s="339"/>
      <c r="G62" s="339"/>
      <c r="H62" s="340"/>
      <c r="I62" s="15">
        <v>57</v>
      </c>
      <c r="J62" s="195">
        <f>+SUM(J60:J61)</f>
        <v>115212874.42800128</v>
      </c>
      <c r="K62" s="195">
        <f>+SUM(K60:K61)</f>
        <v>75447293.94339934</v>
      </c>
      <c r="M62" s="162"/>
      <c r="N62" s="162"/>
    </row>
    <row r="63" spans="1:14" x14ac:dyDescent="0.2">
      <c r="A63" s="61" t="s">
        <v>327</v>
      </c>
      <c r="B63" s="59"/>
      <c r="C63" s="59"/>
      <c r="D63" s="59"/>
      <c r="E63" s="59"/>
      <c r="F63" s="59"/>
      <c r="G63" s="59"/>
      <c r="H63" s="59"/>
    </row>
  </sheetData>
  <mergeCells count="62">
    <mergeCell ref="A1:L1"/>
    <mergeCell ref="A2:J2"/>
    <mergeCell ref="A4:H4"/>
    <mergeCell ref="A5:H5"/>
    <mergeCell ref="A12:H12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  <ignoredError sqref="J63:K63 J18:K18" formulaRange="1"/>
    <ignoredError sqref="J62:K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0"/>
  <sheetViews>
    <sheetView tabSelected="1" view="pageBreakPreview" topLeftCell="A11" zoomScale="85" zoomScaleNormal="100" zoomScaleSheetLayoutView="85" workbookViewId="0">
      <selection activeCell="E7" sqref="E7:M40"/>
    </sheetView>
  </sheetViews>
  <sheetFormatPr defaultRowHeight="12.75" x14ac:dyDescent="0.2"/>
  <cols>
    <col min="1" max="2" width="9.140625" style="28"/>
    <col min="3" max="3" width="13.140625" style="28" customWidth="1"/>
    <col min="4" max="4" width="9.140625" style="28"/>
    <col min="5" max="5" width="12.7109375" style="28" customWidth="1"/>
    <col min="6" max="6" width="12.140625" style="28" customWidth="1"/>
    <col min="7" max="7" width="12.7109375" style="28" customWidth="1"/>
    <col min="8" max="8" width="13.140625" style="28" customWidth="1"/>
    <col min="9" max="9" width="12.28515625" style="28" customWidth="1"/>
    <col min="10" max="10" width="11.42578125" style="28" customWidth="1"/>
    <col min="11" max="11" width="13.140625" style="28" customWidth="1"/>
    <col min="12" max="12" width="15.140625" style="28" customWidth="1"/>
    <col min="13" max="13" width="13.7109375" style="28" bestFit="1" customWidth="1"/>
    <col min="14" max="16384" width="9.140625" style="28"/>
  </cols>
  <sheetData>
    <row r="1" spans="1:24" ht="21.75" customHeight="1" x14ac:dyDescent="0.25">
      <c r="A1" s="370" t="s">
        <v>328</v>
      </c>
      <c r="B1" s="352"/>
      <c r="C1" s="352"/>
      <c r="D1" s="352"/>
      <c r="E1" s="352"/>
      <c r="F1" s="371"/>
      <c r="G1" s="371"/>
      <c r="H1" s="371"/>
      <c r="I1" s="371"/>
      <c r="J1" s="371"/>
      <c r="K1" s="372"/>
      <c r="L1" s="123"/>
      <c r="M1" s="121"/>
      <c r="N1" s="121"/>
    </row>
    <row r="2" spans="1:24" ht="12.75" customHeight="1" x14ac:dyDescent="0.2">
      <c r="A2" s="350" t="s">
        <v>390</v>
      </c>
      <c r="B2" s="351"/>
      <c r="C2" s="351"/>
      <c r="D2" s="351"/>
      <c r="E2" s="352"/>
      <c r="F2" s="373"/>
      <c r="G2" s="373"/>
      <c r="H2" s="373"/>
      <c r="I2" s="373"/>
      <c r="J2" s="373"/>
      <c r="K2" s="374"/>
      <c r="L2" s="123"/>
      <c r="M2" s="121"/>
      <c r="N2" s="121"/>
    </row>
    <row r="3" spans="1:24" x14ac:dyDescent="0.2">
      <c r="A3" s="45"/>
      <c r="B3" s="46"/>
      <c r="C3" s="46"/>
      <c r="D3" s="46"/>
      <c r="E3" s="47"/>
      <c r="F3" s="48"/>
      <c r="G3" s="48"/>
      <c r="H3" s="48"/>
      <c r="I3" s="48"/>
      <c r="J3" s="48"/>
      <c r="K3" s="48"/>
      <c r="L3" s="394" t="s">
        <v>51</v>
      </c>
      <c r="M3" s="394"/>
      <c r="N3" s="121"/>
    </row>
    <row r="4" spans="1:24" ht="13.5" customHeight="1" x14ac:dyDescent="0.2">
      <c r="A4" s="381" t="s">
        <v>121</v>
      </c>
      <c r="B4" s="382"/>
      <c r="C4" s="383"/>
      <c r="D4" s="387" t="s">
        <v>122</v>
      </c>
      <c r="E4" s="391" t="s">
        <v>329</v>
      </c>
      <c r="F4" s="392"/>
      <c r="G4" s="392"/>
      <c r="H4" s="392"/>
      <c r="I4" s="392"/>
      <c r="J4" s="392"/>
      <c r="K4" s="393"/>
      <c r="L4" s="389" t="s">
        <v>330</v>
      </c>
      <c r="M4" s="389" t="s">
        <v>331</v>
      </c>
    </row>
    <row r="5" spans="1:24" ht="45" x14ac:dyDescent="0.2">
      <c r="A5" s="384"/>
      <c r="B5" s="385"/>
      <c r="C5" s="386"/>
      <c r="D5" s="388"/>
      <c r="E5" s="67" t="s">
        <v>332</v>
      </c>
      <c r="F5" s="67" t="s">
        <v>333</v>
      </c>
      <c r="G5" s="67" t="s">
        <v>334</v>
      </c>
      <c r="H5" s="67" t="s">
        <v>335</v>
      </c>
      <c r="I5" s="67" t="s">
        <v>336</v>
      </c>
      <c r="J5" s="67" t="s">
        <v>337</v>
      </c>
      <c r="K5" s="67" t="s">
        <v>338</v>
      </c>
      <c r="L5" s="390"/>
      <c r="M5" s="390"/>
    </row>
    <row r="6" spans="1:24" x14ac:dyDescent="0.2">
      <c r="A6" s="375">
        <v>1</v>
      </c>
      <c r="B6" s="376"/>
      <c r="C6" s="377"/>
      <c r="D6" s="62">
        <v>2</v>
      </c>
      <c r="E6" s="62" t="s">
        <v>2</v>
      </c>
      <c r="F6" s="63" t="s">
        <v>3</v>
      </c>
      <c r="G6" s="62" t="s">
        <v>4</v>
      </c>
      <c r="H6" s="63" t="s">
        <v>5</v>
      </c>
      <c r="I6" s="62" t="s">
        <v>6</v>
      </c>
      <c r="J6" s="63" t="s">
        <v>7</v>
      </c>
      <c r="K6" s="62" t="s">
        <v>8</v>
      </c>
      <c r="L6" s="63" t="s">
        <v>9</v>
      </c>
      <c r="M6" s="62" t="s">
        <v>10</v>
      </c>
    </row>
    <row r="7" spans="1:24" ht="21" customHeight="1" x14ac:dyDescent="0.2">
      <c r="A7" s="378" t="s">
        <v>339</v>
      </c>
      <c r="B7" s="379"/>
      <c r="C7" s="380"/>
      <c r="D7" s="17">
        <v>1</v>
      </c>
      <c r="E7" s="155">
        <v>601575800</v>
      </c>
      <c r="F7" s="155">
        <v>681482525.25</v>
      </c>
      <c r="G7" s="155">
        <v>141970196.90000004</v>
      </c>
      <c r="H7" s="155">
        <v>395535293.84000003</v>
      </c>
      <c r="I7" s="155">
        <v>44434235.532000244</v>
      </c>
      <c r="J7" s="155">
        <v>50964376.445996463</v>
      </c>
      <c r="K7" s="156">
        <f t="shared" ref="K7:K23" si="0">SUM(E7:J7)</f>
        <v>1915962427.9679971</v>
      </c>
      <c r="L7" s="155"/>
      <c r="M7" s="156">
        <f t="shared" ref="M7:M23" si="1">K7+L7</f>
        <v>1915962427.9679971</v>
      </c>
      <c r="P7" s="161"/>
      <c r="Q7" s="161"/>
      <c r="R7" s="161"/>
      <c r="S7" s="161"/>
      <c r="T7" s="161"/>
      <c r="U7" s="161"/>
      <c r="V7" s="161"/>
      <c r="W7" s="161"/>
      <c r="X7" s="161"/>
    </row>
    <row r="8" spans="1:24" ht="14.25" customHeight="1" x14ac:dyDescent="0.2">
      <c r="A8" s="355" t="s">
        <v>340</v>
      </c>
      <c r="B8" s="356"/>
      <c r="C8" s="357"/>
      <c r="D8" s="4">
        <v>2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8">
        <f t="shared" si="0"/>
        <v>0</v>
      </c>
      <c r="L8" s="157"/>
      <c r="M8" s="158">
        <f t="shared" si="1"/>
        <v>0</v>
      </c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3.5" customHeight="1" x14ac:dyDescent="0.2">
      <c r="A9" s="355" t="s">
        <v>341</v>
      </c>
      <c r="B9" s="356"/>
      <c r="C9" s="357"/>
      <c r="D9" s="4">
        <v>3</v>
      </c>
      <c r="E9" s="157">
        <v>0</v>
      </c>
      <c r="F9" s="157">
        <v>0</v>
      </c>
      <c r="G9" s="157">
        <v>0</v>
      </c>
      <c r="H9" s="157">
        <v>0</v>
      </c>
      <c r="I9" s="157"/>
      <c r="J9" s="157"/>
      <c r="K9" s="158">
        <f t="shared" si="0"/>
        <v>0</v>
      </c>
      <c r="L9" s="157"/>
      <c r="M9" s="158">
        <f t="shared" si="1"/>
        <v>0</v>
      </c>
      <c r="P9" s="161"/>
      <c r="Q9" s="161"/>
      <c r="R9" s="161"/>
      <c r="S9" s="161"/>
      <c r="T9" s="161"/>
      <c r="U9" s="161"/>
      <c r="V9" s="161"/>
      <c r="W9" s="161"/>
      <c r="X9" s="161"/>
    </row>
    <row r="10" spans="1:24" ht="27.75" customHeight="1" x14ac:dyDescent="0.2">
      <c r="A10" s="358" t="s">
        <v>342</v>
      </c>
      <c r="B10" s="359"/>
      <c r="C10" s="360"/>
      <c r="D10" s="4">
        <v>4</v>
      </c>
      <c r="E10" s="158">
        <f>SUM(E7:E9)</f>
        <v>601575800</v>
      </c>
      <c r="F10" s="158">
        <f t="shared" ref="F10:L10" si="2">SUM(F7:F9)</f>
        <v>681482525.25</v>
      </c>
      <c r="G10" s="158">
        <f t="shared" si="2"/>
        <v>141970196.90000004</v>
      </c>
      <c r="H10" s="158">
        <f t="shared" si="2"/>
        <v>395535293.84000003</v>
      </c>
      <c r="I10" s="158">
        <f t="shared" si="2"/>
        <v>44434235.532000244</v>
      </c>
      <c r="J10" s="158">
        <f t="shared" si="2"/>
        <v>50964376.445996463</v>
      </c>
      <c r="K10" s="158">
        <f t="shared" si="0"/>
        <v>1915962427.9679971</v>
      </c>
      <c r="L10" s="158">
        <f t="shared" si="2"/>
        <v>0</v>
      </c>
      <c r="M10" s="158">
        <f t="shared" si="1"/>
        <v>1915962427.9679971</v>
      </c>
      <c r="P10" s="161"/>
      <c r="Q10" s="161"/>
      <c r="R10" s="161"/>
      <c r="S10" s="161"/>
      <c r="T10" s="161"/>
      <c r="U10" s="161"/>
      <c r="V10" s="161"/>
      <c r="W10" s="161"/>
      <c r="X10" s="161"/>
    </row>
    <row r="11" spans="1:24" ht="27" customHeight="1" x14ac:dyDescent="0.2">
      <c r="A11" s="358" t="s">
        <v>343</v>
      </c>
      <c r="B11" s="359"/>
      <c r="C11" s="360"/>
      <c r="D11" s="4">
        <v>5</v>
      </c>
      <c r="E11" s="158">
        <f>E12+E13</f>
        <v>0</v>
      </c>
      <c r="F11" s="158">
        <f t="shared" ref="F11:L11" si="3">F12+F13</f>
        <v>0</v>
      </c>
      <c r="G11" s="158">
        <f t="shared" si="3"/>
        <v>87718688.12759997</v>
      </c>
      <c r="H11" s="158">
        <f t="shared" si="3"/>
        <v>0</v>
      </c>
      <c r="I11" s="158">
        <f t="shared" si="3"/>
        <v>0</v>
      </c>
      <c r="J11" s="158">
        <f t="shared" si="3"/>
        <v>51528025.425000325</v>
      </c>
      <c r="K11" s="158">
        <f t="shared" si="0"/>
        <v>139246713.55260029</v>
      </c>
      <c r="L11" s="158">
        <f t="shared" si="3"/>
        <v>0</v>
      </c>
      <c r="M11" s="158">
        <f t="shared" si="1"/>
        <v>139246713.55260029</v>
      </c>
      <c r="P11" s="161"/>
      <c r="Q11" s="161"/>
      <c r="R11" s="161"/>
      <c r="S11" s="161"/>
      <c r="T11" s="161"/>
      <c r="U11" s="161"/>
      <c r="V11" s="161"/>
      <c r="W11" s="161"/>
      <c r="X11" s="161"/>
    </row>
    <row r="12" spans="1:24" ht="12.75" customHeight="1" x14ac:dyDescent="0.2">
      <c r="A12" s="355" t="s">
        <v>344</v>
      </c>
      <c r="B12" s="356"/>
      <c r="C12" s="357"/>
      <c r="D12" s="4">
        <v>6</v>
      </c>
      <c r="E12" s="157"/>
      <c r="F12" s="157"/>
      <c r="G12" s="157"/>
      <c r="H12" s="157"/>
      <c r="I12" s="157"/>
      <c r="J12" s="157">
        <v>51528025.425000325</v>
      </c>
      <c r="K12" s="158">
        <f t="shared" si="0"/>
        <v>51528025.425000325</v>
      </c>
      <c r="L12" s="157"/>
      <c r="M12" s="158">
        <f t="shared" si="1"/>
        <v>51528025.425000325</v>
      </c>
      <c r="P12" s="161"/>
      <c r="Q12" s="161"/>
      <c r="R12" s="161"/>
      <c r="S12" s="161"/>
      <c r="T12" s="161"/>
      <c r="U12" s="161"/>
      <c r="V12" s="161"/>
      <c r="W12" s="161"/>
      <c r="X12" s="161"/>
    </row>
    <row r="13" spans="1:24" ht="24.75" customHeight="1" x14ac:dyDescent="0.2">
      <c r="A13" s="355" t="s">
        <v>345</v>
      </c>
      <c r="B13" s="356"/>
      <c r="C13" s="357"/>
      <c r="D13" s="4">
        <v>7</v>
      </c>
      <c r="E13" s="158">
        <f t="shared" ref="E13:J13" si="4">SUM(E14:E17)</f>
        <v>0</v>
      </c>
      <c r="F13" s="158">
        <f t="shared" si="4"/>
        <v>0</v>
      </c>
      <c r="G13" s="158">
        <f t="shared" si="4"/>
        <v>87718688.12759997</v>
      </c>
      <c r="H13" s="158">
        <f t="shared" si="4"/>
        <v>0</v>
      </c>
      <c r="I13" s="158">
        <f t="shared" si="4"/>
        <v>0</v>
      </c>
      <c r="J13" s="158">
        <f t="shared" si="4"/>
        <v>0</v>
      </c>
      <c r="K13" s="158">
        <f t="shared" si="0"/>
        <v>87718688.12759997</v>
      </c>
      <c r="L13" s="158">
        <f>SUM(L14:L17)</f>
        <v>0</v>
      </c>
      <c r="M13" s="158">
        <f t="shared" si="1"/>
        <v>87718688.12759997</v>
      </c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ht="36" customHeight="1" x14ac:dyDescent="0.2">
      <c r="A14" s="355" t="s">
        <v>346</v>
      </c>
      <c r="B14" s="356"/>
      <c r="C14" s="357"/>
      <c r="D14" s="4">
        <v>8</v>
      </c>
      <c r="E14" s="157"/>
      <c r="F14" s="157"/>
      <c r="G14" s="157">
        <v>-7102200.0324000102</v>
      </c>
      <c r="H14" s="157"/>
      <c r="I14" s="157"/>
      <c r="J14" s="157"/>
      <c r="K14" s="158">
        <f t="shared" si="0"/>
        <v>-7102200.0324000102</v>
      </c>
      <c r="L14" s="157"/>
      <c r="M14" s="158">
        <f t="shared" si="1"/>
        <v>-7102200.0324000102</v>
      </c>
      <c r="P14" s="161"/>
      <c r="Q14" s="161"/>
      <c r="R14" s="161"/>
      <c r="S14" s="161"/>
      <c r="T14" s="161"/>
      <c r="U14" s="161"/>
      <c r="V14" s="161"/>
      <c r="W14" s="161"/>
      <c r="X14" s="161"/>
    </row>
    <row r="15" spans="1:24" ht="26.25" customHeight="1" x14ac:dyDescent="0.2">
      <c r="A15" s="355" t="s">
        <v>347</v>
      </c>
      <c r="B15" s="356"/>
      <c r="C15" s="357"/>
      <c r="D15" s="4">
        <v>9</v>
      </c>
      <c r="E15" s="157"/>
      <c r="F15" s="157"/>
      <c r="G15" s="157">
        <v>99237972.159999982</v>
      </c>
      <c r="H15" s="157"/>
      <c r="I15" s="157"/>
      <c r="J15" s="157"/>
      <c r="K15" s="158">
        <f t="shared" si="0"/>
        <v>99237972.159999982</v>
      </c>
      <c r="L15" s="157"/>
      <c r="M15" s="158">
        <f t="shared" si="1"/>
        <v>99237972.159999982</v>
      </c>
      <c r="P15" s="161"/>
      <c r="Q15" s="161"/>
      <c r="R15" s="161"/>
      <c r="S15" s="161"/>
      <c r="T15" s="161"/>
      <c r="U15" s="161"/>
      <c r="V15" s="161"/>
      <c r="W15" s="161"/>
      <c r="X15" s="161"/>
    </row>
    <row r="16" spans="1:24" ht="27" customHeight="1" x14ac:dyDescent="0.2">
      <c r="A16" s="355" t="s">
        <v>348</v>
      </c>
      <c r="B16" s="356"/>
      <c r="C16" s="357"/>
      <c r="D16" s="4">
        <v>10</v>
      </c>
      <c r="E16" s="157"/>
      <c r="F16" s="157"/>
      <c r="G16" s="157">
        <v>-4417084</v>
      </c>
      <c r="H16" s="157"/>
      <c r="I16" s="157"/>
      <c r="J16" s="157"/>
      <c r="K16" s="158">
        <f t="shared" si="0"/>
        <v>-4417084</v>
      </c>
      <c r="L16" s="157"/>
      <c r="M16" s="158">
        <f t="shared" si="1"/>
        <v>-4417084</v>
      </c>
      <c r="P16" s="161"/>
      <c r="Q16" s="161"/>
      <c r="R16" s="161"/>
      <c r="S16" s="161"/>
      <c r="T16" s="161"/>
      <c r="U16" s="161"/>
      <c r="V16" s="161"/>
      <c r="W16" s="161"/>
      <c r="X16" s="161"/>
    </row>
    <row r="17" spans="1:24" ht="18" customHeight="1" x14ac:dyDescent="0.2">
      <c r="A17" s="355" t="s">
        <v>349</v>
      </c>
      <c r="B17" s="356"/>
      <c r="C17" s="357"/>
      <c r="D17" s="4">
        <v>11</v>
      </c>
      <c r="E17" s="157"/>
      <c r="F17" s="157"/>
      <c r="G17" s="157"/>
      <c r="H17" s="157"/>
      <c r="I17" s="157"/>
      <c r="J17" s="157"/>
      <c r="K17" s="158"/>
      <c r="L17" s="157"/>
      <c r="M17" s="158">
        <f t="shared" si="1"/>
        <v>0</v>
      </c>
      <c r="P17" s="161"/>
      <c r="Q17" s="161"/>
      <c r="R17" s="161"/>
      <c r="S17" s="161"/>
      <c r="T17" s="161"/>
      <c r="U17" s="161"/>
      <c r="V17" s="161"/>
      <c r="W17" s="161"/>
      <c r="X17" s="161"/>
    </row>
    <row r="18" spans="1:24" ht="21.75" customHeight="1" x14ac:dyDescent="0.2">
      <c r="A18" s="358" t="s">
        <v>350</v>
      </c>
      <c r="B18" s="359"/>
      <c r="C18" s="360"/>
      <c r="D18" s="4">
        <v>12</v>
      </c>
      <c r="E18" s="158">
        <f t="shared" ref="E18:J18" si="5">SUM(E19:E22)</f>
        <v>0</v>
      </c>
      <c r="F18" s="158">
        <f t="shared" si="5"/>
        <v>0</v>
      </c>
      <c r="G18" s="158">
        <f t="shared" si="5"/>
        <v>-1160429.3760000081</v>
      </c>
      <c r="H18" s="158">
        <f t="shared" si="5"/>
        <v>2338542.2200000007</v>
      </c>
      <c r="I18" s="158">
        <f t="shared" si="5"/>
        <v>48098152.276000082</v>
      </c>
      <c r="J18" s="158">
        <f t="shared" si="5"/>
        <v>-50964376.44599998</v>
      </c>
      <c r="K18" s="158">
        <f t="shared" si="0"/>
        <v>-1688111.3259999081</v>
      </c>
      <c r="L18" s="158">
        <f>SUM(L19:L22)</f>
        <v>0</v>
      </c>
      <c r="M18" s="158">
        <f t="shared" si="1"/>
        <v>-1688111.3259999081</v>
      </c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6.5" customHeight="1" x14ac:dyDescent="0.2">
      <c r="A19" s="355" t="s">
        <v>351</v>
      </c>
      <c r="B19" s="356"/>
      <c r="C19" s="357"/>
      <c r="D19" s="4">
        <v>13</v>
      </c>
      <c r="E19" s="157"/>
      <c r="F19" s="157"/>
      <c r="G19" s="157"/>
      <c r="H19" s="157"/>
      <c r="I19" s="157"/>
      <c r="J19" s="157"/>
      <c r="K19" s="158">
        <f t="shared" si="0"/>
        <v>0</v>
      </c>
      <c r="L19" s="157"/>
      <c r="M19" s="158">
        <f t="shared" si="1"/>
        <v>0</v>
      </c>
      <c r="P19" s="161"/>
      <c r="Q19" s="161"/>
      <c r="R19" s="161"/>
      <c r="S19" s="161"/>
      <c r="T19" s="161"/>
      <c r="U19" s="161"/>
      <c r="V19" s="161"/>
      <c r="W19" s="161"/>
      <c r="X19" s="161"/>
    </row>
    <row r="20" spans="1:24" ht="14.25" customHeight="1" x14ac:dyDescent="0.2">
      <c r="A20" s="355" t="s">
        <v>352</v>
      </c>
      <c r="B20" s="356"/>
      <c r="C20" s="357"/>
      <c r="D20" s="4">
        <v>14</v>
      </c>
      <c r="E20" s="157"/>
      <c r="F20" s="157"/>
      <c r="G20" s="157"/>
      <c r="H20" s="157"/>
      <c r="I20" s="157"/>
      <c r="J20" s="157"/>
      <c r="K20" s="158">
        <f t="shared" si="0"/>
        <v>0</v>
      </c>
      <c r="L20" s="157"/>
      <c r="M20" s="158">
        <f t="shared" si="1"/>
        <v>0</v>
      </c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ht="14.25" customHeight="1" x14ac:dyDescent="0.2">
      <c r="A21" s="355" t="s">
        <v>353</v>
      </c>
      <c r="B21" s="356"/>
      <c r="C21" s="357"/>
      <c r="D21" s="4">
        <v>15</v>
      </c>
      <c r="E21" s="157"/>
      <c r="F21" s="157"/>
      <c r="G21" s="157"/>
      <c r="H21" s="157"/>
      <c r="I21" s="157"/>
      <c r="J21" s="157">
        <v>-1960000</v>
      </c>
      <c r="K21" s="158">
        <f t="shared" si="0"/>
        <v>-1960000</v>
      </c>
      <c r="L21" s="157"/>
      <c r="M21" s="158">
        <f t="shared" si="1"/>
        <v>-1960000</v>
      </c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ht="12.75" customHeight="1" x14ac:dyDescent="0.2">
      <c r="A22" s="355" t="s">
        <v>354</v>
      </c>
      <c r="B22" s="356"/>
      <c r="C22" s="357"/>
      <c r="D22" s="4">
        <v>16</v>
      </c>
      <c r="E22" s="157"/>
      <c r="F22" s="157"/>
      <c r="G22" s="157">
        <v>-1160429.3760000081</v>
      </c>
      <c r="H22" s="157">
        <v>2338542.2200000007</v>
      </c>
      <c r="I22" s="157">
        <v>48098152.276000082</v>
      </c>
      <c r="J22" s="157">
        <v>-49004376.44599998</v>
      </c>
      <c r="K22" s="158">
        <f t="shared" si="0"/>
        <v>271888.67400009185</v>
      </c>
      <c r="L22" s="157"/>
      <c r="M22" s="158">
        <f t="shared" si="1"/>
        <v>271888.67400009185</v>
      </c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ht="33" customHeight="1" thickBot="1" x14ac:dyDescent="0.25">
      <c r="A23" s="364" t="s">
        <v>355</v>
      </c>
      <c r="B23" s="365"/>
      <c r="C23" s="366"/>
      <c r="D23" s="18">
        <v>17</v>
      </c>
      <c r="E23" s="159">
        <f t="shared" ref="E23:J23" si="6">E10+E11+E18</f>
        <v>601575800</v>
      </c>
      <c r="F23" s="159">
        <f t="shared" si="6"/>
        <v>681482525.25</v>
      </c>
      <c r="G23" s="159">
        <f t="shared" si="6"/>
        <v>228528455.65159997</v>
      </c>
      <c r="H23" s="159">
        <f t="shared" si="6"/>
        <v>397873836.06000006</v>
      </c>
      <c r="I23" s="159">
        <f t="shared" si="6"/>
        <v>92532387.808000326</v>
      </c>
      <c r="J23" s="159">
        <f t="shared" si="6"/>
        <v>51528025.424996808</v>
      </c>
      <c r="K23" s="159">
        <f t="shared" si="0"/>
        <v>2053521030.194597</v>
      </c>
      <c r="L23" s="159">
        <f>L10+L11+L18</f>
        <v>0</v>
      </c>
      <c r="M23" s="159">
        <f t="shared" si="1"/>
        <v>2053521030.194597</v>
      </c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ht="19.5" customHeight="1" thickTop="1" x14ac:dyDescent="0.2">
      <c r="A24" s="367" t="s">
        <v>356</v>
      </c>
      <c r="B24" s="368"/>
      <c r="C24" s="369"/>
      <c r="D24" s="19">
        <v>18</v>
      </c>
      <c r="E24" s="155">
        <f t="shared" ref="E24:J24" si="7">+E23</f>
        <v>601575800</v>
      </c>
      <c r="F24" s="155">
        <f t="shared" si="7"/>
        <v>681482525.25</v>
      </c>
      <c r="G24" s="155">
        <f t="shared" si="7"/>
        <v>228528455.65159997</v>
      </c>
      <c r="H24" s="155">
        <f t="shared" si="7"/>
        <v>397873836.06000006</v>
      </c>
      <c r="I24" s="155">
        <f t="shared" si="7"/>
        <v>92532387.808000326</v>
      </c>
      <c r="J24" s="155">
        <f t="shared" si="7"/>
        <v>51528025.424996808</v>
      </c>
      <c r="K24" s="156">
        <f t="shared" ref="K24:K40" si="8">SUM(E24:J24)</f>
        <v>2053521030.194597</v>
      </c>
      <c r="L24" s="155"/>
      <c r="M24" s="156">
        <f t="shared" ref="M24:M40" si="9">K24+L24</f>
        <v>2053521030.194597</v>
      </c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ht="12.75" customHeight="1" x14ac:dyDescent="0.2">
      <c r="A25" s="355" t="s">
        <v>340</v>
      </c>
      <c r="B25" s="356"/>
      <c r="C25" s="357"/>
      <c r="D25" s="4">
        <v>19</v>
      </c>
      <c r="E25" s="157"/>
      <c r="F25" s="157"/>
      <c r="G25" s="157"/>
      <c r="H25" s="157"/>
      <c r="I25" s="157"/>
      <c r="J25" s="157"/>
      <c r="K25" s="158">
        <f t="shared" si="8"/>
        <v>0</v>
      </c>
      <c r="L25" s="157"/>
      <c r="M25" s="158">
        <f t="shared" si="9"/>
        <v>0</v>
      </c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ht="15.75" customHeight="1" x14ac:dyDescent="0.2">
      <c r="A26" s="355" t="s">
        <v>341</v>
      </c>
      <c r="B26" s="356"/>
      <c r="C26" s="357"/>
      <c r="D26" s="4">
        <v>20</v>
      </c>
      <c r="E26" s="157"/>
      <c r="F26" s="157"/>
      <c r="G26" s="157"/>
      <c r="H26" s="157"/>
      <c r="I26" s="157"/>
      <c r="J26" s="157"/>
      <c r="K26" s="158">
        <f t="shared" si="8"/>
        <v>0</v>
      </c>
      <c r="L26" s="157"/>
      <c r="M26" s="158">
        <f t="shared" si="9"/>
        <v>0</v>
      </c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ht="24" customHeight="1" x14ac:dyDescent="0.2">
      <c r="A27" s="358" t="s">
        <v>357</v>
      </c>
      <c r="B27" s="359"/>
      <c r="C27" s="360"/>
      <c r="D27" s="4">
        <v>21</v>
      </c>
      <c r="E27" s="191">
        <f t="shared" ref="E27:J27" si="10">SUM(E24:E26)</f>
        <v>601575800</v>
      </c>
      <c r="F27" s="191">
        <f t="shared" si="10"/>
        <v>681482525.25</v>
      </c>
      <c r="G27" s="191">
        <f t="shared" si="10"/>
        <v>228528455.65159997</v>
      </c>
      <c r="H27" s="191">
        <f t="shared" si="10"/>
        <v>397873836.06000006</v>
      </c>
      <c r="I27" s="191">
        <f t="shared" si="10"/>
        <v>92532387.808000326</v>
      </c>
      <c r="J27" s="191">
        <f t="shared" si="10"/>
        <v>51528025.424996808</v>
      </c>
      <c r="K27" s="191">
        <f t="shared" si="8"/>
        <v>2053521030.194597</v>
      </c>
      <c r="L27" s="191"/>
      <c r="M27" s="191">
        <f t="shared" si="9"/>
        <v>2053521030.194597</v>
      </c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23.25" customHeight="1" x14ac:dyDescent="0.2">
      <c r="A28" s="358" t="s">
        <v>358</v>
      </c>
      <c r="B28" s="359"/>
      <c r="C28" s="360"/>
      <c r="D28" s="4">
        <v>22</v>
      </c>
      <c r="E28" s="191">
        <f t="shared" ref="E28:J28" si="11">E29+E30</f>
        <v>0</v>
      </c>
      <c r="F28" s="191">
        <f t="shared" si="11"/>
        <v>0</v>
      </c>
      <c r="G28" s="191">
        <f t="shared" si="11"/>
        <v>78210489.910000026</v>
      </c>
      <c r="H28" s="191">
        <f t="shared" si="11"/>
        <v>0</v>
      </c>
      <c r="I28" s="191">
        <f t="shared" si="11"/>
        <v>0</v>
      </c>
      <c r="J28" s="191">
        <f t="shared" si="11"/>
        <v>177239368.25780088</v>
      </c>
      <c r="K28" s="191">
        <f t="shared" si="8"/>
        <v>255449858.1678009</v>
      </c>
      <c r="L28" s="191"/>
      <c r="M28" s="191">
        <f t="shared" si="9"/>
        <v>255449858.1678009</v>
      </c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3.5" customHeight="1" x14ac:dyDescent="0.2">
      <c r="A29" s="355" t="s">
        <v>344</v>
      </c>
      <c r="B29" s="356"/>
      <c r="C29" s="357"/>
      <c r="D29" s="4">
        <v>23</v>
      </c>
      <c r="E29" s="192"/>
      <c r="F29" s="192"/>
      <c r="G29" s="192"/>
      <c r="H29" s="192"/>
      <c r="I29" s="192"/>
      <c r="J29" s="192">
        <v>177239368.25780088</v>
      </c>
      <c r="K29" s="191">
        <f>SUM(E29:J29)</f>
        <v>177239368.25780088</v>
      </c>
      <c r="L29" s="192"/>
      <c r="M29" s="191">
        <f t="shared" si="9"/>
        <v>177239368.25780088</v>
      </c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24" customHeight="1" x14ac:dyDescent="0.2">
      <c r="A30" s="355" t="s">
        <v>359</v>
      </c>
      <c r="B30" s="356"/>
      <c r="C30" s="357"/>
      <c r="D30" s="4">
        <v>24</v>
      </c>
      <c r="E30" s="191">
        <f t="shared" ref="E30:J30" si="12">SUM(E31:E34)</f>
        <v>0</v>
      </c>
      <c r="F30" s="191">
        <f t="shared" si="12"/>
        <v>0</v>
      </c>
      <c r="G30" s="191">
        <f t="shared" si="12"/>
        <v>78210489.910000026</v>
      </c>
      <c r="H30" s="191">
        <f t="shared" si="12"/>
        <v>0</v>
      </c>
      <c r="I30" s="191">
        <f t="shared" si="12"/>
        <v>0</v>
      </c>
      <c r="J30" s="191">
        <f t="shared" si="12"/>
        <v>0</v>
      </c>
      <c r="K30" s="191">
        <f t="shared" si="8"/>
        <v>78210489.910000026</v>
      </c>
      <c r="L30" s="191"/>
      <c r="M30" s="191">
        <f t="shared" si="9"/>
        <v>78210489.910000026</v>
      </c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ht="33" customHeight="1" x14ac:dyDescent="0.2">
      <c r="A31" s="355" t="s">
        <v>346</v>
      </c>
      <c r="B31" s="356"/>
      <c r="C31" s="357"/>
      <c r="D31" s="4">
        <v>25</v>
      </c>
      <c r="E31" s="192"/>
      <c r="F31" s="192"/>
      <c r="G31" s="192"/>
      <c r="H31" s="192"/>
      <c r="I31" s="192"/>
      <c r="J31" s="192"/>
      <c r="K31" s="191">
        <f t="shared" si="8"/>
        <v>0</v>
      </c>
      <c r="L31" s="192"/>
      <c r="M31" s="191">
        <f t="shared" si="9"/>
        <v>0</v>
      </c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ht="24" customHeight="1" x14ac:dyDescent="0.2">
      <c r="A32" s="355" t="s">
        <v>347</v>
      </c>
      <c r="B32" s="356"/>
      <c r="C32" s="357"/>
      <c r="D32" s="4">
        <v>26</v>
      </c>
      <c r="E32" s="192"/>
      <c r="F32" s="192"/>
      <c r="G32" s="192">
        <v>110929386.40780003</v>
      </c>
      <c r="H32" s="192"/>
      <c r="I32" s="192"/>
      <c r="J32" s="192"/>
      <c r="K32" s="191">
        <f t="shared" si="8"/>
        <v>110929386.40780003</v>
      </c>
      <c r="L32" s="192"/>
      <c r="M32" s="191">
        <f t="shared" si="9"/>
        <v>110929386.40780003</v>
      </c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ht="22.5" customHeight="1" x14ac:dyDescent="0.2">
      <c r="A33" s="355" t="s">
        <v>348</v>
      </c>
      <c r="B33" s="356"/>
      <c r="C33" s="357"/>
      <c r="D33" s="4">
        <v>27</v>
      </c>
      <c r="E33" s="192"/>
      <c r="F33" s="192"/>
      <c r="G33" s="192">
        <v>-32718896.497800007</v>
      </c>
      <c r="H33" s="192"/>
      <c r="I33" s="192"/>
      <c r="J33" s="192"/>
      <c r="K33" s="191">
        <f t="shared" si="8"/>
        <v>-32718896.497800007</v>
      </c>
      <c r="L33" s="192"/>
      <c r="M33" s="191">
        <f t="shared" si="9"/>
        <v>-32718896.497800007</v>
      </c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ht="16.5" customHeight="1" x14ac:dyDescent="0.2">
      <c r="A34" s="355" t="s">
        <v>349</v>
      </c>
      <c r="B34" s="356"/>
      <c r="C34" s="357"/>
      <c r="D34" s="4">
        <v>28</v>
      </c>
      <c r="E34" s="192"/>
      <c r="F34" s="192"/>
      <c r="G34" s="192"/>
      <c r="H34" s="192"/>
      <c r="I34" s="192"/>
      <c r="J34" s="192"/>
      <c r="K34" s="191">
        <f t="shared" si="8"/>
        <v>0</v>
      </c>
      <c r="L34" s="192"/>
      <c r="M34" s="191">
        <f t="shared" si="9"/>
        <v>0</v>
      </c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24" ht="30.75" customHeight="1" x14ac:dyDescent="0.2">
      <c r="A35" s="358" t="s">
        <v>360</v>
      </c>
      <c r="B35" s="359"/>
      <c r="C35" s="360"/>
      <c r="D35" s="4">
        <v>29</v>
      </c>
      <c r="E35" s="191">
        <f t="shared" ref="E35:J35" si="13">SUM(E36:E39)</f>
        <v>0</v>
      </c>
      <c r="F35" s="191">
        <f t="shared" si="13"/>
        <v>0</v>
      </c>
      <c r="G35" s="191">
        <f t="shared" si="13"/>
        <v>12147558.366599999</v>
      </c>
      <c r="H35" s="191">
        <f t="shared" si="13"/>
        <v>2576401.2800000003</v>
      </c>
      <c r="I35" s="191">
        <f t="shared" si="13"/>
        <v>320644374.92499685</v>
      </c>
      <c r="J35" s="191">
        <f t="shared" si="13"/>
        <v>-51528025.424996808</v>
      </c>
      <c r="K35" s="191">
        <f t="shared" si="8"/>
        <v>283840309.14660007</v>
      </c>
      <c r="L35" s="191"/>
      <c r="M35" s="191">
        <f t="shared" si="9"/>
        <v>283840309.14660007</v>
      </c>
      <c r="P35" s="161"/>
      <c r="Q35" s="161"/>
      <c r="R35" s="161"/>
      <c r="S35" s="161"/>
      <c r="T35" s="161"/>
      <c r="U35" s="161"/>
      <c r="V35" s="161"/>
      <c r="W35" s="161"/>
      <c r="X35" s="161"/>
    </row>
    <row r="36" spans="1:24" ht="16.5" customHeight="1" x14ac:dyDescent="0.2">
      <c r="A36" s="355" t="s">
        <v>351</v>
      </c>
      <c r="B36" s="356"/>
      <c r="C36" s="357"/>
      <c r="D36" s="4">
        <v>30</v>
      </c>
      <c r="E36" s="192"/>
      <c r="F36" s="192"/>
      <c r="G36" s="192"/>
      <c r="H36" s="192"/>
      <c r="I36" s="192"/>
      <c r="J36" s="192"/>
      <c r="K36" s="191">
        <f t="shared" si="8"/>
        <v>0</v>
      </c>
      <c r="L36" s="192"/>
      <c r="M36" s="191">
        <f t="shared" si="9"/>
        <v>0</v>
      </c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ht="12.75" customHeight="1" x14ac:dyDescent="0.2">
      <c r="A37" s="355" t="s">
        <v>352</v>
      </c>
      <c r="B37" s="356"/>
      <c r="C37" s="357"/>
      <c r="D37" s="4">
        <v>31</v>
      </c>
      <c r="E37" s="192"/>
      <c r="F37" s="192"/>
      <c r="G37" s="192"/>
      <c r="H37" s="192"/>
      <c r="I37" s="192"/>
      <c r="J37" s="192"/>
      <c r="K37" s="191">
        <f t="shared" si="8"/>
        <v>0</v>
      </c>
      <c r="L37" s="192"/>
      <c r="M37" s="191">
        <f t="shared" si="9"/>
        <v>0</v>
      </c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2.75" customHeight="1" x14ac:dyDescent="0.2">
      <c r="A38" s="355" t="s">
        <v>353</v>
      </c>
      <c r="B38" s="356"/>
      <c r="C38" s="357"/>
      <c r="D38" s="4">
        <v>32</v>
      </c>
      <c r="E38" s="192"/>
      <c r="F38" s="192"/>
      <c r="G38" s="192"/>
      <c r="H38" s="192"/>
      <c r="I38" s="192"/>
      <c r="J38" s="192">
        <v>-980000</v>
      </c>
      <c r="K38" s="191">
        <f t="shared" si="8"/>
        <v>-980000</v>
      </c>
      <c r="L38" s="192"/>
      <c r="M38" s="191">
        <f t="shared" si="9"/>
        <v>-980000</v>
      </c>
      <c r="P38" s="161"/>
      <c r="Q38" s="161"/>
      <c r="R38" s="161"/>
      <c r="S38" s="161"/>
      <c r="T38" s="161"/>
      <c r="U38" s="161"/>
      <c r="V38" s="161"/>
      <c r="W38" s="161"/>
      <c r="X38" s="161"/>
    </row>
    <row r="39" spans="1:24" ht="12.75" customHeight="1" x14ac:dyDescent="0.2">
      <c r="A39" s="355" t="s">
        <v>354</v>
      </c>
      <c r="B39" s="356"/>
      <c r="C39" s="357"/>
      <c r="D39" s="4">
        <v>33</v>
      </c>
      <c r="E39" s="192"/>
      <c r="F39" s="192"/>
      <c r="G39" s="192">
        <v>12147558.366599999</v>
      </c>
      <c r="H39" s="192">
        <v>2576401.2800000003</v>
      </c>
      <c r="I39" s="192">
        <v>320644374.92499685</v>
      </c>
      <c r="J39" s="192">
        <v>-50548025.424996808</v>
      </c>
      <c r="K39" s="191">
        <f t="shared" si="8"/>
        <v>284820309.14660007</v>
      </c>
      <c r="L39" s="192"/>
      <c r="M39" s="191">
        <f t="shared" si="9"/>
        <v>284820309.14660007</v>
      </c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ht="42" customHeight="1" x14ac:dyDescent="0.2">
      <c r="A40" s="361" t="s">
        <v>361</v>
      </c>
      <c r="B40" s="362"/>
      <c r="C40" s="363"/>
      <c r="D40" s="16">
        <v>34</v>
      </c>
      <c r="E40" s="193">
        <f t="shared" ref="E40:J40" si="14">E27+E28+E35</f>
        <v>601575800</v>
      </c>
      <c r="F40" s="193">
        <f t="shared" si="14"/>
        <v>681482525.25</v>
      </c>
      <c r="G40" s="193">
        <f t="shared" si="14"/>
        <v>318886503.92819995</v>
      </c>
      <c r="H40" s="193">
        <f t="shared" si="14"/>
        <v>400450237.34000003</v>
      </c>
      <c r="I40" s="193">
        <f t="shared" si="14"/>
        <v>413176762.73299718</v>
      </c>
      <c r="J40" s="193">
        <f t="shared" si="14"/>
        <v>177239368.25780088</v>
      </c>
      <c r="K40" s="193">
        <f t="shared" si="8"/>
        <v>2592811197.5089979</v>
      </c>
      <c r="L40" s="193"/>
      <c r="M40" s="193">
        <f t="shared" si="9"/>
        <v>2592811197.5089979</v>
      </c>
      <c r="P40" s="161"/>
      <c r="Q40" s="161"/>
      <c r="R40" s="161"/>
      <c r="S40" s="161"/>
      <c r="T40" s="161"/>
      <c r="U40" s="161"/>
      <c r="V40" s="161"/>
      <c r="W40" s="161"/>
      <c r="X40" s="161"/>
    </row>
  </sheetData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49" orientation="portrait" r:id="rId1"/>
  <headerFooter alignWithMargins="0"/>
  <ignoredErrors>
    <ignoredError sqref="E6:M6" numberStoredAsText="1"/>
    <ignoredError sqref="K7:K9" formulaRange="1"/>
    <ignoredError sqref="K10:K23" formula="1" formulaRange="1"/>
    <ignoredError sqref="E24:M24 E25:J40 L25:M40" unlockedFormula="1"/>
    <ignoredError sqref="K25:K40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10" workbookViewId="0">
      <selection activeCell="F41" sqref="F41"/>
    </sheetView>
  </sheetViews>
  <sheetFormatPr defaultRowHeight="12" x14ac:dyDescent="0.2"/>
  <cols>
    <col min="1" max="16384" width="9.140625" style="25"/>
  </cols>
  <sheetData>
    <row r="1" spans="1:10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395" t="s">
        <v>362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 x14ac:dyDescent="0.2">
      <c r="A4" s="396" t="s">
        <v>363</v>
      </c>
      <c r="B4" s="396"/>
      <c r="C4" s="396"/>
      <c r="D4" s="396"/>
      <c r="E4" s="396"/>
      <c r="F4" s="396"/>
      <c r="G4" s="396"/>
      <c r="H4" s="396"/>
      <c r="I4" s="396"/>
      <c r="J4" s="396"/>
    </row>
    <row r="5" spans="1:10" ht="12.75" customHeight="1" x14ac:dyDescent="0.2">
      <c r="A5" s="396"/>
      <c r="B5" s="396"/>
      <c r="C5" s="396"/>
      <c r="D5" s="396"/>
      <c r="E5" s="396"/>
      <c r="F5" s="396"/>
      <c r="G5" s="396"/>
      <c r="H5" s="396"/>
      <c r="I5" s="396"/>
      <c r="J5" s="396"/>
    </row>
    <row r="6" spans="1:10" ht="12.75" customHeight="1" x14ac:dyDescent="0.2">
      <c r="A6" s="396"/>
      <c r="B6" s="396"/>
      <c r="C6" s="396"/>
      <c r="D6" s="396"/>
      <c r="E6" s="396"/>
      <c r="F6" s="396"/>
      <c r="G6" s="396"/>
      <c r="H6" s="396"/>
      <c r="I6" s="396"/>
      <c r="J6" s="396"/>
    </row>
    <row r="7" spans="1:10" ht="12.75" customHeight="1" x14ac:dyDescent="0.2">
      <c r="A7" s="396"/>
      <c r="B7" s="396"/>
      <c r="C7" s="396"/>
      <c r="D7" s="396"/>
      <c r="E7" s="396"/>
      <c r="F7" s="396"/>
      <c r="G7" s="396"/>
      <c r="H7" s="396"/>
      <c r="I7" s="396"/>
      <c r="J7" s="396"/>
    </row>
    <row r="8" spans="1:10" ht="12.75" customHeight="1" x14ac:dyDescent="0.2">
      <c r="A8" s="396"/>
      <c r="B8" s="396"/>
      <c r="C8" s="396"/>
      <c r="D8" s="396"/>
      <c r="E8" s="396"/>
      <c r="F8" s="396"/>
      <c r="G8" s="396"/>
      <c r="H8" s="396"/>
      <c r="I8" s="396"/>
      <c r="J8" s="396"/>
    </row>
    <row r="9" spans="1:10" ht="12.75" customHeight="1" x14ac:dyDescent="0.2">
      <c r="A9" s="396"/>
      <c r="B9" s="396"/>
      <c r="C9" s="396"/>
      <c r="D9" s="396"/>
      <c r="E9" s="396"/>
      <c r="F9" s="396"/>
      <c r="G9" s="396"/>
      <c r="H9" s="396"/>
      <c r="I9" s="396"/>
      <c r="J9" s="396"/>
    </row>
    <row r="10" spans="1:10" x14ac:dyDescent="0.2">
      <c r="A10" s="397"/>
      <c r="B10" s="397"/>
      <c r="C10" s="397"/>
      <c r="D10" s="397"/>
      <c r="E10" s="397"/>
      <c r="F10" s="397"/>
      <c r="G10" s="397"/>
      <c r="H10" s="397"/>
      <c r="I10" s="397"/>
      <c r="J10" s="397"/>
    </row>
    <row r="11" spans="1:10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">
      <c r="A25" s="26"/>
      <c r="B25" s="26"/>
      <c r="C25" s="26"/>
      <c r="D25" s="26"/>
      <c r="E25" s="26"/>
      <c r="F25" s="26"/>
      <c r="G25" s="26"/>
      <c r="H25" s="26"/>
      <c r="J25" s="26"/>
    </row>
    <row r="26" spans="1:10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BS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Ana Jerković</cp:lastModifiedBy>
  <cp:lastPrinted>2012-07-25T07:02:03Z</cp:lastPrinted>
  <dcterms:created xsi:type="dcterms:W3CDTF">2008-10-17T11:51:54Z</dcterms:created>
  <dcterms:modified xsi:type="dcterms:W3CDTF">2017-10-24T12:12:04Z</dcterms:modified>
</cp:coreProperties>
</file>