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" windowWidth="12195" windowHeight="8535" activeTab="4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_xlfn.SUMIFS" hidden="1">#NAME?</definedName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1">'Bilanca'!$A$1:$L$133</definedName>
    <definedName name="_xlnm.Print_Area" localSheetId="6">'BILJEŠKE '!$A$1:$J$38</definedName>
    <definedName name="_xlnm.Print_Area" localSheetId="0">'OPCI PODACI'!$A$1:$K$83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<sst xmlns="http://schemas.openxmlformats.org/spreadsheetml/2006/main" count="593" uniqueCount="441">
  <si>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</si>
  <si>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</si>
  <si>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</si>
  <si>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</si>
  <si>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</si>
  <si>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</si>
  <si>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</si>
  <si>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</si>
  <si>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</si>
  <si>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</si>
  <si>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</si>
  <si>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</si>
  <si>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</si>
  <si>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</si>
  <si>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</si>
  <si>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</si>
  <si>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</si>
  <si>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</si>
  <si>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</si>
  <si>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</si>
  <si>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</si>
  <si>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</si>
  <si>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</si>
  <si>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</si>
  <si>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</si>
  <si>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</si>
  <si>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</si>
  <si>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</si>
  <si>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</si>
  <si>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</si>
  <si>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</si>
  <si>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</si>
  <si>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</si>
  <si>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</si>
  <si>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</si>
  <si>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</si>
  <si>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</si>
  <si>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</si>
  <si>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</si>
  <si>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</si>
  <si>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</si>
  <si>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</si>
  <si>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</si>
  <si>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</si>
  <si>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</si>
  <si>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</si>
  <si>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</si>
  <si>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</si>
  <si>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</si>
  <si>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</si>
  <si>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</si>
  <si>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</si>
  <si>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</si>
  <si>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</si>
  <si>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</si>
  <si>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</si>
  <si>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</si>
  <si>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</si>
  <si>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</si>
  <si>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</si>
  <si>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</si>
  <si>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</si>
  <si>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</si>
  <si>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</si>
  <si>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</si>
  <si>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</si>
  <si>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</si>
  <si>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</si>
  <si>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</si>
  <si>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</si>
  <si>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</si>
  <si>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</si>
  <si>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</si>
  <si>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</si>
  <si>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</si>
  <si>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</si>
  <si>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</si>
  <si>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</si>
  <si>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</si>
  <si>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</si>
  <si>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</si>
  <si>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</si>
  <si>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</si>
  <si>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</si>
  <si>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</si>
  <si>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</si>
  <si>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</si>
  <si>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</si>
  <si>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</si>
  <si>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</si>
  <si>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</si>
  <si>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</si>
  <si>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</si>
  <si>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</si>
  <si>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</si>
  <si>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</si>
  <si>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</si>
  <si>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</si>
  <si>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</si>
  <si>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</si>
  <si>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</si>
  <si>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</si>
  <si>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</si>
  <si>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</si>
  <si>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</si>
  <si>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</si>
  <si>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</si>
  <si>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</si>
  <si>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</si>
  <si>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</si>
  <si>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</si>
  <si>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</si>
  <si>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</si>
  <si>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</si>
  <si>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</si>
  <si>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</si>
  <si>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</si>
  <si>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</si>
  <si>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</si>
  <si>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</si>
  <si>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</si>
  <si>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</si>
  <si>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</si>
  <si>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</si>
  <si>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</si>
  <si>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</si>
  <si>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</si>
  <si>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</si>
  <si>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</si>
  <si>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</si>
  <si>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</si>
  <si>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</si>
  <si>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</si>
  <si>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</si>
  <si>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</si>
  <si>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</si>
  <si>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</si>
  <si>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</si>
  <si>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</si>
  <si>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</si>
  <si>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</si>
  <si>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</si>
  <si>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</si>
  <si>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</si>
  <si>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</si>
  <si>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</si>
  <si>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</si>
  <si>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</si>
  <si>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</si>
  <si>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</si>
  <si>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</si>
  <si>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</si>
  <si>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</si>
  <si>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</si>
  <si>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</si>
  <si>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</si>
  <si>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</si>
  <si>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</si>
  <si>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</si>
  <si>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</si>
  <si>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</si>
  <si>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</si>
  <si>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</si>
  <si>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</si>
  <si>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</si>
  <si>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</si>
  <si>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</si>
  <si>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</si>
  <si>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</si>
  <si>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</si>
  <si>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</si>
  <si>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</si>
  <si>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</si>
  <si>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</si>
  <si>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</si>
  <si>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</si>
  <si>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</si>
  <si>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</si>
  <si>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</si>
  <si>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</si>
  <si>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</si>
  <si>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</si>
  <si>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</si>
  <si>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</si>
  <si>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</si>
  <si>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</si>
  <si>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</si>
  <si>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</si>
  <si>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</si>
  <si>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</si>
  <si>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</si>
  <si>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</si>
  <si>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</si>
  <si>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</si>
  <si>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</si>
  <si>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</si>
  <si>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</si>
  <si>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</si>
  <si>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</si>
  <si>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</si>
  <si>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</si>
  <si>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</si>
  <si>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</si>
  <si>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</si>
  <si>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</si>
  <si>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</si>
  <si>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</si>
  <si>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</si>
  <si>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</si>
  <si>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</si>
  <si>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</si>
  <si>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</si>
  <si>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</si>
  <si>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</si>
  <si>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</si>
  <si>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</si>
  <si>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</si>
  <si>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</si>
  <si>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</si>
  <si>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</si>
  <si>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</si>
  <si>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</si>
  <si>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</si>
  <si>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</si>
  <si>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</si>
  <si>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</si>
  <si>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</si>
  <si>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</si>
  <si>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</si>
  <si>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</si>
  <si>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</si>
  <si>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</si>
  <si>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</si>
  <si>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</si>
  <si>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</si>
  <si>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</si>
  <si>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</si>
  <si>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</si>
  <si>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</si>
  <si>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</si>
  <si>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</si>
  <si>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</si>
  <si>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</si>
  <si>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</si>
  <si>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</si>
  <si>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</si>
  <si>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</si>
  <si>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</si>
  <si>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</si>
  <si>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</si>
  <si>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</si>
  <si>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</si>
  <si>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</si>
  <si>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</si>
  <si>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</si>
  <si>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</si>
  <si>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</si>
  <si>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</si>
  <si>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</si>
  <si>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</si>
  <si>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</si>
  <si>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</si>
  <si>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</si>
  <si>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</si>
  <si>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</si>
  <si>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</si>
  <si>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</si>
  <si>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</si>
  <si>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</si>
  <si>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</si>
  <si>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</si>
  <si>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</si>
  <si>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</si>
  <si>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</si>
  <si>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</si>
  <si>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</si>
  <si>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</si>
  <si>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</si>
  <si>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</si>
  <si>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</si>
  <si>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</si>
  <si>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</si>
  <si>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</si>
  <si>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</si>
  <si>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</si>
  <si>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</si>
  <si>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</si>
  <si>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</si>
  <si>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</si>
  <si>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</si>
  <si>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</si>
  <si>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</si>
  <si>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</si>
  <si>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</si>
  <si>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</si>
  <si>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</si>
  <si>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</si>
  <si>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</si>
  <si>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</si>
  <si>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</si>
  <si>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</si>
  <si>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</si>
  <si>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</si>
  <si>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</si>
  <si>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</si>
  <si>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</si>
  <si>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</si>
  <si>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</si>
  <si>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</si>
  <si>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</si>
  <si>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</si>
  <si>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</si>
  <si>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</si>
  <si>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</si>
  <si>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</si>
  <si>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</si>
  <si>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</si>
  <si>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</si>
  <si>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</si>
  <si>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</si>
  <si>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</si>
  <si>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</si>
  <si>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</si>
  <si>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</si>
  <si>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</si>
  <si>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</si>
  <si>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</si>
  <si>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</si>
  <si>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</si>
  <si>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</si>
  <si>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</si>
  <si>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</si>
  <si>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</si>
  <si>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</si>
  <si>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</si>
  <si>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</si>
  <si>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</si>
  <si>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</si>
  <si>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</si>
  <si>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</si>
  <si>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</si>
  <si>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</si>
  <si>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</si>
  <si>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</si>
  <si>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</si>
  <si>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</si>
  <si>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</si>
  <si>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</si>
  <si>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</si>
  <si>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</si>
  <si>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</si>
  <si>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</si>
  <si>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</si>
  <si>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</si>
  <si>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</si>
  <si>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</si>
  <si>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</si>
  <si>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</si>
  <si>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</si>
  <si>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</si>
  <si>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</si>
  <si>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</si>
  <si>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</si>
  <si>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</si>
  <si>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</si>
  <si>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</si>
  <si>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</si>
  <si>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</si>
  <si>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</si>
  <si>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</si>
  <si>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</si>
  <si>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</si>
  <si>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</si>
  <si>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</si>
  <si>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</si>
  <si>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</si>
  <si>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</si>
  <si>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03276147</t>
  </si>
  <si>
    <t>080051022</t>
  </si>
  <si>
    <t>26187994862</t>
  </si>
  <si>
    <t>CROATIA osiguranje d.d.</t>
  </si>
  <si>
    <t>10 000</t>
  </si>
  <si>
    <t>ZAGREB</t>
  </si>
  <si>
    <t>www.crosig.hr</t>
  </si>
  <si>
    <t>GRAD ZAGREB</t>
  </si>
  <si>
    <t>6512</t>
  </si>
  <si>
    <t>Jelena Matijević</t>
  </si>
  <si>
    <t>01/6333-135</t>
  </si>
  <si>
    <t>01/6332-073</t>
  </si>
  <si>
    <t>Član Uprave</t>
  </si>
  <si>
    <t>Predsjednik Uprave</t>
  </si>
  <si>
    <t>B. MANJINSKI INTERES</t>
  </si>
  <si>
    <t>CROATIA OSIGURANJE D.D.</t>
  </si>
  <si>
    <t>20097647</t>
  </si>
  <si>
    <t xml:space="preserve">MILENIJUM  OSIGURANJE A.D. </t>
  </si>
  <si>
    <t>BEOGRAD</t>
  </si>
  <si>
    <t>07810318</t>
  </si>
  <si>
    <t>CROATIA OSIGURANJE A.D. - ZA ŽIVOTNA OSIG.</t>
  </si>
  <si>
    <t>SKOPJE</t>
  </si>
  <si>
    <t>05920922</t>
  </si>
  <si>
    <t>CROATIA OSIGURANJE A.D. - ZA NEŽIVOTNA OSIG.</t>
  </si>
  <si>
    <t>06479570</t>
  </si>
  <si>
    <t>CROATIA OSIGURANJE MIROVINSKO DRUŠTVO D.O.O.</t>
  </si>
  <si>
    <t>01731742</t>
  </si>
  <si>
    <t>RAZNE USLUGE D.O.O. - U LIKVIDACIJI</t>
  </si>
  <si>
    <t>01892037</t>
  </si>
  <si>
    <t>CROATIA - TEHNIČKI PREGLEDI D.O.O.</t>
  </si>
  <si>
    <t>01450930</t>
  </si>
  <si>
    <t>PBZ CROATIA OSIGURANJE D.D.</t>
  </si>
  <si>
    <t>01583999</t>
  </si>
  <si>
    <t>PULA</t>
  </si>
  <si>
    <t>jelena.matijevic@crosig.hr</t>
  </si>
  <si>
    <t>DA</t>
  </si>
  <si>
    <t>Vatroslava Jagića 33</t>
  </si>
  <si>
    <t>Vanđelić Damir, Klepač Miroslav</t>
  </si>
  <si>
    <t>Miroslav Klepač</t>
  </si>
  <si>
    <t>Damir Vanđelić</t>
  </si>
  <si>
    <t>AGROSERVIS STP d.o.o.</t>
  </si>
  <si>
    <t>VIROVITICA</t>
  </si>
  <si>
    <t>01233033</t>
  </si>
  <si>
    <t>MOSTAR</t>
  </si>
  <si>
    <t>01.01.2017.</t>
  </si>
  <si>
    <t>CROATIA PREMIUM d.o.o.</t>
  </si>
  <si>
    <t>01885880</t>
  </si>
  <si>
    <t>HISTRIA CONSTRUCT d.o.o.</t>
  </si>
  <si>
    <t>02066378</t>
  </si>
  <si>
    <t>CORE 1 d.o.o.</t>
  </si>
  <si>
    <t>04570243</t>
  </si>
  <si>
    <t>AUTO MAKSIMIR VOZILA d.o.o.</t>
  </si>
  <si>
    <t>01804812</t>
  </si>
  <si>
    <t>Prepravljeno prethodno razdoblje</t>
  </si>
  <si>
    <t>30.09.2017.</t>
  </si>
  <si>
    <t>POLIKLINIKA ARS MEDICA</t>
  </si>
  <si>
    <t>01547577</t>
  </si>
  <si>
    <t>POLIKLINIKA CROATIA ZDRAVSTVENO OSIGURANJE</t>
  </si>
  <si>
    <t>02042118</t>
  </si>
  <si>
    <t>1. Financijski izvještaji (bilanca, račun dobiti i gubitka, izvještaj o novčanim tokovima, izvještaj o promjenama</t>
  </si>
  <si>
    <t>Stanje na dan: 30.09.2017.</t>
  </si>
  <si>
    <t>U razdoblju: 01.07.2017. do 30.09.2017.</t>
  </si>
  <si>
    <t>U razdoblju: 01.01.2017. do 30.09.2017.</t>
  </si>
  <si>
    <t>Za razdoblje: 01.01.2017. do 30.09.2017.</t>
  </si>
</sst>
</file>

<file path=xl/styles.xml><?xml version="1.0" encoding="utf-8"?>
<styleSheet xmlns="http://schemas.openxmlformats.org/spreadsheetml/2006/main">
  <numFmts count="4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#.0"/>
    <numFmt numFmtId="200" formatCode="#,###.00"/>
    <numFmt numFmtId="201" formatCode="#,###.000"/>
    <numFmt numFmtId="202" formatCode="#,###.0000"/>
    <numFmt numFmtId="203" formatCode="[$-41A]d\.\ mmmm\ yyyy\.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hair"/>
      <bottom style="thin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 shrinkToFit="1"/>
      <protection locked="0"/>
    </xf>
    <xf numFmtId="0" fontId="0" fillId="0" borderId="0" xfId="60" applyFont="1" applyAlignment="1">
      <alignment/>
      <protection/>
    </xf>
    <xf numFmtId="0" fontId="14" fillId="0" borderId="13" xfId="60" applyFont="1" applyFill="1" applyBorder="1" applyAlignment="1" applyProtection="1">
      <alignment horizontal="center" vertical="center"/>
      <protection hidden="1" locked="0"/>
    </xf>
    <xf numFmtId="0" fontId="13" fillId="0" borderId="0" xfId="60" applyFont="1" applyFill="1" applyBorder="1" applyAlignment="1" applyProtection="1">
      <alignment horizontal="left" vertical="center"/>
      <protection hidden="1"/>
    </xf>
    <xf numFmtId="0" fontId="14" fillId="0" borderId="0" xfId="60" applyFont="1" applyBorder="1" applyProtection="1">
      <alignment vertical="top"/>
      <protection hidden="1"/>
    </xf>
    <xf numFmtId="0" fontId="14" fillId="0" borderId="0" xfId="60" applyFont="1" applyBorder="1" applyAlignment="1" applyProtection="1">
      <alignment/>
      <protection hidden="1"/>
    </xf>
    <xf numFmtId="0" fontId="16" fillId="0" borderId="0" xfId="60" applyFont="1" applyBorder="1" applyAlignment="1" applyProtection="1">
      <alignment horizontal="right" vertical="center" wrapText="1"/>
      <protection hidden="1"/>
    </xf>
    <xf numFmtId="0" fontId="16" fillId="0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60" applyFont="1" applyFill="1" applyBorder="1" applyAlignment="1" applyProtection="1">
      <alignment horizontal="left" vertical="center"/>
      <protection hidden="1"/>
    </xf>
    <xf numFmtId="0" fontId="14" fillId="0" borderId="0" xfId="60" applyFont="1" applyBorder="1" applyAlignment="1" applyProtection="1">
      <alignment horizontal="left"/>
      <protection hidden="1"/>
    </xf>
    <xf numFmtId="0" fontId="14" fillId="0" borderId="0" xfId="60" applyFont="1" applyBorder="1" applyAlignment="1">
      <alignment horizontal="left" vertical="center"/>
      <protection/>
    </xf>
    <xf numFmtId="0" fontId="14" fillId="0" borderId="0" xfId="60" applyFont="1" applyBorder="1" applyAlignment="1" applyProtection="1">
      <alignment vertical="top"/>
      <protection hidden="1"/>
    </xf>
    <xf numFmtId="0" fontId="14" fillId="0" borderId="0" xfId="60" applyFont="1" applyBorder="1" applyAlignment="1" applyProtection="1">
      <alignment horizontal="right"/>
      <protection hidden="1"/>
    </xf>
    <xf numFmtId="0" fontId="13" fillId="0" borderId="0" xfId="60" applyFont="1" applyBorder="1" applyAlignment="1" applyProtection="1">
      <alignment vertical="top"/>
      <protection hidden="1"/>
    </xf>
    <xf numFmtId="0" fontId="14" fillId="0" borderId="0" xfId="60" applyFont="1" applyFill="1" applyBorder="1" applyProtection="1">
      <alignment vertical="top"/>
      <protection hidden="1"/>
    </xf>
    <xf numFmtId="0" fontId="14" fillId="0" borderId="0" xfId="60" applyFont="1" applyBorder="1" applyAlignment="1" applyProtection="1">
      <alignment horizontal="center" vertical="center"/>
      <protection hidden="1" locked="0"/>
    </xf>
    <xf numFmtId="0" fontId="14" fillId="0" borderId="0" xfId="60" applyFont="1" applyBorder="1" applyAlignment="1" applyProtection="1">
      <alignment wrapText="1"/>
      <protection hidden="1"/>
    </xf>
    <xf numFmtId="0" fontId="14" fillId="0" borderId="0" xfId="60" applyFont="1" applyBorder="1" applyAlignment="1" applyProtection="1">
      <alignment horizontal="right" vertical="top"/>
      <protection hidden="1"/>
    </xf>
    <xf numFmtId="0" fontId="14" fillId="0" borderId="0" xfId="60" applyFont="1" applyBorder="1" applyAlignment="1" applyProtection="1">
      <alignment horizontal="center" vertical="top"/>
      <protection hidden="1"/>
    </xf>
    <xf numFmtId="0" fontId="14" fillId="0" borderId="0" xfId="60" applyFont="1" applyBorder="1" applyAlignment="1" applyProtection="1">
      <alignment horizontal="left" vertical="top"/>
      <protection hidden="1"/>
    </xf>
    <xf numFmtId="0" fontId="14" fillId="0" borderId="14" xfId="60" applyFont="1" applyBorder="1" applyProtection="1">
      <alignment vertical="top"/>
      <protection hidden="1"/>
    </xf>
    <xf numFmtId="0" fontId="14" fillId="0" borderId="0" xfId="60" applyFont="1" applyBorder="1" applyAlignment="1" applyProtection="1">
      <alignment vertical="center"/>
      <protection hidden="1"/>
    </xf>
    <xf numFmtId="0" fontId="14" fillId="0" borderId="0" xfId="60" applyFont="1">
      <alignment vertical="top"/>
      <protection/>
    </xf>
    <xf numFmtId="0" fontId="3" fillId="0" borderId="0" xfId="60" applyFont="1" applyAlignment="1">
      <alignment/>
      <protection/>
    </xf>
    <xf numFmtId="0" fontId="14" fillId="0" borderId="0" xfId="60" applyFont="1" applyAlignment="1">
      <alignment/>
      <protection/>
    </xf>
    <xf numFmtId="0" fontId="14" fillId="0" borderId="0" xfId="66" applyFont="1" applyBorder="1" applyAlignment="1" applyProtection="1">
      <alignment vertical="center"/>
      <protection hidden="1"/>
    </xf>
    <xf numFmtId="0" fontId="14" fillId="0" borderId="0" xfId="60" applyFont="1" applyBorder="1" applyAlignment="1" applyProtection="1">
      <alignment horizontal="right" wrapText="1"/>
      <protection hidden="1"/>
    </xf>
    <xf numFmtId="0" fontId="16" fillId="0" borderId="0" xfId="60" applyFont="1" applyBorder="1" applyAlignment="1" applyProtection="1">
      <alignment horizontal="right"/>
      <protection hidden="1"/>
    </xf>
    <xf numFmtId="0" fontId="14" fillId="0" borderId="0" xfId="60" applyFont="1" applyBorder="1" applyAlignment="1" applyProtection="1">
      <alignment horizontal="right" vertical="center"/>
      <protection hidden="1"/>
    </xf>
    <xf numFmtId="0" fontId="14" fillId="0" borderId="0" xfId="60" applyFont="1" applyBorder="1">
      <alignment vertical="top"/>
      <protection/>
    </xf>
    <xf numFmtId="0" fontId="0" fillId="0" borderId="0" xfId="0" applyFont="1" applyFill="1" applyAlignment="1">
      <alignment/>
    </xf>
    <xf numFmtId="3" fontId="1" fillId="0" borderId="12" xfId="0" applyNumberFormat="1" applyFont="1" applyFill="1" applyBorder="1" applyAlignment="1" applyProtection="1">
      <alignment vertical="center" shrinkToFit="1"/>
      <protection/>
    </xf>
    <xf numFmtId="3" fontId="1" fillId="0" borderId="12" xfId="0" applyNumberFormat="1" applyFont="1" applyFill="1" applyBorder="1" applyAlignment="1" applyProtection="1">
      <alignment vertical="center" shrinkToFit="1"/>
      <protection hidden="1"/>
    </xf>
    <xf numFmtId="3" fontId="1" fillId="0" borderId="15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Font="1" applyFill="1" applyAlignment="1">
      <alignment vertical="center"/>
    </xf>
    <xf numFmtId="167" fontId="6" fillId="0" borderId="16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 applyProtection="1">
      <alignment vertical="center" shrinkToFit="1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14" fontId="13" fillId="33" borderId="19" xfId="60" applyNumberFormat="1" applyFont="1" applyFill="1" applyBorder="1" applyAlignment="1" applyProtection="1">
      <alignment horizontal="center" vertical="center"/>
      <protection hidden="1" locked="0"/>
    </xf>
    <xf numFmtId="1" fontId="13" fillId="33" borderId="19" xfId="60" applyNumberFormat="1" applyFont="1" applyFill="1" applyBorder="1" applyAlignment="1" applyProtection="1">
      <alignment horizontal="center" vertical="center"/>
      <protection hidden="1" locked="0"/>
    </xf>
    <xf numFmtId="0" fontId="13" fillId="33" borderId="19" xfId="60" applyFont="1" applyFill="1" applyBorder="1" applyAlignment="1" applyProtection="1">
      <alignment horizontal="center" vertical="center"/>
      <protection hidden="1" locked="0"/>
    </xf>
    <xf numFmtId="0" fontId="14" fillId="0" borderId="0" xfId="61" applyFont="1" applyFill="1" applyBorder="1" applyAlignment="1" applyProtection="1">
      <alignment/>
      <protection hidden="1"/>
    </xf>
    <xf numFmtId="0" fontId="1" fillId="0" borderId="0" xfId="61" applyFont="1" applyFill="1" applyAlignment="1">
      <alignment vertical="top"/>
      <protection/>
    </xf>
    <xf numFmtId="0" fontId="1" fillId="0" borderId="0" xfId="61" applyFont="1" applyFill="1" applyBorder="1" applyAlignment="1">
      <alignment vertical="top"/>
      <protection/>
    </xf>
    <xf numFmtId="0" fontId="0" fillId="0" borderId="0" xfId="60" applyFont="1" applyFill="1" applyAlignment="1">
      <alignment/>
      <protection/>
    </xf>
    <xf numFmtId="0" fontId="14" fillId="0" borderId="20" xfId="60" applyFont="1" applyFill="1" applyBorder="1" applyProtection="1">
      <alignment vertical="top"/>
      <protection hidden="1"/>
    </xf>
    <xf numFmtId="0" fontId="14" fillId="0" borderId="20" xfId="60" applyFont="1" applyFill="1" applyBorder="1">
      <alignment vertical="top"/>
      <protection/>
    </xf>
    <xf numFmtId="0" fontId="14" fillId="34" borderId="0" xfId="60" applyFont="1" applyFill="1" applyBorder="1" applyAlignment="1" applyProtection="1">
      <alignment horizontal="right"/>
      <protection hidden="1"/>
    </xf>
    <xf numFmtId="0" fontId="14" fillId="34" borderId="0" xfId="60" applyFont="1" applyFill="1" applyBorder="1" applyAlignment="1" applyProtection="1">
      <alignment vertical="top"/>
      <protection hidden="1"/>
    </xf>
    <xf numFmtId="0" fontId="14" fillId="34" borderId="0" xfId="60" applyFont="1" applyFill="1" applyBorder="1" applyAlignment="1" applyProtection="1">
      <alignment vertical="top" wrapText="1"/>
      <protection hidden="1"/>
    </xf>
    <xf numFmtId="0" fontId="14" fillId="34" borderId="0" xfId="60" applyFont="1" applyFill="1" applyBorder="1" applyAlignment="1" applyProtection="1">
      <alignment wrapText="1"/>
      <protection hidden="1"/>
    </xf>
    <xf numFmtId="0" fontId="14" fillId="34" borderId="0" xfId="60" applyFont="1" applyFill="1" applyBorder="1" applyProtection="1">
      <alignment vertical="top"/>
      <protection hidden="1"/>
    </xf>
    <xf numFmtId="0" fontId="14" fillId="34" borderId="0" xfId="60" applyFont="1" applyFill="1" applyBorder="1" applyAlignment="1" applyProtection="1">
      <alignment horizontal="left" vertical="top" indent="2"/>
      <protection hidden="1"/>
    </xf>
    <xf numFmtId="0" fontId="14" fillId="34" borderId="0" xfId="60" applyFont="1" applyFill="1" applyBorder="1" applyAlignment="1" applyProtection="1">
      <alignment horizontal="left" vertical="top" wrapText="1" indent="2"/>
      <protection hidden="1"/>
    </xf>
    <xf numFmtId="0" fontId="14" fillId="34" borderId="0" xfId="60" applyFont="1" applyFill="1" applyBorder="1" applyAlignment="1" applyProtection="1">
      <alignment horizontal="right" vertical="top"/>
      <protection hidden="1"/>
    </xf>
    <xf numFmtId="0" fontId="14" fillId="34" borderId="0" xfId="60" applyFont="1" applyFill="1" applyBorder="1" applyAlignment="1" applyProtection="1">
      <alignment horizontal="center" vertical="top"/>
      <protection hidden="1"/>
    </xf>
    <xf numFmtId="0" fontId="14" fillId="34" borderId="0" xfId="60" applyFont="1" applyFill="1" applyBorder="1" applyAlignment="1" applyProtection="1">
      <alignment horizontal="center"/>
      <protection hidden="1"/>
    </xf>
    <xf numFmtId="0" fontId="13" fillId="34" borderId="0" xfId="66" applyFont="1" applyFill="1" applyBorder="1" applyAlignment="1" applyProtection="1">
      <alignment horizontal="right" vertical="center"/>
      <protection hidden="1" locked="0"/>
    </xf>
    <xf numFmtId="0" fontId="14" fillId="34" borderId="0" xfId="66" applyFont="1" applyFill="1" applyBorder="1" applyAlignment="1">
      <alignment/>
      <protection/>
    </xf>
    <xf numFmtId="49" fontId="13" fillId="34" borderId="0" xfId="66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60" applyFont="1" applyFill="1" applyBorder="1" applyAlignment="1" applyProtection="1">
      <alignment vertical="center"/>
      <protection hidden="1"/>
    </xf>
    <xf numFmtId="0" fontId="14" fillId="0" borderId="0" xfId="60" applyFont="1" applyBorder="1" applyAlignment="1">
      <alignment horizontal="center"/>
      <protection/>
    </xf>
    <xf numFmtId="0" fontId="0" fillId="0" borderId="0" xfId="60" applyFont="1" applyBorder="1" applyAlignment="1">
      <alignment/>
      <protection/>
    </xf>
    <xf numFmtId="0" fontId="14" fillId="0" borderId="0" xfId="60" applyFont="1" applyBorder="1" applyAlignment="1" applyProtection="1">
      <alignment horizontal="left" vertical="center" wrapText="1"/>
      <protection hidden="1"/>
    </xf>
    <xf numFmtId="0" fontId="14" fillId="0" borderId="0" xfId="60" applyFont="1" applyFill="1" applyBorder="1" applyAlignment="1" applyProtection="1">
      <alignment/>
      <protection hidden="1"/>
    </xf>
    <xf numFmtId="0" fontId="13" fillId="0" borderId="0" xfId="60" applyFont="1" applyFill="1" applyBorder="1" applyAlignment="1" applyProtection="1">
      <alignment horizontal="right" vertical="center"/>
      <protection hidden="1" locked="0"/>
    </xf>
    <xf numFmtId="0" fontId="14" fillId="0" borderId="0" xfId="60" applyFont="1" applyBorder="1" applyAlignment="1" applyProtection="1">
      <alignment horizontal="left" vertical="top" wrapText="1"/>
      <protection hidden="1"/>
    </xf>
    <xf numFmtId="0" fontId="14" fillId="0" borderId="0" xfId="66" applyFont="1" applyFill="1" applyBorder="1" applyAlignment="1" applyProtection="1">
      <alignment vertical="center"/>
      <protection hidden="1"/>
    </xf>
    <xf numFmtId="0" fontId="14" fillId="0" borderId="0" xfId="60" applyFont="1" applyFill="1" applyBorder="1" applyAlignment="1" applyProtection="1">
      <alignment horizontal="left"/>
      <protection hidden="1"/>
    </xf>
    <xf numFmtId="0" fontId="14" fillId="0" borderId="0" xfId="60" applyFont="1" applyFill="1" applyBorder="1">
      <alignment vertical="top"/>
      <protection/>
    </xf>
    <xf numFmtId="0" fontId="0" fillId="0" borderId="0" xfId="60" applyFont="1" applyFill="1" applyBorder="1" applyAlignment="1">
      <alignment/>
      <protection/>
    </xf>
    <xf numFmtId="0" fontId="13" fillId="0" borderId="0" xfId="60" applyFont="1" applyFill="1" applyBorder="1" applyAlignment="1" applyProtection="1">
      <alignment vertical="center"/>
      <protection hidden="1"/>
    </xf>
    <xf numFmtId="0" fontId="8" fillId="0" borderId="14" xfId="60" applyFont="1" applyBorder="1" applyAlignment="1">
      <alignment/>
      <protection/>
    </xf>
    <xf numFmtId="0" fontId="14" fillId="0" borderId="0" xfId="60" applyFont="1" applyBorder="1" applyAlignment="1">
      <alignment/>
      <protection/>
    </xf>
    <xf numFmtId="0" fontId="8" fillId="33" borderId="21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0" fillId="33" borderId="21" xfId="0" applyFont="1" applyFill="1" applyBorder="1" applyAlignment="1">
      <alignment horizontal="center" vertical="top" wrapText="1"/>
    </xf>
    <xf numFmtId="0" fontId="0" fillId="33" borderId="21" xfId="0" applyFont="1" applyFill="1" applyBorder="1" applyAlignment="1">
      <alignment horizontal="center" wrapText="1"/>
    </xf>
    <xf numFmtId="3" fontId="13" fillId="0" borderId="19" xfId="60" applyNumberFormat="1" applyFont="1" applyFill="1" applyBorder="1" applyAlignment="1" applyProtection="1">
      <alignment horizontal="right" vertical="center"/>
      <protection hidden="1" locked="0"/>
    </xf>
    <xf numFmtId="49" fontId="13" fillId="33" borderId="19" xfId="60" applyNumberFormat="1" applyFont="1" applyFill="1" applyBorder="1" applyAlignment="1" applyProtection="1">
      <alignment horizontal="right" vertical="center"/>
      <protection hidden="1" locked="0"/>
    </xf>
    <xf numFmtId="0" fontId="14" fillId="0" borderId="0" xfId="60" applyFont="1" applyFill="1" applyBorder="1" applyAlignment="1" applyProtection="1">
      <alignment horizontal="right" vertical="top" wrapText="1"/>
      <protection hidden="1"/>
    </xf>
    <xf numFmtId="0" fontId="1" fillId="33" borderId="21" xfId="0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ill="1">
      <alignment/>
      <protection/>
    </xf>
    <xf numFmtId="0" fontId="7" fillId="33" borderId="21" xfId="57" applyFont="1" applyFill="1" applyBorder="1" applyAlignment="1" applyProtection="1">
      <alignment horizontal="right" vertical="top" wrapText="1"/>
      <protection hidden="1"/>
    </xf>
    <xf numFmtId="0" fontId="0" fillId="33" borderId="21" xfId="57" applyFill="1" applyBorder="1" applyAlignment="1" applyProtection="1">
      <alignment horizontal="right" vertical="top" wrapText="1"/>
      <protection hidden="1"/>
    </xf>
    <xf numFmtId="0" fontId="0" fillId="0" borderId="21" xfId="57" applyFont="1" applyFill="1" applyBorder="1" applyAlignment="1" applyProtection="1">
      <alignment horizontal="right" vertical="top" wrapText="1"/>
      <protection hidden="1"/>
    </xf>
    <xf numFmtId="0" fontId="0" fillId="0" borderId="21" xfId="57" applyFill="1" applyBorder="1" applyAlignment="1" applyProtection="1">
      <alignment horizontal="right" vertical="top" wrapText="1"/>
      <protection hidden="1"/>
    </xf>
    <xf numFmtId="0" fontId="6" fillId="0" borderId="18" xfId="57" applyFont="1" applyFill="1" applyBorder="1" applyAlignment="1" applyProtection="1">
      <alignment horizontal="center" vertical="center" wrapText="1"/>
      <protection hidden="1"/>
    </xf>
    <xf numFmtId="0" fontId="6" fillId="0" borderId="18" xfId="57" applyFont="1" applyFill="1" applyBorder="1" applyAlignment="1" applyProtection="1">
      <alignment horizontal="center" vertical="center"/>
      <protection hidden="1"/>
    </xf>
    <xf numFmtId="167" fontId="6" fillId="0" borderId="22" xfId="57" applyNumberFormat="1" applyFont="1" applyFill="1" applyBorder="1" applyAlignment="1">
      <alignment horizontal="center" vertical="center"/>
      <protection/>
    </xf>
    <xf numFmtId="193" fontId="1" fillId="0" borderId="23" xfId="57" applyNumberFormat="1" applyFont="1" applyFill="1" applyBorder="1" applyAlignment="1" applyProtection="1">
      <alignment horizontal="right" vertical="center" shrinkToFit="1"/>
      <protection hidden="1"/>
    </xf>
    <xf numFmtId="3" fontId="1" fillId="0" borderId="23" xfId="57" applyNumberFormat="1" applyFont="1" applyFill="1" applyBorder="1" applyAlignment="1" applyProtection="1">
      <alignment horizontal="right" vertical="center" shrinkToFit="1"/>
      <protection hidden="1"/>
    </xf>
    <xf numFmtId="167" fontId="6" fillId="0" borderId="12" xfId="57" applyNumberFormat="1" applyFont="1" applyFill="1" applyBorder="1" applyAlignment="1">
      <alignment horizontal="center" vertical="center"/>
      <protection/>
    </xf>
    <xf numFmtId="193" fontId="1" fillId="0" borderId="24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25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26" xfId="57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24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25" xfId="57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57" applyNumberFormat="1" applyFont="1" applyFill="1" applyBorder="1" applyAlignment="1" applyProtection="1">
      <alignment horizontal="right" vertical="center" shrinkToFit="1"/>
      <protection hidden="1"/>
    </xf>
    <xf numFmtId="167" fontId="6" fillId="0" borderId="15" xfId="57" applyNumberFormat="1" applyFont="1" applyFill="1" applyBorder="1" applyAlignment="1">
      <alignment horizontal="center" vertical="center"/>
      <protection/>
    </xf>
    <xf numFmtId="193" fontId="1" fillId="0" borderId="28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29" xfId="57" applyNumberFormat="1" applyFont="1" applyFill="1" applyBorder="1" applyAlignment="1" applyProtection="1">
      <alignment horizontal="right" vertical="center" shrinkToFit="1"/>
      <protection locked="0"/>
    </xf>
    <xf numFmtId="3" fontId="1" fillId="0" borderId="30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31" xfId="57" applyNumberFormat="1" applyFont="1" applyFill="1" applyBorder="1" applyAlignment="1" applyProtection="1">
      <alignment horizontal="right" vertical="center" shrinkToFit="1"/>
      <protection hidden="1"/>
    </xf>
    <xf numFmtId="0" fontId="6" fillId="0" borderId="32" xfId="57" applyFont="1" applyFill="1" applyBorder="1" applyAlignment="1">
      <alignment vertical="center" wrapText="1"/>
      <protection/>
    </xf>
    <xf numFmtId="0" fontId="1" fillId="0" borderId="33" xfId="57" applyFont="1" applyFill="1" applyBorder="1" applyAlignment="1">
      <alignment vertical="center"/>
      <protection/>
    </xf>
    <xf numFmtId="3" fontId="1" fillId="0" borderId="33" xfId="57" applyNumberFormat="1" applyFont="1" applyFill="1" applyBorder="1" applyAlignment="1">
      <alignment vertical="center"/>
      <protection/>
    </xf>
    <xf numFmtId="3" fontId="1" fillId="0" borderId="21" xfId="57" applyNumberFormat="1" applyFont="1" applyFill="1" applyBorder="1" applyAlignment="1">
      <alignment vertical="center"/>
      <protection/>
    </xf>
    <xf numFmtId="3" fontId="1" fillId="0" borderId="34" xfId="57" applyNumberFormat="1" applyFont="1" applyFill="1" applyBorder="1" applyAlignment="1">
      <alignment vertical="center"/>
      <protection/>
    </xf>
    <xf numFmtId="167" fontId="6" fillId="0" borderId="35" xfId="57" applyNumberFormat="1" applyFont="1" applyFill="1" applyBorder="1" applyAlignment="1">
      <alignment horizontal="center" vertical="center"/>
      <protection/>
    </xf>
    <xf numFmtId="3" fontId="1" fillId="0" borderId="31" xfId="57" applyNumberFormat="1" applyFont="1" applyFill="1" applyBorder="1" applyAlignment="1" applyProtection="1">
      <alignment horizontal="right" vertical="center" shrinkToFit="1"/>
      <protection hidden="1"/>
    </xf>
    <xf numFmtId="0" fontId="6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vertical="center" wrapText="1"/>
      <protection/>
    </xf>
    <xf numFmtId="0" fontId="3" fillId="0" borderId="0" xfId="57" applyFont="1" applyFill="1" applyBorder="1" applyAlignment="1">
      <alignment vertical="center"/>
      <protection/>
    </xf>
    <xf numFmtId="0" fontId="1" fillId="0" borderId="0" xfId="57" applyFont="1" applyFill="1" applyBorder="1" applyAlignment="1">
      <alignment vertical="center"/>
      <protection/>
    </xf>
    <xf numFmtId="0" fontId="1" fillId="0" borderId="21" xfId="57" applyFont="1" applyFill="1" applyBorder="1" applyAlignment="1">
      <alignment vertical="center"/>
      <protection/>
    </xf>
    <xf numFmtId="0" fontId="0" fillId="0" borderId="21" xfId="57" applyFont="1" applyFill="1" applyBorder="1" applyAlignment="1" applyProtection="1">
      <alignment vertical="top" wrapText="1"/>
      <protection hidden="1"/>
    </xf>
    <xf numFmtId="0" fontId="0" fillId="0" borderId="21" xfId="57" applyFont="1" applyFill="1" applyBorder="1" applyAlignment="1" applyProtection="1">
      <alignment horizontal="center" vertical="top" wrapText="1"/>
      <protection hidden="1"/>
    </xf>
    <xf numFmtId="0" fontId="8" fillId="0" borderId="21" xfId="57" applyFont="1" applyFill="1" applyBorder="1" applyAlignment="1" applyProtection="1">
      <alignment horizontal="center" vertical="top" wrapText="1"/>
      <protection hidden="1"/>
    </xf>
    <xf numFmtId="0" fontId="8" fillId="33" borderId="21" xfId="57" applyFont="1" applyFill="1" applyBorder="1" applyAlignment="1" applyProtection="1">
      <alignment horizontal="center" vertical="top" wrapText="1"/>
      <protection hidden="1"/>
    </xf>
    <xf numFmtId="0" fontId="0" fillId="33" borderId="21" xfId="57" applyFont="1" applyFill="1" applyBorder="1" applyAlignment="1" applyProtection="1">
      <alignment horizontal="center" vertical="top" wrapText="1"/>
      <protection hidden="1"/>
    </xf>
    <xf numFmtId="0" fontId="0" fillId="33" borderId="21" xfId="57" applyFont="1" applyFill="1" applyBorder="1" applyAlignment="1" applyProtection="1">
      <alignment vertical="top" wrapText="1"/>
      <protection hidden="1"/>
    </xf>
    <xf numFmtId="0" fontId="1" fillId="33" borderId="21" xfId="57" applyFont="1" applyFill="1" applyBorder="1" applyAlignment="1">
      <alignment vertical="center"/>
      <protection/>
    </xf>
    <xf numFmtId="0" fontId="8" fillId="33" borderId="21" xfId="57" applyFont="1" applyFill="1" applyBorder="1" applyAlignment="1">
      <alignment horizontal="right" vertical="top" wrapText="1"/>
      <protection/>
    </xf>
    <xf numFmtId="0" fontId="0" fillId="33" borderId="0" xfId="57" applyFont="1" applyFill="1" applyBorder="1" applyAlignment="1">
      <alignment horizontal="right" vertical="top" wrapText="1"/>
      <protection/>
    </xf>
    <xf numFmtId="0" fontId="0" fillId="33" borderId="0" xfId="57" applyFont="1" applyFill="1" applyBorder="1" applyAlignment="1">
      <alignment horizontal="right" wrapText="1"/>
      <protection/>
    </xf>
    <xf numFmtId="0" fontId="1" fillId="33" borderId="0" xfId="57" applyFont="1" applyFill="1" applyBorder="1" applyAlignment="1">
      <alignment horizontal="right" vertical="center"/>
      <protection/>
    </xf>
    <xf numFmtId="0" fontId="6" fillId="0" borderId="18" xfId="57" applyFont="1" applyFill="1" applyBorder="1" applyAlignment="1">
      <alignment horizontal="center" vertical="center" wrapText="1"/>
      <protection/>
    </xf>
    <xf numFmtId="49" fontId="6" fillId="0" borderId="18" xfId="57" applyNumberFormat="1" applyFont="1" applyFill="1" applyBorder="1" applyAlignment="1">
      <alignment horizontal="center" vertical="center"/>
      <protection/>
    </xf>
    <xf numFmtId="49" fontId="6" fillId="0" borderId="18" xfId="57" applyNumberFormat="1" applyFont="1" applyFill="1" applyBorder="1" applyAlignment="1" applyProtection="1">
      <alignment horizontal="center" vertical="center"/>
      <protection hidden="1"/>
    </xf>
    <xf numFmtId="167" fontId="2" fillId="0" borderId="17" xfId="57" applyNumberFormat="1" applyFont="1" applyFill="1" applyBorder="1" applyAlignment="1">
      <alignment horizontal="center" vertical="center"/>
      <protection/>
    </xf>
    <xf numFmtId="167" fontId="2" fillId="0" borderId="12" xfId="57" applyNumberFormat="1" applyFont="1" applyFill="1" applyBorder="1" applyAlignment="1">
      <alignment horizontal="center" vertical="center"/>
      <protection/>
    </xf>
    <xf numFmtId="167" fontId="2" fillId="0" borderId="36" xfId="57" applyNumberFormat="1" applyFont="1" applyFill="1" applyBorder="1" applyAlignment="1">
      <alignment horizontal="center" vertical="center"/>
      <protection/>
    </xf>
    <xf numFmtId="167" fontId="2" fillId="0" borderId="37" xfId="57" applyNumberFormat="1" applyFont="1" applyFill="1" applyBorder="1" applyAlignment="1">
      <alignment horizontal="center" vertical="center"/>
      <protection/>
    </xf>
    <xf numFmtId="167" fontId="2" fillId="0" borderId="15" xfId="57" applyNumberFormat="1" applyFont="1" applyFill="1" applyBorder="1" applyAlignment="1">
      <alignment horizontal="center" vertical="center"/>
      <protection/>
    </xf>
    <xf numFmtId="19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4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22" xfId="0" applyNumberFormat="1" applyFont="1" applyFill="1" applyBorder="1" applyAlignment="1" applyProtection="1">
      <alignment horizontal="right" vertical="center" shrinkToFit="1"/>
      <protection locked="0"/>
    </xf>
    <xf numFmtId="193" fontId="0" fillId="0" borderId="22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0" fillId="0" borderId="12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39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40" xfId="0" applyNumberFormat="1" applyFont="1" applyFill="1" applyBorder="1" applyAlignment="1" applyProtection="1">
      <alignment horizontal="right" vertical="center" shrinkToFit="1"/>
      <protection locked="0"/>
    </xf>
    <xf numFmtId="193" fontId="0" fillId="0" borderId="40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1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6" xfId="57" applyNumberFormat="1" applyFont="1" applyFill="1" applyBorder="1" applyAlignment="1">
      <alignment horizontal="right" vertical="center" shrinkToFit="1"/>
      <protection/>
    </xf>
    <xf numFmtId="193" fontId="1" fillId="0" borderId="31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24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5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8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9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5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6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9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4" xfId="60" applyFont="1" applyBorder="1" applyAlignment="1">
      <alignment/>
      <protection/>
    </xf>
    <xf numFmtId="14" fontId="13" fillId="0" borderId="19" xfId="60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60" applyFont="1" applyFill="1" applyBorder="1" applyAlignment="1" applyProtection="1">
      <alignment horizontal="left" vertical="center" wrapText="1"/>
      <protection hidden="1"/>
    </xf>
    <xf numFmtId="0" fontId="14" fillId="0" borderId="0" xfId="60" applyFont="1" applyFill="1" applyBorder="1" applyAlignment="1" applyProtection="1">
      <alignment horizontal="center" vertical="center" wrapText="1"/>
      <protection hidden="1"/>
    </xf>
    <xf numFmtId="0" fontId="13" fillId="34" borderId="47" xfId="66" applyFont="1" applyFill="1" applyBorder="1" applyAlignment="1" applyProtection="1">
      <alignment horizontal="right" vertical="center"/>
      <protection hidden="1" locked="0"/>
    </xf>
    <xf numFmtId="0" fontId="13" fillId="34" borderId="21" xfId="66" applyFont="1" applyFill="1" applyBorder="1" applyAlignment="1" applyProtection="1">
      <alignment horizontal="right" vertical="center"/>
      <protection hidden="1" locked="0"/>
    </xf>
    <xf numFmtId="0" fontId="13" fillId="34" borderId="48" xfId="66" applyFont="1" applyFill="1" applyBorder="1" applyAlignment="1" applyProtection="1">
      <alignment horizontal="right" vertical="center"/>
      <protection hidden="1" locked="0"/>
    </xf>
    <xf numFmtId="49" fontId="13" fillId="34" borderId="47" xfId="66" applyNumberFormat="1" applyFont="1" applyFill="1" applyBorder="1" applyAlignment="1" applyProtection="1">
      <alignment horizontal="center" vertical="center"/>
      <protection hidden="1" locked="0"/>
    </xf>
    <xf numFmtId="49" fontId="13" fillId="34" borderId="48" xfId="66" applyNumberFormat="1" applyFont="1" applyFill="1" applyBorder="1" applyAlignment="1" applyProtection="1">
      <alignment horizontal="center" vertical="center"/>
      <protection hidden="1" locked="0"/>
    </xf>
    <xf numFmtId="0" fontId="14" fillId="34" borderId="0" xfId="60" applyFont="1" applyFill="1" applyBorder="1" applyAlignment="1" applyProtection="1">
      <alignment vertical="top" wrapText="1"/>
      <protection hidden="1"/>
    </xf>
    <xf numFmtId="0" fontId="14" fillId="34" borderId="0" xfId="60" applyFont="1" applyFill="1" applyBorder="1" applyAlignment="1" applyProtection="1">
      <alignment wrapText="1"/>
      <protection hidden="1"/>
    </xf>
    <xf numFmtId="49" fontId="13" fillId="33" borderId="47" xfId="60" applyNumberFormat="1" applyFont="1" applyFill="1" applyBorder="1" applyAlignment="1" applyProtection="1">
      <alignment horizontal="left" vertical="center"/>
      <protection hidden="1" locked="0"/>
    </xf>
    <xf numFmtId="49" fontId="13" fillId="33" borderId="21" xfId="60" applyNumberFormat="1" applyFont="1" applyFill="1" applyBorder="1" applyAlignment="1" applyProtection="1">
      <alignment horizontal="left" vertical="center"/>
      <protection hidden="1" locked="0"/>
    </xf>
    <xf numFmtId="0" fontId="14" fillId="33" borderId="48" xfId="60" applyFont="1" applyFill="1" applyBorder="1" applyAlignment="1">
      <alignment horizontal="left" vertical="center"/>
      <protection/>
    </xf>
    <xf numFmtId="0" fontId="14" fillId="0" borderId="0" xfId="60" applyFont="1" applyBorder="1" applyAlignment="1" applyProtection="1">
      <alignment horizontal="right" vertical="center" wrapText="1"/>
      <protection hidden="1"/>
    </xf>
    <xf numFmtId="0" fontId="14" fillId="0" borderId="49" xfId="60" applyFont="1" applyBorder="1" applyAlignment="1" applyProtection="1">
      <alignment horizontal="right" vertical="center" wrapText="1"/>
      <protection hidden="1"/>
    </xf>
    <xf numFmtId="0" fontId="13" fillId="0" borderId="47" xfId="60" applyFont="1" applyFill="1" applyBorder="1" applyAlignment="1" applyProtection="1">
      <alignment horizontal="left" vertical="center"/>
      <protection hidden="1" locked="0"/>
    </xf>
    <xf numFmtId="0" fontId="13" fillId="0" borderId="21" xfId="60" applyFont="1" applyFill="1" applyBorder="1" applyAlignment="1" applyProtection="1">
      <alignment horizontal="left" vertical="center"/>
      <protection hidden="1" locked="0"/>
    </xf>
    <xf numFmtId="0" fontId="13" fillId="0" borderId="48" xfId="60" applyFont="1" applyFill="1" applyBorder="1" applyAlignment="1" applyProtection="1">
      <alignment horizontal="left" vertical="center"/>
      <protection hidden="1" locked="0"/>
    </xf>
    <xf numFmtId="49" fontId="13" fillId="33" borderId="48" xfId="60" applyNumberFormat="1" applyFont="1" applyFill="1" applyBorder="1" applyAlignment="1" applyProtection="1">
      <alignment horizontal="left" vertical="center"/>
      <protection hidden="1" locked="0"/>
    </xf>
    <xf numFmtId="0" fontId="14" fillId="0" borderId="0" xfId="60" applyFont="1" applyFill="1" applyBorder="1" applyAlignment="1" applyProtection="1">
      <alignment horizontal="center" vertical="top"/>
      <protection hidden="1"/>
    </xf>
    <xf numFmtId="0" fontId="14" fillId="0" borderId="0" xfId="60" applyFont="1" applyFill="1" applyBorder="1" applyAlignment="1" applyProtection="1">
      <alignment horizontal="center"/>
      <protection hidden="1"/>
    </xf>
    <xf numFmtId="0" fontId="13" fillId="0" borderId="0" xfId="66" applyFont="1" applyBorder="1" applyAlignment="1" applyProtection="1">
      <alignment horizontal="left"/>
      <protection hidden="1"/>
    </xf>
    <xf numFmtId="0" fontId="21" fillId="0" borderId="0" xfId="66" applyFont="1" applyBorder="1" applyAlignment="1">
      <alignment/>
      <protection/>
    </xf>
    <xf numFmtId="0" fontId="14" fillId="0" borderId="0" xfId="66" applyFont="1" applyBorder="1" applyAlignment="1" applyProtection="1">
      <alignment horizontal="left"/>
      <protection hidden="1"/>
    </xf>
    <xf numFmtId="0" fontId="12" fillId="0" borderId="0" xfId="66" applyBorder="1" applyAlignment="1">
      <alignment/>
      <protection/>
    </xf>
    <xf numFmtId="0" fontId="14" fillId="0" borderId="0" xfId="60" applyFont="1" applyFill="1" applyBorder="1" applyAlignment="1" applyProtection="1">
      <alignment vertical="center"/>
      <protection hidden="1"/>
    </xf>
    <xf numFmtId="0" fontId="14" fillId="0" borderId="0" xfId="60" applyFont="1" applyBorder="1" applyAlignment="1" applyProtection="1">
      <alignment horizontal="right" vertical="center"/>
      <protection hidden="1"/>
    </xf>
    <xf numFmtId="0" fontId="14" fillId="0" borderId="49" xfId="60" applyFont="1" applyBorder="1" applyAlignment="1" applyProtection="1">
      <alignment horizontal="right" vertical="center"/>
      <protection hidden="1"/>
    </xf>
    <xf numFmtId="0" fontId="14" fillId="0" borderId="50" xfId="60" applyFont="1" applyBorder="1" applyAlignment="1" applyProtection="1">
      <alignment horizontal="center" vertical="top"/>
      <protection hidden="1"/>
    </xf>
    <xf numFmtId="0" fontId="14" fillId="0" borderId="50" xfId="60" applyFont="1" applyBorder="1" applyAlignment="1">
      <alignment horizontal="center"/>
      <protection/>
    </xf>
    <xf numFmtId="0" fontId="14" fillId="0" borderId="50" xfId="60" applyFont="1" applyBorder="1" applyAlignment="1">
      <alignment/>
      <protection/>
    </xf>
    <xf numFmtId="49" fontId="13" fillId="0" borderId="47" xfId="60" applyNumberFormat="1" applyFont="1" applyFill="1" applyBorder="1" applyAlignment="1" applyProtection="1">
      <alignment horizontal="center" vertical="center"/>
      <protection hidden="1" locked="0"/>
    </xf>
    <xf numFmtId="49" fontId="13" fillId="0" borderId="48" xfId="60" applyNumberFormat="1" applyFont="1" applyFill="1" applyBorder="1" applyAlignment="1" applyProtection="1">
      <alignment horizontal="center" vertical="center"/>
      <protection hidden="1" locked="0"/>
    </xf>
    <xf numFmtId="0" fontId="14" fillId="0" borderId="14" xfId="60" applyFont="1" applyBorder="1" applyAlignment="1" applyProtection="1">
      <alignment horizontal="center" vertical="top"/>
      <protection hidden="1"/>
    </xf>
    <xf numFmtId="49" fontId="4" fillId="33" borderId="47" xfId="53" applyNumberFormat="1" applyFill="1" applyBorder="1" applyAlignment="1" applyProtection="1">
      <alignment horizontal="left" vertical="center"/>
      <protection hidden="1" locked="0"/>
    </xf>
    <xf numFmtId="49" fontId="4" fillId="33" borderId="21" xfId="53" applyNumberFormat="1" applyFill="1" applyBorder="1" applyAlignment="1" applyProtection="1">
      <alignment horizontal="left" vertical="center"/>
      <protection hidden="1" locked="0"/>
    </xf>
    <xf numFmtId="49" fontId="4" fillId="33" borderId="48" xfId="53" applyNumberFormat="1" applyFill="1" applyBorder="1" applyAlignment="1" applyProtection="1">
      <alignment horizontal="left" vertical="center"/>
      <protection hidden="1" locked="0"/>
    </xf>
    <xf numFmtId="0" fontId="14" fillId="0" borderId="13" xfId="60" applyFont="1" applyBorder="1" applyAlignment="1" applyProtection="1">
      <alignment horizontal="right" vertical="center"/>
      <protection hidden="1"/>
    </xf>
    <xf numFmtId="0" fontId="14" fillId="0" borderId="0" xfId="60" applyFont="1" applyBorder="1" applyAlignment="1" applyProtection="1">
      <alignment horizontal="right"/>
      <protection hidden="1"/>
    </xf>
    <xf numFmtId="0" fontId="14" fillId="0" borderId="49" xfId="60" applyFont="1" applyBorder="1" applyAlignment="1" applyProtection="1">
      <alignment horizontal="right"/>
      <protection hidden="1"/>
    </xf>
    <xf numFmtId="0" fontId="13" fillId="33" borderId="47" xfId="60" applyFont="1" applyFill="1" applyBorder="1" applyAlignment="1" applyProtection="1">
      <alignment horizontal="left" vertical="center"/>
      <protection hidden="1" locked="0"/>
    </xf>
    <xf numFmtId="0" fontId="14" fillId="33" borderId="21" xfId="60" applyFont="1" applyFill="1" applyBorder="1" applyAlignment="1">
      <alignment horizontal="left"/>
      <protection/>
    </xf>
    <xf numFmtId="0" fontId="14" fillId="33" borderId="48" xfId="60" applyFont="1" applyFill="1" applyBorder="1" applyAlignment="1">
      <alignment horizontal="left"/>
      <protection/>
    </xf>
    <xf numFmtId="0" fontId="14" fillId="0" borderId="0" xfId="60" applyFont="1" applyBorder="1" applyAlignment="1" applyProtection="1">
      <alignment horizontal="center" vertical="center"/>
      <protection hidden="1"/>
    </xf>
    <xf numFmtId="0" fontId="14" fillId="0" borderId="0" xfId="60" applyFont="1" applyBorder="1" applyAlignment="1">
      <alignment horizontal="center" vertical="center"/>
      <protection/>
    </xf>
    <xf numFmtId="0" fontId="14" fillId="0" borderId="0" xfId="60" applyFont="1" applyBorder="1" applyAlignment="1">
      <alignment horizontal="center"/>
      <protection/>
    </xf>
    <xf numFmtId="0" fontId="14" fillId="0" borderId="0" xfId="60" applyFont="1" applyBorder="1" applyAlignment="1">
      <alignment vertical="center"/>
      <protection/>
    </xf>
    <xf numFmtId="0" fontId="14" fillId="33" borderId="21" xfId="60" applyFont="1" applyFill="1" applyBorder="1" applyAlignment="1">
      <alignment horizontal="left" vertical="center"/>
      <protection/>
    </xf>
    <xf numFmtId="0" fontId="19" fillId="0" borderId="47" xfId="53" applyFont="1" applyFill="1" applyBorder="1" applyAlignment="1" applyProtection="1">
      <alignment/>
      <protection hidden="1" locked="0"/>
    </xf>
    <xf numFmtId="0" fontId="13" fillId="0" borderId="21" xfId="60" applyFont="1" applyFill="1" applyBorder="1" applyAlignment="1" applyProtection="1">
      <alignment/>
      <protection hidden="1" locked="0"/>
    </xf>
    <xf numFmtId="0" fontId="13" fillId="0" borderId="48" xfId="60" applyFont="1" applyFill="1" applyBorder="1" applyAlignment="1" applyProtection="1">
      <alignment/>
      <protection hidden="1" locked="0"/>
    </xf>
    <xf numFmtId="0" fontId="4" fillId="33" borderId="47" xfId="53" applyFill="1" applyBorder="1" applyAlignment="1" applyProtection="1">
      <alignment/>
      <protection hidden="1" locked="0"/>
    </xf>
    <xf numFmtId="0" fontId="13" fillId="33" borderId="21" xfId="60" applyFont="1" applyFill="1" applyBorder="1" applyAlignment="1" applyProtection="1">
      <alignment/>
      <protection hidden="1" locked="0"/>
    </xf>
    <xf numFmtId="0" fontId="13" fillId="33" borderId="48" xfId="60" applyFont="1" applyFill="1" applyBorder="1" applyAlignment="1" applyProtection="1">
      <alignment/>
      <protection hidden="1" locked="0"/>
    </xf>
    <xf numFmtId="0" fontId="18" fillId="0" borderId="0" xfId="60" applyFont="1" applyBorder="1" applyAlignment="1" applyProtection="1">
      <alignment horizontal="left" vertical="center"/>
      <protection hidden="1"/>
    </xf>
    <xf numFmtId="0" fontId="9" fillId="0" borderId="0" xfId="60" applyFont="1" applyBorder="1" applyAlignment="1">
      <alignment horizontal="left"/>
      <protection/>
    </xf>
    <xf numFmtId="0" fontId="14" fillId="0" borderId="0" xfId="60" applyFont="1" applyBorder="1" applyAlignment="1" applyProtection="1">
      <alignment horizontal="right" wrapText="1"/>
      <protection hidden="1"/>
    </xf>
    <xf numFmtId="49" fontId="13" fillId="33" borderId="47" xfId="60" applyNumberFormat="1" applyFont="1" applyFill="1" applyBorder="1" applyAlignment="1" applyProtection="1">
      <alignment horizontal="center" vertical="center"/>
      <protection hidden="1" locked="0"/>
    </xf>
    <xf numFmtId="49" fontId="13" fillId="33" borderId="48" xfId="60" applyNumberFormat="1" applyFont="1" applyFill="1" applyBorder="1" applyAlignment="1" applyProtection="1">
      <alignment horizontal="center" vertical="center"/>
      <protection hidden="1" locked="0"/>
    </xf>
    <xf numFmtId="1" fontId="13" fillId="33" borderId="47" xfId="60" applyNumberFormat="1" applyFont="1" applyFill="1" applyBorder="1" applyAlignment="1" applyProtection="1">
      <alignment horizontal="center" vertical="center"/>
      <protection hidden="1" locked="0"/>
    </xf>
    <xf numFmtId="1" fontId="13" fillId="33" borderId="48" xfId="60" applyNumberFormat="1" applyFont="1" applyFill="1" applyBorder="1" applyAlignment="1" applyProtection="1">
      <alignment horizontal="center" vertical="center"/>
      <protection hidden="1" locked="0"/>
    </xf>
    <xf numFmtId="0" fontId="17" fillId="0" borderId="0" xfId="60" applyFont="1" applyBorder="1" applyAlignment="1" applyProtection="1">
      <alignment horizontal="right" vertical="center" wrapText="1"/>
      <protection hidden="1"/>
    </xf>
    <xf numFmtId="0" fontId="17" fillId="0" borderId="49" xfId="60" applyFont="1" applyBorder="1" applyAlignment="1" applyProtection="1">
      <alignment horizontal="right" wrapText="1"/>
      <protection hidden="1"/>
    </xf>
    <xf numFmtId="0" fontId="13" fillId="0" borderId="0" xfId="60" applyFont="1" applyFill="1" applyBorder="1" applyAlignment="1" applyProtection="1">
      <alignment horizontal="left" vertical="center" wrapText="1"/>
      <protection hidden="1"/>
    </xf>
    <xf numFmtId="0" fontId="13" fillId="0" borderId="49" xfId="60" applyFont="1" applyFill="1" applyBorder="1" applyAlignment="1" applyProtection="1">
      <alignment horizontal="left" vertical="center" wrapText="1"/>
      <protection hidden="1"/>
    </xf>
    <xf numFmtId="0" fontId="15" fillId="0" borderId="0" xfId="60" applyFont="1" applyBorder="1" applyAlignment="1" applyProtection="1">
      <alignment horizontal="center" vertical="center" wrapText="1"/>
      <protection hidden="1"/>
    </xf>
    <xf numFmtId="0" fontId="14" fillId="34" borderId="21" xfId="66" applyFont="1" applyFill="1" applyBorder="1" applyAlignment="1">
      <alignment/>
      <protection/>
    </xf>
    <xf numFmtId="0" fontId="14" fillId="34" borderId="48" xfId="66" applyFont="1" applyFill="1" applyBorder="1" applyAlignment="1">
      <alignment/>
      <protection/>
    </xf>
    <xf numFmtId="49" fontId="13" fillId="34" borderId="47" xfId="66" applyNumberFormat="1" applyFont="1" applyFill="1" applyBorder="1" applyAlignment="1" applyProtection="1">
      <alignment horizontal="right" vertical="center"/>
      <protection hidden="1" locked="0"/>
    </xf>
    <xf numFmtId="49" fontId="14" fillId="34" borderId="21" xfId="66" applyNumberFormat="1" applyFont="1" applyFill="1" applyBorder="1" applyAlignment="1">
      <alignment/>
      <protection/>
    </xf>
    <xf numFmtId="49" fontId="14" fillId="34" borderId="48" xfId="66" applyNumberFormat="1" applyFont="1" applyFill="1" applyBorder="1" applyAlignment="1">
      <alignment/>
      <protection/>
    </xf>
    <xf numFmtId="49" fontId="13" fillId="0" borderId="47" xfId="66" applyNumberFormat="1" applyFont="1" applyFill="1" applyBorder="1" applyAlignment="1" applyProtection="1" quotePrefix="1">
      <alignment horizontal="center" vertical="center"/>
      <protection hidden="1" locked="0"/>
    </xf>
    <xf numFmtId="49" fontId="13" fillId="0" borderId="48" xfId="66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7" applyFont="1" applyFill="1" applyBorder="1" applyAlignment="1" applyProtection="1">
      <alignment horizontal="center" vertical="center" wrapText="1"/>
      <protection hidden="1"/>
    </xf>
    <xf numFmtId="0" fontId="2" fillId="0" borderId="47" xfId="57" applyFont="1" applyFill="1" applyBorder="1" applyAlignment="1">
      <alignment horizontal="left" vertical="center" wrapText="1"/>
      <protection/>
    </xf>
    <xf numFmtId="0" fontId="0" fillId="0" borderId="21" xfId="57" applyFont="1" applyFill="1" applyBorder="1" applyAlignment="1">
      <alignment horizontal="left" vertical="center" wrapText="1"/>
      <protection/>
    </xf>
    <xf numFmtId="0" fontId="0" fillId="0" borderId="48" xfId="57" applyFont="1" applyFill="1" applyBorder="1" applyAlignment="1">
      <alignment horizontal="left" vertical="center" wrapText="1"/>
      <protection/>
    </xf>
    <xf numFmtId="0" fontId="6" fillId="0" borderId="51" xfId="57" applyFont="1" applyFill="1" applyBorder="1" applyAlignment="1">
      <alignment vertical="center" wrapText="1"/>
      <protection/>
    </xf>
    <xf numFmtId="0" fontId="6" fillId="0" borderId="52" xfId="57" applyFont="1" applyFill="1" applyBorder="1" applyAlignment="1">
      <alignment vertical="center" wrapText="1"/>
      <protection/>
    </xf>
    <xf numFmtId="0" fontId="1" fillId="0" borderId="52" xfId="57" applyFont="1" applyFill="1" applyBorder="1" applyAlignment="1">
      <alignment vertical="center" wrapText="1"/>
      <protection/>
    </xf>
    <xf numFmtId="0" fontId="1" fillId="0" borderId="53" xfId="57" applyFont="1" applyFill="1" applyBorder="1" applyAlignment="1">
      <alignment vertical="center" wrapText="1"/>
      <protection/>
    </xf>
    <xf numFmtId="0" fontId="1" fillId="0" borderId="54" xfId="57" applyFont="1" applyFill="1" applyBorder="1" applyAlignment="1">
      <alignment vertical="center" wrapText="1"/>
      <protection/>
    </xf>
    <xf numFmtId="0" fontId="1" fillId="0" borderId="55" xfId="57" applyFont="1" applyFill="1" applyBorder="1" applyAlignment="1">
      <alignment vertical="center" wrapText="1"/>
      <protection/>
    </xf>
    <xf numFmtId="0" fontId="1" fillId="0" borderId="27" xfId="57" applyFont="1" applyFill="1" applyBorder="1" applyAlignment="1">
      <alignment vertical="center" wrapText="1"/>
      <protection/>
    </xf>
    <xf numFmtId="0" fontId="9" fillId="0" borderId="0" xfId="57" applyFont="1" applyFill="1" applyBorder="1" applyAlignment="1" applyProtection="1">
      <alignment horizontal="center" vertical="center" wrapText="1"/>
      <protection hidden="1"/>
    </xf>
    <xf numFmtId="0" fontId="0" fillId="0" borderId="0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Fill="1" applyBorder="1" applyAlignment="1" applyProtection="1">
      <alignment horizontal="center" vertical="top" wrapText="1"/>
      <protection hidden="1"/>
    </xf>
    <xf numFmtId="0" fontId="0" fillId="0" borderId="0" xfId="57" applyFont="1" applyFill="1" applyBorder="1" applyAlignment="1" applyProtection="1">
      <alignment horizontal="center" vertical="top" wrapText="1"/>
      <protection hidden="1"/>
    </xf>
    <xf numFmtId="0" fontId="0" fillId="33" borderId="21" xfId="57" applyFill="1" applyBorder="1" applyAlignment="1" applyProtection="1">
      <alignment horizontal="right" vertical="top" wrapText="1"/>
      <protection hidden="1"/>
    </xf>
    <xf numFmtId="0" fontId="1" fillId="0" borderId="18" xfId="57" applyFont="1" applyFill="1" applyBorder="1" applyAlignment="1">
      <alignment horizontal="center" vertical="center" wrapText="1"/>
      <protection/>
    </xf>
    <xf numFmtId="0" fontId="6" fillId="0" borderId="54" xfId="57" applyFont="1" applyFill="1" applyBorder="1" applyAlignment="1">
      <alignment vertical="center" wrapText="1"/>
      <protection/>
    </xf>
    <xf numFmtId="0" fontId="6" fillId="0" borderId="55" xfId="57" applyFont="1" applyFill="1" applyBorder="1" applyAlignment="1">
      <alignment vertical="center" wrapText="1"/>
      <protection/>
    </xf>
    <xf numFmtId="0" fontId="6" fillId="0" borderId="56" xfId="57" applyFont="1" applyFill="1" applyBorder="1" applyAlignment="1">
      <alignment vertical="center" wrapText="1"/>
      <protection/>
    </xf>
    <xf numFmtId="0" fontId="6" fillId="0" borderId="57" xfId="57" applyFont="1" applyFill="1" applyBorder="1" applyAlignment="1">
      <alignment vertical="center" wrapText="1"/>
      <protection/>
    </xf>
    <xf numFmtId="0" fontId="1" fillId="0" borderId="57" xfId="57" applyFont="1" applyFill="1" applyBorder="1" applyAlignment="1">
      <alignment vertical="center" wrapText="1"/>
      <protection/>
    </xf>
    <xf numFmtId="0" fontId="1" fillId="0" borderId="30" xfId="57" applyFont="1" applyFill="1" applyBorder="1" applyAlignment="1">
      <alignment vertical="center" wrapText="1"/>
      <protection/>
    </xf>
    <xf numFmtId="0" fontId="1" fillId="0" borderId="58" xfId="57" applyFont="1" applyFill="1" applyBorder="1" applyAlignment="1">
      <alignment vertical="center" wrapText="1"/>
      <protection/>
    </xf>
    <xf numFmtId="0" fontId="6" fillId="0" borderId="30" xfId="57" applyFont="1" applyFill="1" applyBorder="1" applyAlignment="1">
      <alignment vertical="center" wrapText="1"/>
      <protection/>
    </xf>
    <xf numFmtId="0" fontId="2" fillId="0" borderId="32" xfId="57" applyFont="1" applyFill="1" applyBorder="1" applyAlignment="1">
      <alignment horizontal="left" vertical="center" shrinkToFit="1"/>
      <protection/>
    </xf>
    <xf numFmtId="0" fontId="2" fillId="0" borderId="33" xfId="57" applyFont="1" applyFill="1" applyBorder="1" applyAlignment="1">
      <alignment horizontal="left" vertical="center" shrinkToFit="1"/>
      <protection/>
    </xf>
    <xf numFmtId="0" fontId="2" fillId="0" borderId="34" xfId="57" applyFont="1" applyFill="1" applyBorder="1" applyAlignment="1">
      <alignment horizontal="left" vertical="center" shrinkToFit="1"/>
      <protection/>
    </xf>
    <xf numFmtId="0" fontId="6" fillId="0" borderId="27" xfId="57" applyFont="1" applyFill="1" applyBorder="1" applyAlignment="1">
      <alignment vertical="center" wrapText="1"/>
      <protection/>
    </xf>
    <xf numFmtId="49" fontId="6" fillId="0" borderId="0" xfId="57" applyNumberFormat="1" applyFont="1" applyFill="1" applyAlignment="1">
      <alignment vertical="center"/>
      <protection/>
    </xf>
    <xf numFmtId="0" fontId="9" fillId="0" borderId="0" xfId="57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21" xfId="57" applyFont="1" applyFill="1" applyBorder="1" applyAlignment="1">
      <alignment horizontal="right" vertical="center"/>
      <protection/>
    </xf>
    <xf numFmtId="0" fontId="3" fillId="0" borderId="59" xfId="57" applyFont="1" applyFill="1" applyBorder="1" applyAlignment="1">
      <alignment horizontal="right" vertical="center"/>
      <protection/>
    </xf>
    <xf numFmtId="0" fontId="8" fillId="33" borderId="0" xfId="57" applyFont="1" applyFill="1" applyBorder="1" applyAlignment="1" applyProtection="1">
      <alignment horizontal="center" vertical="top" wrapText="1"/>
      <protection hidden="1"/>
    </xf>
    <xf numFmtId="0" fontId="3" fillId="33" borderId="21" xfId="57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0" fontId="6" fillId="0" borderId="63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vertical="center" wrapText="1"/>
    </xf>
    <xf numFmtId="0" fontId="6" fillId="0" borderId="60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wrapText="1"/>
    </xf>
    <xf numFmtId="0" fontId="1" fillId="0" borderId="62" xfId="0" applyFont="1" applyFill="1" applyBorder="1" applyAlignment="1">
      <alignment wrapText="1"/>
    </xf>
    <xf numFmtId="0" fontId="1" fillId="0" borderId="66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wrapText="1"/>
    </xf>
    <xf numFmtId="0" fontId="1" fillId="0" borderId="68" xfId="0" applyFont="1" applyFill="1" applyBorder="1" applyAlignment="1">
      <alignment wrapText="1"/>
    </xf>
    <xf numFmtId="0" fontId="0" fillId="33" borderId="21" xfId="0" applyFont="1" applyFill="1" applyBorder="1" applyAlignment="1">
      <alignment horizontal="center" vertical="top" wrapText="1"/>
    </xf>
    <xf numFmtId="0" fontId="6" fillId="0" borderId="18" xfId="57" applyFont="1" applyFill="1" applyBorder="1" applyAlignment="1">
      <alignment horizontal="center" vertical="center" wrapText="1"/>
      <protection/>
    </xf>
    <xf numFmtId="49" fontId="6" fillId="0" borderId="18" xfId="57" applyNumberFormat="1" applyFont="1" applyFill="1" applyBorder="1" applyAlignment="1">
      <alignment horizontal="center" vertical="center" wrapText="1"/>
      <protection/>
    </xf>
    <xf numFmtId="0" fontId="10" fillId="0" borderId="63" xfId="57" applyFont="1" applyFill="1" applyBorder="1" applyAlignment="1">
      <alignment horizontal="left" vertical="center" wrapText="1"/>
      <protection/>
    </xf>
    <xf numFmtId="0" fontId="0" fillId="0" borderId="64" xfId="57" applyFont="1" applyFill="1" applyBorder="1" applyAlignment="1">
      <alignment horizontal="left" vertical="center" wrapText="1"/>
      <protection/>
    </xf>
    <xf numFmtId="0" fontId="11" fillId="0" borderId="60" xfId="57" applyFont="1" applyFill="1" applyBorder="1" applyAlignment="1">
      <alignment horizontal="left" vertical="center" wrapText="1"/>
      <protection/>
    </xf>
    <xf numFmtId="0" fontId="0" fillId="0" borderId="61" xfId="57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center" wrapText="1"/>
      <protection/>
    </xf>
    <xf numFmtId="0" fontId="0" fillId="0" borderId="0" xfId="57" applyFont="1" applyFill="1" applyBorder="1" applyAlignment="1">
      <alignment horizontal="center" wrapText="1"/>
      <protection/>
    </xf>
    <xf numFmtId="0" fontId="0" fillId="0" borderId="0" xfId="57" applyFont="1" applyFill="1" applyAlignment="1">
      <alignment wrapText="1"/>
      <protection/>
    </xf>
    <xf numFmtId="0" fontId="0" fillId="0" borderId="0" xfId="57" applyFont="1" applyFill="1" applyBorder="1" applyAlignment="1">
      <alignment wrapText="1"/>
      <protection/>
    </xf>
    <xf numFmtId="0" fontId="8" fillId="0" borderId="0" xfId="57" applyFont="1" applyFill="1" applyBorder="1" applyAlignment="1">
      <alignment horizontal="center" vertical="top" wrapText="1"/>
      <protection/>
    </xf>
    <xf numFmtId="0" fontId="0" fillId="0" borderId="0" xfId="57" applyFont="1" applyFill="1" applyBorder="1" applyAlignment="1">
      <alignment horizontal="center" vertical="top" wrapText="1"/>
      <protection/>
    </xf>
    <xf numFmtId="0" fontId="0" fillId="0" borderId="0" xfId="57" applyFont="1" applyFill="1" applyAlignment="1">
      <alignment/>
      <protection/>
    </xf>
    <xf numFmtId="0" fontId="0" fillId="0" borderId="0" xfId="57" applyFont="1" applyFill="1" applyBorder="1" applyAlignment="1">
      <alignment/>
      <protection/>
    </xf>
    <xf numFmtId="0" fontId="1" fillId="33" borderId="21" xfId="57" applyFont="1" applyFill="1" applyBorder="1" applyAlignment="1">
      <alignment horizontal="right" vertical="center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0" fillId="0" borderId="18" xfId="57" applyFont="1" applyFill="1" applyBorder="1" applyAlignment="1">
      <alignment horizontal="center" vertical="center" wrapText="1"/>
      <protection/>
    </xf>
    <xf numFmtId="0" fontId="10" fillId="0" borderId="60" xfId="57" applyFont="1" applyFill="1" applyBorder="1" applyAlignment="1">
      <alignment horizontal="left" vertical="center" wrapText="1"/>
      <protection/>
    </xf>
    <xf numFmtId="0" fontId="8" fillId="0" borderId="61" xfId="57" applyFont="1" applyFill="1" applyBorder="1" applyAlignment="1">
      <alignment horizontal="left" vertical="center" wrapText="1"/>
      <protection/>
    </xf>
    <xf numFmtId="0" fontId="10" fillId="0" borderId="69" xfId="57" applyFont="1" applyFill="1" applyBorder="1" applyAlignment="1">
      <alignment horizontal="left" vertical="center" wrapText="1"/>
      <protection/>
    </xf>
    <xf numFmtId="0" fontId="0" fillId="0" borderId="70" xfId="57" applyFont="1" applyFill="1" applyBorder="1" applyAlignment="1">
      <alignment horizontal="left" vertical="center" wrapText="1"/>
      <protection/>
    </xf>
    <xf numFmtId="0" fontId="10" fillId="0" borderId="71" xfId="57" applyFont="1" applyFill="1" applyBorder="1" applyAlignment="1">
      <alignment horizontal="left" vertical="center" wrapText="1"/>
      <protection/>
    </xf>
    <xf numFmtId="0" fontId="0" fillId="0" borderId="72" xfId="57" applyFont="1" applyFill="1" applyBorder="1" applyAlignment="1">
      <alignment horizontal="left" vertical="center" wrapText="1"/>
      <protection/>
    </xf>
    <xf numFmtId="0" fontId="10" fillId="0" borderId="66" xfId="57" applyFont="1" applyFill="1" applyBorder="1" applyAlignment="1">
      <alignment horizontal="left" vertical="center" wrapText="1"/>
      <protection/>
    </xf>
    <xf numFmtId="0" fontId="0" fillId="0" borderId="67" xfId="57" applyFont="1" applyFill="1" applyBorder="1" applyAlignment="1">
      <alignment horizontal="left" vertical="center" wrapText="1"/>
      <protection/>
    </xf>
    <xf numFmtId="0" fontId="9" fillId="0" borderId="0" xfId="60" applyFont="1" applyAlignment="1">
      <alignment/>
      <protection/>
    </xf>
    <xf numFmtId="0" fontId="20" fillId="0" borderId="0" xfId="60" applyFont="1" applyBorder="1" applyAlignment="1">
      <alignment horizontal="justify" vertical="top" wrapText="1"/>
      <protection/>
    </xf>
    <xf numFmtId="0" fontId="14" fillId="0" borderId="0" xfId="60" applyFont="1" applyAlignment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rmal_TFI-OSIG" xfId="60"/>
    <cellStyle name="Normal_TFI-POD" xfId="61"/>
    <cellStyle name="Note" xfId="62"/>
    <cellStyle name="Obično_Knjiga2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dxfs count="6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ds21-bdc01\Konsolidacija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jelena.matijevic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view="pageBreakPreview" zoomScaleSheetLayoutView="100" zoomScalePageLayoutView="0" workbookViewId="0" topLeftCell="A28">
      <selection activeCell="D50" sqref="D50"/>
    </sheetView>
  </sheetViews>
  <sheetFormatPr defaultColWidth="9.140625" defaultRowHeight="12.75"/>
  <cols>
    <col min="1" max="1" width="9.140625" style="68" customWidth="1"/>
    <col min="2" max="2" width="13.140625" style="4" customWidth="1"/>
    <col min="3" max="3" width="12.00390625" style="4" customWidth="1"/>
    <col min="4" max="4" width="9.140625" style="4" customWidth="1"/>
    <col min="5" max="5" width="14.28125" style="4" customWidth="1"/>
    <col min="6" max="6" width="10.421875" style="4" customWidth="1"/>
    <col min="7" max="7" width="9.140625" style="4" customWidth="1"/>
    <col min="8" max="8" width="12.57421875" style="4" customWidth="1"/>
    <col min="9" max="9" width="17.00390625" style="4" customWidth="1"/>
    <col min="10" max="10" width="20.00390625" style="4" customWidth="1"/>
    <col min="11" max="16384" width="9.140625" style="4" customWidth="1"/>
  </cols>
  <sheetData>
    <row r="1" spans="2:11" ht="12.75">
      <c r="B1" s="78" t="s">
        <v>70</v>
      </c>
      <c r="C1" s="174"/>
      <c r="D1" s="174"/>
      <c r="E1" s="174"/>
      <c r="F1" s="174"/>
      <c r="G1" s="174"/>
      <c r="H1" s="174"/>
      <c r="I1" s="174"/>
      <c r="J1" s="174"/>
      <c r="K1" s="68"/>
    </row>
    <row r="2" spans="2:11" ht="12.75" customHeight="1">
      <c r="B2" s="238" t="s">
        <v>299</v>
      </c>
      <c r="C2" s="238"/>
      <c r="D2" s="238"/>
      <c r="E2" s="239"/>
      <c r="F2" s="44" t="s">
        <v>421</v>
      </c>
      <c r="G2" s="5"/>
      <c r="H2" s="6" t="s">
        <v>233</v>
      </c>
      <c r="I2" s="175" t="s">
        <v>431</v>
      </c>
      <c r="J2" s="176"/>
      <c r="K2" s="32"/>
    </row>
    <row r="3" spans="2:11" ht="12.75">
      <c r="B3" s="66"/>
      <c r="C3" s="66"/>
      <c r="D3" s="66"/>
      <c r="E3" s="66"/>
      <c r="F3" s="177"/>
      <c r="G3" s="177"/>
      <c r="H3" s="66"/>
      <c r="I3" s="66"/>
      <c r="J3" s="69"/>
      <c r="K3" s="32"/>
    </row>
    <row r="4" spans="2:11" ht="39.75" customHeight="1">
      <c r="B4" s="240" t="s">
        <v>365</v>
      </c>
      <c r="C4" s="240"/>
      <c r="D4" s="240"/>
      <c r="E4" s="240"/>
      <c r="F4" s="240"/>
      <c r="G4" s="240"/>
      <c r="H4" s="240"/>
      <c r="I4" s="240"/>
      <c r="J4" s="240"/>
      <c r="K4" s="32"/>
    </row>
    <row r="5" spans="2:11" ht="12.75">
      <c r="B5" s="7"/>
      <c r="C5" s="8"/>
      <c r="D5" s="8"/>
      <c r="E5" s="8"/>
      <c r="F5" s="9"/>
      <c r="G5" s="30"/>
      <c r="H5" s="10"/>
      <c r="I5" s="11"/>
      <c r="J5" s="70"/>
      <c r="K5" s="32"/>
    </row>
    <row r="6" spans="2:11" ht="12.75">
      <c r="B6" s="201" t="s">
        <v>150</v>
      </c>
      <c r="C6" s="214"/>
      <c r="D6" s="232" t="s">
        <v>377</v>
      </c>
      <c r="E6" s="233"/>
      <c r="F6" s="19"/>
      <c r="G6" s="19"/>
      <c r="H6" s="19"/>
      <c r="I6" s="19"/>
      <c r="J6" s="19"/>
      <c r="K6" s="32"/>
    </row>
    <row r="7" spans="2:11" ht="12.75">
      <c r="B7" s="15"/>
      <c r="C7" s="15"/>
      <c r="D7" s="7"/>
      <c r="E7" s="7"/>
      <c r="F7" s="19"/>
      <c r="G7" s="19"/>
      <c r="H7" s="19"/>
      <c r="I7" s="19"/>
      <c r="J7" s="19"/>
      <c r="K7" s="32"/>
    </row>
    <row r="8" spans="2:11" ht="12.75" customHeight="1">
      <c r="B8" s="236" t="s">
        <v>71</v>
      </c>
      <c r="C8" s="237"/>
      <c r="D8" s="232" t="s">
        <v>378</v>
      </c>
      <c r="E8" s="233"/>
      <c r="F8" s="19"/>
      <c r="G8" s="19"/>
      <c r="H8" s="19"/>
      <c r="I8" s="19"/>
      <c r="J8" s="7"/>
      <c r="K8" s="32"/>
    </row>
    <row r="9" spans="2:11" ht="12.75">
      <c r="B9" s="29"/>
      <c r="C9" s="29"/>
      <c r="D9" s="12"/>
      <c r="E9" s="7"/>
      <c r="F9" s="7"/>
      <c r="G9" s="7"/>
      <c r="H9" s="7"/>
      <c r="I9" s="7"/>
      <c r="J9" s="7"/>
      <c r="K9" s="32"/>
    </row>
    <row r="10" spans="2:11" ht="12.75" customHeight="1">
      <c r="B10" s="188" t="s">
        <v>1</v>
      </c>
      <c r="C10" s="231"/>
      <c r="D10" s="232" t="s">
        <v>379</v>
      </c>
      <c r="E10" s="233"/>
      <c r="F10" s="7"/>
      <c r="G10" s="7"/>
      <c r="H10" s="7"/>
      <c r="I10" s="7"/>
      <c r="J10" s="7"/>
      <c r="K10" s="32"/>
    </row>
    <row r="11" spans="2:11" ht="12.75">
      <c r="B11" s="231"/>
      <c r="C11" s="231"/>
      <c r="D11" s="7"/>
      <c r="E11" s="7"/>
      <c r="F11" s="7"/>
      <c r="G11" s="7"/>
      <c r="H11" s="7"/>
      <c r="I11" s="7"/>
      <c r="J11" s="7"/>
      <c r="K11" s="32"/>
    </row>
    <row r="12" spans="2:11" ht="12.75">
      <c r="B12" s="201" t="s">
        <v>72</v>
      </c>
      <c r="C12" s="214"/>
      <c r="D12" s="215" t="s">
        <v>380</v>
      </c>
      <c r="E12" s="222"/>
      <c r="F12" s="222"/>
      <c r="G12" s="222"/>
      <c r="H12" s="222"/>
      <c r="I12" s="222"/>
      <c r="J12" s="187"/>
      <c r="K12" s="32"/>
    </row>
    <row r="13" spans="2:11" ht="15.75">
      <c r="B13" s="229"/>
      <c r="C13" s="230"/>
      <c r="D13" s="230"/>
      <c r="E13" s="13"/>
      <c r="F13" s="13"/>
      <c r="G13" s="13"/>
      <c r="H13" s="13"/>
      <c r="I13" s="13"/>
      <c r="J13" s="13"/>
      <c r="K13" s="32"/>
    </row>
    <row r="14" spans="2:11" ht="12.75">
      <c r="B14" s="15"/>
      <c r="C14" s="15"/>
      <c r="D14" s="14"/>
      <c r="E14" s="7"/>
      <c r="F14" s="7"/>
      <c r="G14" s="7"/>
      <c r="H14" s="7"/>
      <c r="I14" s="7"/>
      <c r="J14" s="7"/>
      <c r="K14" s="32"/>
    </row>
    <row r="15" spans="2:11" ht="12.75">
      <c r="B15" s="201" t="s">
        <v>190</v>
      </c>
      <c r="C15" s="214"/>
      <c r="D15" s="234" t="s">
        <v>381</v>
      </c>
      <c r="E15" s="235"/>
      <c r="F15" s="7"/>
      <c r="G15" s="215" t="s">
        <v>382</v>
      </c>
      <c r="H15" s="222"/>
      <c r="I15" s="222"/>
      <c r="J15" s="187"/>
      <c r="K15" s="32"/>
    </row>
    <row r="16" spans="2:11" ht="12.75">
      <c r="B16" s="15"/>
      <c r="C16" s="15"/>
      <c r="D16" s="7"/>
      <c r="E16" s="7"/>
      <c r="F16" s="7"/>
      <c r="G16" s="7"/>
      <c r="H16" s="7"/>
      <c r="I16" s="7"/>
      <c r="J16" s="7"/>
      <c r="K16" s="32"/>
    </row>
    <row r="17" spans="2:11" ht="12.75">
      <c r="B17" s="201" t="s">
        <v>191</v>
      </c>
      <c r="C17" s="214"/>
      <c r="D17" s="215" t="s">
        <v>413</v>
      </c>
      <c r="E17" s="222"/>
      <c r="F17" s="222"/>
      <c r="G17" s="222"/>
      <c r="H17" s="222"/>
      <c r="I17" s="222"/>
      <c r="J17" s="187"/>
      <c r="K17" s="32"/>
    </row>
    <row r="18" spans="2:11" ht="12.75">
      <c r="B18" s="15"/>
      <c r="C18" s="15"/>
      <c r="D18" s="7"/>
      <c r="E18" s="7"/>
      <c r="F18" s="7"/>
      <c r="G18" s="7"/>
      <c r="H18" s="7"/>
      <c r="I18" s="7"/>
      <c r="J18" s="7"/>
      <c r="K18" s="32"/>
    </row>
    <row r="19" spans="2:11" ht="12.75">
      <c r="B19" s="201" t="s">
        <v>192</v>
      </c>
      <c r="C19" s="214"/>
      <c r="D19" s="223"/>
      <c r="E19" s="224"/>
      <c r="F19" s="224"/>
      <c r="G19" s="224"/>
      <c r="H19" s="224"/>
      <c r="I19" s="224"/>
      <c r="J19" s="225"/>
      <c r="K19" s="32"/>
    </row>
    <row r="20" spans="2:11" ht="12.75">
      <c r="B20" s="15"/>
      <c r="C20" s="15"/>
      <c r="D20" s="14"/>
      <c r="E20" s="7"/>
      <c r="F20" s="7"/>
      <c r="G20" s="7"/>
      <c r="H20" s="7"/>
      <c r="I20" s="7"/>
      <c r="J20" s="7"/>
      <c r="K20" s="32"/>
    </row>
    <row r="21" spans="2:11" ht="12.75">
      <c r="B21" s="201" t="s">
        <v>193</v>
      </c>
      <c r="C21" s="214"/>
      <c r="D21" s="226" t="s">
        <v>383</v>
      </c>
      <c r="E21" s="227"/>
      <c r="F21" s="227"/>
      <c r="G21" s="227"/>
      <c r="H21" s="227"/>
      <c r="I21" s="227"/>
      <c r="J21" s="228"/>
      <c r="K21" s="32"/>
    </row>
    <row r="22" spans="2:11" ht="12.75">
      <c r="B22" s="15"/>
      <c r="C22" s="15"/>
      <c r="D22" s="14"/>
      <c r="E22" s="7"/>
      <c r="F22" s="7"/>
      <c r="G22" s="7"/>
      <c r="H22" s="7"/>
      <c r="I22" s="7"/>
      <c r="J22" s="7"/>
      <c r="K22" s="32"/>
    </row>
    <row r="23" spans="2:11" ht="12.75">
      <c r="B23" s="201" t="s">
        <v>73</v>
      </c>
      <c r="C23" s="214"/>
      <c r="D23" s="45">
        <v>133</v>
      </c>
      <c r="E23" s="215" t="s">
        <v>382</v>
      </c>
      <c r="F23" s="216"/>
      <c r="G23" s="217"/>
      <c r="H23" s="212"/>
      <c r="I23" s="213"/>
      <c r="J23" s="71"/>
      <c r="K23" s="32"/>
    </row>
    <row r="24" spans="2:11" ht="12.75">
      <c r="B24" s="15"/>
      <c r="C24" s="15"/>
      <c r="D24" s="7"/>
      <c r="E24" s="7"/>
      <c r="F24" s="7"/>
      <c r="G24" s="7"/>
      <c r="H24" s="7"/>
      <c r="I24" s="7"/>
      <c r="J24" s="7"/>
      <c r="K24" s="32"/>
    </row>
    <row r="25" spans="2:11" ht="12.75">
      <c r="B25" s="201" t="s">
        <v>74</v>
      </c>
      <c r="C25" s="214"/>
      <c r="D25" s="45">
        <v>21</v>
      </c>
      <c r="E25" s="215" t="s">
        <v>384</v>
      </c>
      <c r="F25" s="216"/>
      <c r="G25" s="216"/>
      <c r="H25" s="217"/>
      <c r="I25" s="31" t="s">
        <v>75</v>
      </c>
      <c r="J25" s="84">
        <v>3277</v>
      </c>
      <c r="K25" s="32"/>
    </row>
    <row r="26" spans="2:11" ht="12.75">
      <c r="B26" s="15"/>
      <c r="C26" s="15"/>
      <c r="D26" s="7"/>
      <c r="E26" s="7"/>
      <c r="F26" s="7"/>
      <c r="G26" s="7"/>
      <c r="H26" s="15"/>
      <c r="I26" s="15" t="s">
        <v>366</v>
      </c>
      <c r="J26" s="14"/>
      <c r="K26" s="32"/>
    </row>
    <row r="27" spans="2:11" ht="12.75">
      <c r="B27" s="201" t="s">
        <v>195</v>
      </c>
      <c r="C27" s="214"/>
      <c r="D27" s="46" t="s">
        <v>412</v>
      </c>
      <c r="E27" s="16"/>
      <c r="F27" s="32"/>
      <c r="G27" s="8"/>
      <c r="H27" s="201" t="s">
        <v>194</v>
      </c>
      <c r="I27" s="214"/>
      <c r="J27" s="85" t="s">
        <v>385</v>
      </c>
      <c r="K27" s="32"/>
    </row>
    <row r="28" spans="2:11" ht="12.75">
      <c r="B28" s="15"/>
      <c r="C28" s="15"/>
      <c r="D28" s="7"/>
      <c r="E28" s="8"/>
      <c r="F28" s="8"/>
      <c r="G28" s="8"/>
      <c r="H28" s="8"/>
      <c r="I28" s="7"/>
      <c r="J28" s="72"/>
      <c r="K28" s="32"/>
    </row>
    <row r="29" spans="2:11" ht="12.75">
      <c r="B29" s="218" t="s">
        <v>76</v>
      </c>
      <c r="C29" s="219"/>
      <c r="D29" s="220"/>
      <c r="E29" s="220"/>
      <c r="F29" s="219" t="s">
        <v>77</v>
      </c>
      <c r="G29" s="221"/>
      <c r="H29" s="221"/>
      <c r="I29" s="220" t="s">
        <v>78</v>
      </c>
      <c r="J29" s="220"/>
      <c r="K29" s="32"/>
    </row>
    <row r="30" spans="2:11" ht="12.75">
      <c r="B30" s="32"/>
      <c r="C30" s="32"/>
      <c r="D30" s="32"/>
      <c r="E30" s="17"/>
      <c r="F30" s="7"/>
      <c r="G30" s="7"/>
      <c r="H30" s="7"/>
      <c r="I30" s="18"/>
      <c r="J30" s="72"/>
      <c r="K30" s="32"/>
    </row>
    <row r="31" spans="2:11" ht="12.75">
      <c r="B31" s="178" t="s">
        <v>422</v>
      </c>
      <c r="C31" s="179"/>
      <c r="D31" s="179"/>
      <c r="E31" s="180"/>
      <c r="F31" s="178" t="s">
        <v>382</v>
      </c>
      <c r="G31" s="179"/>
      <c r="H31" s="180"/>
      <c r="I31" s="181" t="s">
        <v>423</v>
      </c>
      <c r="J31" s="182"/>
      <c r="K31" s="32"/>
    </row>
    <row r="32" spans="2:11" ht="12.75">
      <c r="B32" s="53"/>
      <c r="C32" s="53"/>
      <c r="D32" s="54"/>
      <c r="E32" s="183"/>
      <c r="F32" s="183"/>
      <c r="G32" s="183"/>
      <c r="H32" s="184"/>
      <c r="I32" s="57"/>
      <c r="J32" s="58"/>
      <c r="K32" s="32"/>
    </row>
    <row r="33" spans="2:11" ht="12.75">
      <c r="B33" s="178" t="s">
        <v>424</v>
      </c>
      <c r="C33" s="179"/>
      <c r="D33" s="179"/>
      <c r="E33" s="180"/>
      <c r="F33" s="178" t="s">
        <v>382</v>
      </c>
      <c r="G33" s="179"/>
      <c r="H33" s="180"/>
      <c r="I33" s="181" t="s">
        <v>425</v>
      </c>
      <c r="J33" s="182"/>
      <c r="K33" s="32"/>
    </row>
    <row r="34" spans="2:11" ht="12.75">
      <c r="B34" s="53"/>
      <c r="C34" s="53"/>
      <c r="D34" s="54"/>
      <c r="E34" s="55"/>
      <c r="F34" s="55"/>
      <c r="G34" s="55"/>
      <c r="H34" s="56"/>
      <c r="I34" s="57"/>
      <c r="J34" s="58"/>
      <c r="K34" s="32"/>
    </row>
    <row r="35" spans="2:11" ht="12.75">
      <c r="B35" s="178" t="s">
        <v>426</v>
      </c>
      <c r="C35" s="179"/>
      <c r="D35" s="179"/>
      <c r="E35" s="180"/>
      <c r="F35" s="178" t="s">
        <v>382</v>
      </c>
      <c r="G35" s="179"/>
      <c r="H35" s="180"/>
      <c r="I35" s="181" t="s">
        <v>427</v>
      </c>
      <c r="J35" s="182"/>
      <c r="K35" s="32"/>
    </row>
    <row r="36" spans="2:11" ht="12.75">
      <c r="B36" s="63"/>
      <c r="C36" s="63"/>
      <c r="D36" s="63"/>
      <c r="E36" s="63"/>
      <c r="F36" s="63"/>
      <c r="G36" s="63"/>
      <c r="H36" s="63"/>
      <c r="I36" s="65"/>
      <c r="J36" s="65"/>
      <c r="K36" s="32"/>
    </row>
    <row r="37" spans="2:11" ht="12.75">
      <c r="B37" s="178" t="s">
        <v>428</v>
      </c>
      <c r="C37" s="179"/>
      <c r="D37" s="179"/>
      <c r="E37" s="180"/>
      <c r="F37" s="178" t="s">
        <v>382</v>
      </c>
      <c r="G37" s="179"/>
      <c r="H37" s="180"/>
      <c r="I37" s="181" t="s">
        <v>429</v>
      </c>
      <c r="J37" s="182"/>
      <c r="K37" s="32"/>
    </row>
    <row r="38" spans="2:11" ht="12.75">
      <c r="B38" s="53"/>
      <c r="C38" s="53"/>
      <c r="D38" s="54"/>
      <c r="E38" s="55"/>
      <c r="F38" s="55"/>
      <c r="G38" s="55"/>
      <c r="H38" s="56"/>
      <c r="I38" s="57"/>
      <c r="J38" s="59"/>
      <c r="K38" s="32"/>
    </row>
    <row r="39" spans="2:11" ht="12.75">
      <c r="B39" s="178" t="s">
        <v>392</v>
      </c>
      <c r="C39" s="179"/>
      <c r="D39" s="179"/>
      <c r="E39" s="180"/>
      <c r="F39" s="178" t="s">
        <v>420</v>
      </c>
      <c r="G39" s="179"/>
      <c r="H39" s="180"/>
      <c r="I39" s="181" t="s">
        <v>393</v>
      </c>
      <c r="J39" s="182"/>
      <c r="K39" s="32"/>
    </row>
    <row r="40" spans="2:11" ht="12.75">
      <c r="B40" s="53"/>
      <c r="C40" s="53"/>
      <c r="D40" s="54"/>
      <c r="E40" s="55"/>
      <c r="F40" s="55"/>
      <c r="G40" s="55"/>
      <c r="H40" s="56"/>
      <c r="I40" s="57"/>
      <c r="J40" s="59"/>
      <c r="K40" s="32"/>
    </row>
    <row r="41" spans="2:11" ht="12.75">
      <c r="B41" s="178" t="s">
        <v>394</v>
      </c>
      <c r="C41" s="241"/>
      <c r="D41" s="241"/>
      <c r="E41" s="242"/>
      <c r="F41" s="178" t="s">
        <v>395</v>
      </c>
      <c r="G41" s="241"/>
      <c r="H41" s="241"/>
      <c r="I41" s="181" t="s">
        <v>396</v>
      </c>
      <c r="J41" s="182"/>
      <c r="K41" s="32"/>
    </row>
    <row r="42" spans="2:11" ht="12.75">
      <c r="B42" s="60"/>
      <c r="C42" s="60"/>
      <c r="D42" s="61"/>
      <c r="E42" s="62"/>
      <c r="F42" s="57"/>
      <c r="G42" s="61"/>
      <c r="H42" s="62"/>
      <c r="I42" s="57"/>
      <c r="J42" s="57"/>
      <c r="K42" s="32"/>
    </row>
    <row r="43" spans="2:11" ht="12.75">
      <c r="B43" s="178" t="s">
        <v>397</v>
      </c>
      <c r="C43" s="241"/>
      <c r="D43" s="241"/>
      <c r="E43" s="242"/>
      <c r="F43" s="178" t="s">
        <v>398</v>
      </c>
      <c r="G43" s="241"/>
      <c r="H43" s="241"/>
      <c r="I43" s="181" t="s">
        <v>399</v>
      </c>
      <c r="J43" s="182"/>
      <c r="K43" s="32"/>
    </row>
    <row r="44" spans="2:11" ht="12.75">
      <c r="B44" s="63"/>
      <c r="C44" s="64"/>
      <c r="D44" s="64"/>
      <c r="E44" s="64"/>
      <c r="F44" s="63"/>
      <c r="G44" s="64"/>
      <c r="H44" s="64"/>
      <c r="I44" s="65"/>
      <c r="J44" s="65"/>
      <c r="K44" s="32"/>
    </row>
    <row r="45" spans="2:11" ht="12.75">
      <c r="B45" s="178" t="s">
        <v>400</v>
      </c>
      <c r="C45" s="241"/>
      <c r="D45" s="241"/>
      <c r="E45" s="242"/>
      <c r="F45" s="178" t="s">
        <v>398</v>
      </c>
      <c r="G45" s="241"/>
      <c r="H45" s="241" t="s">
        <v>398</v>
      </c>
      <c r="I45" s="181" t="s">
        <v>401</v>
      </c>
      <c r="J45" s="182"/>
      <c r="K45" s="32"/>
    </row>
    <row r="46" spans="2:11" ht="12.75">
      <c r="B46" s="63"/>
      <c r="C46" s="64"/>
      <c r="D46" s="64"/>
      <c r="E46" s="64"/>
      <c r="F46" s="63"/>
      <c r="G46" s="64"/>
      <c r="H46" s="64"/>
      <c r="I46" s="65"/>
      <c r="J46" s="65"/>
      <c r="K46" s="32"/>
    </row>
    <row r="47" spans="2:11" ht="12.75">
      <c r="B47" s="178" t="s">
        <v>402</v>
      </c>
      <c r="C47" s="241"/>
      <c r="D47" s="241"/>
      <c r="E47" s="242"/>
      <c r="F47" s="178" t="s">
        <v>382</v>
      </c>
      <c r="G47" s="241"/>
      <c r="H47" s="241"/>
      <c r="I47" s="181" t="s">
        <v>403</v>
      </c>
      <c r="J47" s="182"/>
      <c r="K47" s="32"/>
    </row>
    <row r="48" spans="2:11" ht="12.75">
      <c r="B48" s="63"/>
      <c r="C48" s="64"/>
      <c r="D48" s="64"/>
      <c r="E48" s="64"/>
      <c r="F48" s="63"/>
      <c r="G48" s="64"/>
      <c r="H48" s="64"/>
      <c r="I48" s="65"/>
      <c r="J48" s="65"/>
      <c r="K48" s="32"/>
    </row>
    <row r="49" spans="2:11" ht="12.75">
      <c r="B49" s="178" t="s">
        <v>432</v>
      </c>
      <c r="C49" s="179"/>
      <c r="D49" s="179"/>
      <c r="E49" s="180"/>
      <c r="F49" s="178" t="s">
        <v>410</v>
      </c>
      <c r="G49" s="241"/>
      <c r="H49" s="241"/>
      <c r="I49" s="181" t="s">
        <v>433</v>
      </c>
      <c r="J49" s="182"/>
      <c r="K49" s="32"/>
    </row>
    <row r="50" spans="2:11" ht="12.75">
      <c r="B50" s="63"/>
      <c r="C50" s="64"/>
      <c r="D50" s="64"/>
      <c r="E50" s="64"/>
      <c r="F50" s="63"/>
      <c r="G50" s="64"/>
      <c r="H50" s="64"/>
      <c r="I50" s="65"/>
      <c r="J50" s="65"/>
      <c r="K50" s="32"/>
    </row>
    <row r="51" spans="2:11" ht="12.75">
      <c r="B51" s="178" t="s">
        <v>434</v>
      </c>
      <c r="C51" s="241"/>
      <c r="D51" s="241"/>
      <c r="E51" s="242"/>
      <c r="F51" s="178" t="s">
        <v>382</v>
      </c>
      <c r="G51" s="241"/>
      <c r="H51" s="241"/>
      <c r="I51" s="181" t="s">
        <v>435</v>
      </c>
      <c r="J51" s="182"/>
      <c r="K51" s="32"/>
    </row>
    <row r="52" spans="2:11" ht="12.75">
      <c r="B52" s="63"/>
      <c r="C52" s="64"/>
      <c r="D52" s="64"/>
      <c r="E52" s="64"/>
      <c r="F52" s="63"/>
      <c r="G52" s="64"/>
      <c r="H52" s="64"/>
      <c r="I52" s="65"/>
      <c r="J52" s="65"/>
      <c r="K52" s="32"/>
    </row>
    <row r="53" spans="2:11" ht="12.75">
      <c r="B53" s="178" t="s">
        <v>404</v>
      </c>
      <c r="C53" s="241"/>
      <c r="D53" s="241"/>
      <c r="E53" s="242"/>
      <c r="F53" s="178" t="s">
        <v>382</v>
      </c>
      <c r="G53" s="241"/>
      <c r="H53" s="241"/>
      <c r="I53" s="181" t="s">
        <v>405</v>
      </c>
      <c r="J53" s="182"/>
      <c r="K53" s="32"/>
    </row>
    <row r="54" spans="2:11" ht="12.75">
      <c r="B54" s="63"/>
      <c r="C54" s="63"/>
      <c r="D54" s="63"/>
      <c r="E54" s="63"/>
      <c r="F54" s="63"/>
      <c r="G54" s="63"/>
      <c r="H54" s="63"/>
      <c r="I54" s="65"/>
      <c r="J54" s="65"/>
      <c r="K54" s="32"/>
    </row>
    <row r="55" spans="2:11" ht="12.75">
      <c r="B55" s="178" t="s">
        <v>406</v>
      </c>
      <c r="C55" s="179"/>
      <c r="D55" s="179"/>
      <c r="E55" s="180"/>
      <c r="F55" s="178" t="s">
        <v>382</v>
      </c>
      <c r="G55" s="241"/>
      <c r="H55" s="241"/>
      <c r="I55" s="181" t="s">
        <v>407</v>
      </c>
      <c r="J55" s="182"/>
      <c r="K55" s="32"/>
    </row>
    <row r="56" spans="2:11" ht="12.75">
      <c r="B56" s="63"/>
      <c r="C56" s="63"/>
      <c r="D56" s="63"/>
      <c r="E56" s="63"/>
      <c r="F56" s="63"/>
      <c r="G56" s="63"/>
      <c r="H56" s="63"/>
      <c r="I56" s="65"/>
      <c r="J56" s="65"/>
      <c r="K56" s="32"/>
    </row>
    <row r="57" spans="2:11" ht="12.75">
      <c r="B57" s="178" t="s">
        <v>408</v>
      </c>
      <c r="C57" s="179"/>
      <c r="D57" s="179"/>
      <c r="E57" s="180"/>
      <c r="F57" s="178" t="s">
        <v>382</v>
      </c>
      <c r="G57" s="179"/>
      <c r="H57" s="180"/>
      <c r="I57" s="181" t="s">
        <v>409</v>
      </c>
      <c r="J57" s="182"/>
      <c r="K57" s="32"/>
    </row>
    <row r="58" spans="2:11" ht="12.75">
      <c r="B58" s="63"/>
      <c r="C58" s="64"/>
      <c r="D58" s="64"/>
      <c r="E58" s="64"/>
      <c r="F58" s="63"/>
      <c r="G58" s="64"/>
      <c r="H58" s="64"/>
      <c r="I58" s="65"/>
      <c r="J58" s="65"/>
      <c r="K58" s="32"/>
    </row>
    <row r="59" spans="2:11" ht="12.75">
      <c r="B59" s="243" t="s">
        <v>417</v>
      </c>
      <c r="C59" s="244"/>
      <c r="D59" s="244"/>
      <c r="E59" s="245"/>
      <c r="F59" s="178" t="s">
        <v>418</v>
      </c>
      <c r="G59" s="241"/>
      <c r="H59" s="241"/>
      <c r="I59" s="246" t="s">
        <v>419</v>
      </c>
      <c r="J59" s="247"/>
      <c r="K59" s="32"/>
    </row>
    <row r="60" spans="2:11" ht="12.75">
      <c r="B60" s="22"/>
      <c r="C60" s="22"/>
      <c r="D60" s="22"/>
      <c r="E60" s="12"/>
      <c r="F60" s="12"/>
      <c r="G60" s="22"/>
      <c r="H60" s="12"/>
      <c r="I60" s="12"/>
      <c r="J60" s="12"/>
      <c r="K60" s="32"/>
    </row>
    <row r="61" spans="2:11" ht="12.75" customHeight="1">
      <c r="B61" s="188" t="s">
        <v>350</v>
      </c>
      <c r="C61" s="189"/>
      <c r="D61" s="206"/>
      <c r="E61" s="207"/>
      <c r="F61" s="7"/>
      <c r="G61" s="190"/>
      <c r="H61" s="191"/>
      <c r="I61" s="191"/>
      <c r="J61" s="192"/>
      <c r="K61" s="32"/>
    </row>
    <row r="62" spans="2:11" ht="12.75">
      <c r="B62" s="20"/>
      <c r="C62" s="20"/>
      <c r="D62" s="208"/>
      <c r="E62" s="208"/>
      <c r="F62" s="7"/>
      <c r="G62" s="208"/>
      <c r="H62" s="208"/>
      <c r="I62" s="23"/>
      <c r="J62" s="23"/>
      <c r="K62" s="32"/>
    </row>
    <row r="63" spans="2:11" ht="12.75" customHeight="1">
      <c r="B63" s="188" t="s">
        <v>79</v>
      </c>
      <c r="C63" s="189"/>
      <c r="D63" s="190" t="s">
        <v>386</v>
      </c>
      <c r="E63" s="191"/>
      <c r="F63" s="191"/>
      <c r="G63" s="191"/>
      <c r="H63" s="191"/>
      <c r="I63" s="191"/>
      <c r="J63" s="192"/>
      <c r="K63" s="32"/>
    </row>
    <row r="64" spans="2:11" ht="12.75">
      <c r="B64" s="15"/>
      <c r="C64" s="15"/>
      <c r="D64" s="14" t="s">
        <v>151</v>
      </c>
      <c r="E64" s="7"/>
      <c r="F64" s="7"/>
      <c r="G64" s="7"/>
      <c r="H64" s="7"/>
      <c r="I64" s="7"/>
      <c r="J64" s="7"/>
      <c r="K64" s="32"/>
    </row>
    <row r="65" spans="2:11" ht="12.75">
      <c r="B65" s="188" t="s">
        <v>152</v>
      </c>
      <c r="C65" s="189"/>
      <c r="D65" s="185" t="s">
        <v>387</v>
      </c>
      <c r="E65" s="186"/>
      <c r="F65" s="193"/>
      <c r="G65" s="7"/>
      <c r="H65" s="31" t="s">
        <v>153</v>
      </c>
      <c r="I65" s="185" t="s">
        <v>388</v>
      </c>
      <c r="J65" s="193"/>
      <c r="K65" s="32"/>
    </row>
    <row r="66" spans="2:11" ht="12.75">
      <c r="B66" s="15"/>
      <c r="C66" s="15"/>
      <c r="D66" s="14"/>
      <c r="E66" s="7"/>
      <c r="F66" s="7"/>
      <c r="G66" s="7"/>
      <c r="H66" s="7"/>
      <c r="I66" s="7"/>
      <c r="J66" s="7"/>
      <c r="K66" s="32"/>
    </row>
    <row r="67" spans="2:11" ht="12.75" customHeight="1">
      <c r="B67" s="188" t="s">
        <v>192</v>
      </c>
      <c r="C67" s="189"/>
      <c r="D67" s="209" t="s">
        <v>411</v>
      </c>
      <c r="E67" s="210"/>
      <c r="F67" s="210"/>
      <c r="G67" s="210"/>
      <c r="H67" s="210"/>
      <c r="I67" s="210"/>
      <c r="J67" s="211"/>
      <c r="K67" s="32"/>
    </row>
    <row r="68" spans="2:11" ht="12.75">
      <c r="B68" s="15"/>
      <c r="C68" s="15"/>
      <c r="D68" s="7"/>
      <c r="E68" s="7"/>
      <c r="F68" s="7"/>
      <c r="G68" s="7"/>
      <c r="H68" s="7"/>
      <c r="I68" s="7"/>
      <c r="J68" s="7"/>
      <c r="K68" s="32"/>
    </row>
    <row r="69" spans="2:11" ht="12.75">
      <c r="B69" s="201" t="s">
        <v>288</v>
      </c>
      <c r="C69" s="202"/>
      <c r="D69" s="185" t="s">
        <v>414</v>
      </c>
      <c r="E69" s="186"/>
      <c r="F69" s="186"/>
      <c r="G69" s="186"/>
      <c r="H69" s="186"/>
      <c r="I69" s="186"/>
      <c r="J69" s="187"/>
      <c r="K69" s="32"/>
    </row>
    <row r="70" spans="2:11" ht="12.75">
      <c r="B70" s="12"/>
      <c r="C70" s="12"/>
      <c r="D70" s="200" t="s">
        <v>0</v>
      </c>
      <c r="E70" s="200"/>
      <c r="F70" s="200"/>
      <c r="G70" s="200"/>
      <c r="H70" s="200"/>
      <c r="I70" s="200"/>
      <c r="J70" s="66"/>
      <c r="K70" s="32"/>
    </row>
    <row r="71" spans="2:11" ht="12.75">
      <c r="B71" s="12"/>
      <c r="C71" s="12"/>
      <c r="D71" s="24"/>
      <c r="E71" s="24"/>
      <c r="F71" s="24"/>
      <c r="G71" s="24"/>
      <c r="H71" s="24"/>
      <c r="I71" s="24"/>
      <c r="J71" s="66"/>
      <c r="K71" s="32"/>
    </row>
    <row r="72" spans="2:11" ht="12.75">
      <c r="B72" s="12"/>
      <c r="C72" s="196" t="s">
        <v>80</v>
      </c>
      <c r="D72" s="197"/>
      <c r="E72" s="197"/>
      <c r="F72" s="197"/>
      <c r="G72" s="28"/>
      <c r="H72" s="28"/>
      <c r="I72" s="28"/>
      <c r="J72" s="73"/>
      <c r="K72" s="32"/>
    </row>
    <row r="73" spans="2:11" ht="12.75">
      <c r="B73" s="12"/>
      <c r="C73" s="198" t="s">
        <v>436</v>
      </c>
      <c r="D73" s="199"/>
      <c r="E73" s="199"/>
      <c r="F73" s="199"/>
      <c r="G73" s="199"/>
      <c r="H73" s="199"/>
      <c r="I73" s="199"/>
      <c r="J73" s="199"/>
      <c r="K73" s="32"/>
    </row>
    <row r="74" spans="2:11" ht="12.75">
      <c r="B74" s="12"/>
      <c r="C74" s="198" t="s">
        <v>367</v>
      </c>
      <c r="D74" s="199"/>
      <c r="E74" s="199"/>
      <c r="F74" s="199"/>
      <c r="G74" s="199"/>
      <c r="H74" s="199"/>
      <c r="I74" s="199"/>
      <c r="J74" s="73"/>
      <c r="K74" s="32"/>
    </row>
    <row r="75" spans="2:11" ht="12.75">
      <c r="B75" s="12"/>
      <c r="C75" s="198" t="s">
        <v>368</v>
      </c>
      <c r="D75" s="199"/>
      <c r="E75" s="199"/>
      <c r="F75" s="199"/>
      <c r="G75" s="199"/>
      <c r="H75" s="199"/>
      <c r="I75" s="199"/>
      <c r="J75" s="199"/>
      <c r="K75" s="32"/>
    </row>
    <row r="76" spans="2:11" ht="12.75">
      <c r="B76" s="12"/>
      <c r="C76" s="198" t="s">
        <v>369</v>
      </c>
      <c r="D76" s="199"/>
      <c r="E76" s="199"/>
      <c r="F76" s="199"/>
      <c r="G76" s="199"/>
      <c r="H76" s="199"/>
      <c r="I76" s="199"/>
      <c r="J76" s="199"/>
      <c r="K76" s="32"/>
    </row>
    <row r="77" spans="1:11" s="50" customFormat="1" ht="12.75">
      <c r="A77" s="76"/>
      <c r="B77" s="74"/>
      <c r="C77" s="47"/>
      <c r="D77" s="47"/>
      <c r="E77" s="47"/>
      <c r="F77" s="47"/>
      <c r="G77" s="47"/>
      <c r="H77" s="48" t="s">
        <v>389</v>
      </c>
      <c r="I77" s="48"/>
      <c r="J77" s="49" t="s">
        <v>390</v>
      </c>
      <c r="K77" s="75"/>
    </row>
    <row r="78" spans="1:11" s="50" customFormat="1" ht="12.75">
      <c r="A78" s="76"/>
      <c r="B78" s="74"/>
      <c r="C78" s="47"/>
      <c r="D78" s="47"/>
      <c r="E78" s="47"/>
      <c r="F78" s="47"/>
      <c r="G78" s="47"/>
      <c r="H78" s="48"/>
      <c r="I78" s="48"/>
      <c r="J78" s="49"/>
      <c r="K78" s="75"/>
    </row>
    <row r="79" spans="1:11" s="50" customFormat="1" ht="12.75">
      <c r="A79" s="76"/>
      <c r="B79" s="74"/>
      <c r="C79" s="47"/>
      <c r="D79" s="47"/>
      <c r="E79" s="47"/>
      <c r="F79" s="47"/>
      <c r="G79" s="47"/>
      <c r="H79" s="48"/>
      <c r="I79" s="48"/>
      <c r="J79" s="49"/>
      <c r="K79" s="75"/>
    </row>
    <row r="80" spans="1:11" s="50" customFormat="1" ht="13.5" thickBot="1">
      <c r="A80" s="76"/>
      <c r="B80" s="77" t="s">
        <v>81</v>
      </c>
      <c r="C80" s="17"/>
      <c r="D80" s="17"/>
      <c r="E80" s="17"/>
      <c r="F80" s="17"/>
      <c r="G80" s="17"/>
      <c r="H80" s="51" t="s">
        <v>415</v>
      </c>
      <c r="I80" s="52"/>
      <c r="J80" s="51" t="s">
        <v>416</v>
      </c>
      <c r="K80" s="75"/>
    </row>
    <row r="81" spans="2:11" ht="12.75">
      <c r="B81" s="7"/>
      <c r="C81" s="7"/>
      <c r="D81" s="7"/>
      <c r="E81" s="7"/>
      <c r="F81" s="12" t="s">
        <v>154</v>
      </c>
      <c r="G81" s="32"/>
      <c r="H81" s="203" t="s">
        <v>155</v>
      </c>
      <c r="I81" s="204"/>
      <c r="J81" s="205"/>
      <c r="K81" s="32"/>
    </row>
    <row r="82" spans="2:11" ht="12.75">
      <c r="B82" s="7"/>
      <c r="C82" s="7"/>
      <c r="D82" s="7"/>
      <c r="E82" s="7"/>
      <c r="F82" s="12"/>
      <c r="G82" s="32"/>
      <c r="H82" s="21"/>
      <c r="I82" s="67"/>
      <c r="J82" s="79"/>
      <c r="K82" s="32"/>
    </row>
    <row r="83" spans="2:11" ht="12.75">
      <c r="B83" s="86"/>
      <c r="C83" s="86"/>
      <c r="D83" s="17"/>
      <c r="E83" s="17"/>
      <c r="F83" s="17"/>
      <c r="G83" s="17"/>
      <c r="H83" s="194"/>
      <c r="I83" s="195"/>
      <c r="J83" s="17"/>
      <c r="K83" s="32"/>
    </row>
    <row r="84" s="68" customFormat="1" ht="12.75"/>
  </sheetData>
  <sheetProtection/>
  <mergeCells count="98">
    <mergeCell ref="B59:E59"/>
    <mergeCell ref="F59:H59"/>
    <mergeCell ref="I59:J59"/>
    <mergeCell ref="B45:E45"/>
    <mergeCell ref="F45:H45"/>
    <mergeCell ref="I45:J45"/>
    <mergeCell ref="B57:E57"/>
    <mergeCell ref="F57:H57"/>
    <mergeCell ref="I57:J57"/>
    <mergeCell ref="B51:E51"/>
    <mergeCell ref="B41:E41"/>
    <mergeCell ref="F41:H41"/>
    <mergeCell ref="I41:J41"/>
    <mergeCell ref="B43:E43"/>
    <mergeCell ref="F43:H43"/>
    <mergeCell ref="I43:J43"/>
    <mergeCell ref="B37:E37"/>
    <mergeCell ref="F37:H37"/>
    <mergeCell ref="I37:J37"/>
    <mergeCell ref="B39:E39"/>
    <mergeCell ref="F39:H39"/>
    <mergeCell ref="I39:J39"/>
    <mergeCell ref="F51:H51"/>
    <mergeCell ref="I51:J51"/>
    <mergeCell ref="B53:E53"/>
    <mergeCell ref="F53:H53"/>
    <mergeCell ref="B55:E55"/>
    <mergeCell ref="F55:H55"/>
    <mergeCell ref="I55:J55"/>
    <mergeCell ref="I53:J53"/>
    <mergeCell ref="B47:E47"/>
    <mergeCell ref="F47:H47"/>
    <mergeCell ref="I47:J47"/>
    <mergeCell ref="B49:E49"/>
    <mergeCell ref="F49:H49"/>
    <mergeCell ref="I49:J49"/>
    <mergeCell ref="B8:C8"/>
    <mergeCell ref="D8:E8"/>
    <mergeCell ref="B2:E2"/>
    <mergeCell ref="B4:J4"/>
    <mergeCell ref="B6:C6"/>
    <mergeCell ref="D6:E6"/>
    <mergeCell ref="G15:J15"/>
    <mergeCell ref="B13:D13"/>
    <mergeCell ref="B10:C11"/>
    <mergeCell ref="D10:E10"/>
    <mergeCell ref="B12:C12"/>
    <mergeCell ref="D12:J12"/>
    <mergeCell ref="B15:C15"/>
    <mergeCell ref="D15:E15"/>
    <mergeCell ref="B23:C23"/>
    <mergeCell ref="E23:G23"/>
    <mergeCell ref="D17:J17"/>
    <mergeCell ref="B19:C19"/>
    <mergeCell ref="D19:J19"/>
    <mergeCell ref="B21:C21"/>
    <mergeCell ref="D21:J21"/>
    <mergeCell ref="B17:C17"/>
    <mergeCell ref="B67:C67"/>
    <mergeCell ref="D67:J67"/>
    <mergeCell ref="H23:I23"/>
    <mergeCell ref="B25:C25"/>
    <mergeCell ref="E25:H25"/>
    <mergeCell ref="B29:E29"/>
    <mergeCell ref="F29:H29"/>
    <mergeCell ref="I29:J29"/>
    <mergeCell ref="B27:C27"/>
    <mergeCell ref="H27:I27"/>
    <mergeCell ref="I65:J65"/>
    <mergeCell ref="D70:I70"/>
    <mergeCell ref="B69:C69"/>
    <mergeCell ref="C76:J76"/>
    <mergeCell ref="H81:J81"/>
    <mergeCell ref="B61:C61"/>
    <mergeCell ref="D61:E61"/>
    <mergeCell ref="G61:J61"/>
    <mergeCell ref="D62:E62"/>
    <mergeCell ref="G62:H62"/>
    <mergeCell ref="D69:J69"/>
    <mergeCell ref="B63:C63"/>
    <mergeCell ref="D63:J63"/>
    <mergeCell ref="B65:C65"/>
    <mergeCell ref="D65:F65"/>
    <mergeCell ref="H83:I83"/>
    <mergeCell ref="C72:F72"/>
    <mergeCell ref="C73:J73"/>
    <mergeCell ref="C74:I74"/>
    <mergeCell ref="C75:J75"/>
    <mergeCell ref="B35:E35"/>
    <mergeCell ref="F35:H35"/>
    <mergeCell ref="I35:J35"/>
    <mergeCell ref="B31:E31"/>
    <mergeCell ref="F31:H31"/>
    <mergeCell ref="I31:J31"/>
    <mergeCell ref="E32:H32"/>
    <mergeCell ref="B33:E33"/>
    <mergeCell ref="F33:H33"/>
    <mergeCell ref="I33:J33"/>
  </mergeCells>
  <conditionalFormatting sqref="I30">
    <cfRule type="cellIs" priority="1" dxfId="5" operator="equal" stopIfTrue="1">
      <formula>"DA"</formula>
    </cfRule>
  </conditionalFormatting>
  <dataValidations count="1">
    <dataValidation allowBlank="1" sqref="B60:J65536 K1:IV65536 B1:J30 I39 B56:J56 I40:J44 I31:J38 I57:J59 I46:J50 J51:J54 I51:I55"/>
  </dataValidations>
  <hyperlinks>
    <hyperlink ref="D21" r:id="rId1" display="www.crosig.hr"/>
    <hyperlink ref="D67" r:id="rId2" display="jelena.matijevic@crosig.hr"/>
  </hyperlinks>
  <printOptions/>
  <pageMargins left="0.75" right="0.75" top="1" bottom="1" header="0.5" footer="0.5"/>
  <pageSetup horizontalDpi="600" verticalDpi="600" orientation="portrait" paperSize="9" scale="64" r:id="rId3"/>
  <ignoredErrors>
    <ignoredError sqref="I31:J59 J27 D6:E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view="pageBreakPreview" zoomScaleSheetLayoutView="100" zoomScalePageLayoutView="0" workbookViewId="0" topLeftCell="A1">
      <pane xSplit="6" ySplit="7" topLeftCell="G8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G16" sqref="G16"/>
    </sheetView>
  </sheetViews>
  <sheetFormatPr defaultColWidth="9.140625" defaultRowHeight="12.75"/>
  <cols>
    <col min="1" max="4" width="9.140625" style="89" customWidth="1"/>
    <col min="5" max="5" width="20.8515625" style="89" customWidth="1"/>
    <col min="6" max="6" width="9.140625" style="89" customWidth="1"/>
    <col min="7" max="8" width="11.140625" style="89" customWidth="1"/>
    <col min="9" max="9" width="12.00390625" style="89" customWidth="1"/>
    <col min="10" max="11" width="11.140625" style="89" customWidth="1"/>
    <col min="12" max="12" width="12.8515625" style="89" customWidth="1"/>
    <col min="13" max="16384" width="9.140625" style="89" customWidth="1"/>
  </cols>
  <sheetData>
    <row r="1" spans="1:12" ht="12.75">
      <c r="A1" s="259" t="s">
        <v>204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88"/>
    </row>
    <row r="2" spans="1:12" ht="12.75">
      <c r="A2" s="261" t="s">
        <v>437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88"/>
    </row>
    <row r="3" spans="1:12" ht="13.5" customHeight="1">
      <c r="A3" s="90"/>
      <c r="B3" s="91"/>
      <c r="C3" s="91"/>
      <c r="D3" s="91"/>
      <c r="E3" s="91"/>
      <c r="F3" s="263"/>
      <c r="G3" s="263"/>
      <c r="H3" s="92"/>
      <c r="I3" s="93"/>
      <c r="J3" s="91"/>
      <c r="K3" s="263" t="s">
        <v>58</v>
      </c>
      <c r="L3" s="263"/>
    </row>
    <row r="4" spans="1:12" ht="12.75">
      <c r="A4" s="248" t="s">
        <v>2</v>
      </c>
      <c r="B4" s="264"/>
      <c r="C4" s="264"/>
      <c r="D4" s="264"/>
      <c r="E4" s="264"/>
      <c r="F4" s="248" t="s">
        <v>222</v>
      </c>
      <c r="G4" s="248" t="s">
        <v>372</v>
      </c>
      <c r="H4" s="264"/>
      <c r="I4" s="264"/>
      <c r="J4" s="248" t="s">
        <v>373</v>
      </c>
      <c r="K4" s="264"/>
      <c r="L4" s="264"/>
    </row>
    <row r="5" spans="1:12" ht="12.75">
      <c r="A5" s="264"/>
      <c r="B5" s="264"/>
      <c r="C5" s="264"/>
      <c r="D5" s="264"/>
      <c r="E5" s="264"/>
      <c r="F5" s="264"/>
      <c r="G5" s="94" t="s">
        <v>360</v>
      </c>
      <c r="H5" s="94" t="s">
        <v>361</v>
      </c>
      <c r="I5" s="94" t="s">
        <v>362</v>
      </c>
      <c r="J5" s="94" t="s">
        <v>360</v>
      </c>
      <c r="K5" s="94" t="s">
        <v>361</v>
      </c>
      <c r="L5" s="94" t="s">
        <v>362</v>
      </c>
    </row>
    <row r="6" spans="1:12" ht="12.75">
      <c r="A6" s="248">
        <v>1</v>
      </c>
      <c r="B6" s="248"/>
      <c r="C6" s="248"/>
      <c r="D6" s="248"/>
      <c r="E6" s="248"/>
      <c r="F6" s="95">
        <v>2</v>
      </c>
      <c r="G6" s="95">
        <v>3</v>
      </c>
      <c r="H6" s="95">
        <v>4</v>
      </c>
      <c r="I6" s="95" t="s">
        <v>56</v>
      </c>
      <c r="J6" s="95">
        <v>6</v>
      </c>
      <c r="K6" s="95">
        <v>7</v>
      </c>
      <c r="L6" s="95" t="s">
        <v>57</v>
      </c>
    </row>
    <row r="7" spans="1:12" ht="12.75">
      <c r="A7" s="249" t="s">
        <v>3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1"/>
    </row>
    <row r="8" spans="1:12" ht="12.75">
      <c r="A8" s="252" t="s">
        <v>156</v>
      </c>
      <c r="B8" s="253"/>
      <c r="C8" s="253"/>
      <c r="D8" s="254"/>
      <c r="E8" s="255"/>
      <c r="F8" s="96">
        <v>1</v>
      </c>
      <c r="G8" s="145">
        <v>0</v>
      </c>
      <c r="H8" s="160">
        <f>H9+H10</f>
        <v>0</v>
      </c>
      <c r="I8" s="144">
        <f>SUM(G8:H8)</f>
        <v>0</v>
      </c>
      <c r="J8" s="145">
        <f>+H8+I8</f>
        <v>0</v>
      </c>
      <c r="K8" s="160">
        <f>+K9+K10</f>
        <v>0</v>
      </c>
      <c r="L8" s="144">
        <f>SUM(J8:K8)</f>
        <v>0</v>
      </c>
    </row>
    <row r="9" spans="1:12" ht="12.75">
      <c r="A9" s="256" t="s">
        <v>311</v>
      </c>
      <c r="B9" s="257"/>
      <c r="C9" s="257"/>
      <c r="D9" s="257"/>
      <c r="E9" s="258"/>
      <c r="F9" s="99">
        <v>2</v>
      </c>
      <c r="G9" s="167">
        <v>0</v>
      </c>
      <c r="H9" s="168"/>
      <c r="I9" s="102">
        <f aca="true" t="shared" si="0" ref="I9:I72">SUM(G9:H9)</f>
        <v>0</v>
      </c>
      <c r="J9" s="167">
        <v>0</v>
      </c>
      <c r="K9" s="168">
        <v>0</v>
      </c>
      <c r="L9" s="103">
        <f aca="true" t="shared" si="1" ref="L9:L72">SUM(J9:K9)</f>
        <v>0</v>
      </c>
    </row>
    <row r="10" spans="1:12" ht="12.75">
      <c r="A10" s="256" t="s">
        <v>312</v>
      </c>
      <c r="B10" s="257"/>
      <c r="C10" s="257"/>
      <c r="D10" s="257"/>
      <c r="E10" s="258"/>
      <c r="F10" s="99">
        <v>3</v>
      </c>
      <c r="G10" s="167">
        <v>0</v>
      </c>
      <c r="H10" s="168"/>
      <c r="I10" s="102">
        <f t="shared" si="0"/>
        <v>0</v>
      </c>
      <c r="J10" s="167">
        <v>0</v>
      </c>
      <c r="K10" s="168">
        <v>0</v>
      </c>
      <c r="L10" s="103">
        <f t="shared" si="1"/>
        <v>0</v>
      </c>
    </row>
    <row r="11" spans="1:12" ht="12.75">
      <c r="A11" s="265" t="s">
        <v>157</v>
      </c>
      <c r="B11" s="266"/>
      <c r="C11" s="266"/>
      <c r="D11" s="257"/>
      <c r="E11" s="258"/>
      <c r="F11" s="99">
        <v>4</v>
      </c>
      <c r="G11" s="143">
        <f>G12+G13</f>
        <v>215866.06344</v>
      </c>
      <c r="H11" s="161">
        <f>H12+H13</f>
        <v>33278490.92103901</v>
      </c>
      <c r="I11" s="102">
        <f t="shared" si="0"/>
        <v>33494356.98447901</v>
      </c>
      <c r="J11" s="143">
        <f>+J12+J13</f>
        <v>287490.1203199999</v>
      </c>
      <c r="K11" s="161">
        <f>+K12+K13</f>
        <v>32098106.4036607</v>
      </c>
      <c r="L11" s="103">
        <f t="shared" si="1"/>
        <v>32385596.5239807</v>
      </c>
    </row>
    <row r="12" spans="1:12" ht="12.75">
      <c r="A12" s="256" t="s">
        <v>313</v>
      </c>
      <c r="B12" s="257"/>
      <c r="C12" s="257"/>
      <c r="D12" s="257"/>
      <c r="E12" s="258"/>
      <c r="F12" s="99">
        <v>5</v>
      </c>
      <c r="G12" s="167">
        <v>0</v>
      </c>
      <c r="H12" s="168">
        <v>0.10000000149011612</v>
      </c>
      <c r="I12" s="102">
        <f t="shared" si="0"/>
        <v>0.10000000149011612</v>
      </c>
      <c r="J12" s="167">
        <v>0</v>
      </c>
      <c r="K12" s="168">
        <v>0</v>
      </c>
      <c r="L12" s="103">
        <f t="shared" si="1"/>
        <v>0</v>
      </c>
    </row>
    <row r="13" spans="1:12" ht="12.75">
      <c r="A13" s="256" t="s">
        <v>314</v>
      </c>
      <c r="B13" s="257"/>
      <c r="C13" s="257"/>
      <c r="D13" s="257"/>
      <c r="E13" s="258"/>
      <c r="F13" s="99">
        <v>6</v>
      </c>
      <c r="G13" s="167">
        <v>215866.06344</v>
      </c>
      <c r="H13" s="168">
        <v>33278490.82103901</v>
      </c>
      <c r="I13" s="102">
        <f t="shared" si="0"/>
        <v>33494356.88447901</v>
      </c>
      <c r="J13" s="167">
        <v>287490.1203199999</v>
      </c>
      <c r="K13" s="168">
        <v>32098106.4036607</v>
      </c>
      <c r="L13" s="103">
        <f t="shared" si="1"/>
        <v>32385596.5239807</v>
      </c>
    </row>
    <row r="14" spans="1:12" ht="12.75">
      <c r="A14" s="265" t="s">
        <v>158</v>
      </c>
      <c r="B14" s="266"/>
      <c r="C14" s="266"/>
      <c r="D14" s="257"/>
      <c r="E14" s="258"/>
      <c r="F14" s="99">
        <v>7</v>
      </c>
      <c r="G14" s="143">
        <f>G15+G16+G17</f>
        <v>17751362.7737484</v>
      </c>
      <c r="H14" s="161">
        <f>H15+H16+H17</f>
        <v>817635398.9685555</v>
      </c>
      <c r="I14" s="102">
        <f t="shared" si="0"/>
        <v>835386761.7423038</v>
      </c>
      <c r="J14" s="143">
        <f>+J15+J16+J17</f>
        <v>17451495.842329297</v>
      </c>
      <c r="K14" s="161">
        <f>+K15+K16+K17</f>
        <v>668145479.9056314</v>
      </c>
      <c r="L14" s="103">
        <f t="shared" si="1"/>
        <v>685596975.7479607</v>
      </c>
    </row>
    <row r="15" spans="1:12" ht="12.75">
      <c r="A15" s="256" t="s">
        <v>315</v>
      </c>
      <c r="B15" s="257"/>
      <c r="C15" s="257"/>
      <c r="D15" s="257"/>
      <c r="E15" s="258"/>
      <c r="F15" s="99">
        <v>8</v>
      </c>
      <c r="G15" s="167">
        <v>16832225.5109928</v>
      </c>
      <c r="H15" s="168">
        <v>750563981.2233218</v>
      </c>
      <c r="I15" s="102">
        <f t="shared" si="0"/>
        <v>767396206.7343146</v>
      </c>
      <c r="J15" s="167">
        <v>16526300.158814497</v>
      </c>
      <c r="K15" s="168">
        <v>605703076.8990928</v>
      </c>
      <c r="L15" s="103">
        <f t="shared" si="1"/>
        <v>622229377.0579073</v>
      </c>
    </row>
    <row r="16" spans="1:12" ht="12.75">
      <c r="A16" s="256" t="s">
        <v>316</v>
      </c>
      <c r="B16" s="257"/>
      <c r="C16" s="257"/>
      <c r="D16" s="257"/>
      <c r="E16" s="258"/>
      <c r="F16" s="99">
        <v>9</v>
      </c>
      <c r="G16" s="167">
        <v>867718.8901696</v>
      </c>
      <c r="H16" s="168">
        <v>49318852.902810104</v>
      </c>
      <c r="I16" s="102">
        <f t="shared" si="0"/>
        <v>50186571.7929797</v>
      </c>
      <c r="J16" s="167">
        <v>874183.6860457999</v>
      </c>
      <c r="K16" s="168">
        <v>45977927.161519215</v>
      </c>
      <c r="L16" s="103">
        <f t="shared" si="1"/>
        <v>46852110.84756502</v>
      </c>
    </row>
    <row r="17" spans="1:12" ht="12.75">
      <c r="A17" s="256" t="s">
        <v>317</v>
      </c>
      <c r="B17" s="257"/>
      <c r="C17" s="257"/>
      <c r="D17" s="257"/>
      <c r="E17" s="258"/>
      <c r="F17" s="99">
        <v>10</v>
      </c>
      <c r="G17" s="167">
        <v>51418.3725859999</v>
      </c>
      <c r="H17" s="168">
        <v>17752564.842423525</v>
      </c>
      <c r="I17" s="102">
        <f t="shared" si="0"/>
        <v>17803983.215009525</v>
      </c>
      <c r="J17" s="167">
        <v>51011.99746899999</v>
      </c>
      <c r="K17" s="168">
        <v>16464475.845019408</v>
      </c>
      <c r="L17" s="103">
        <f t="shared" si="1"/>
        <v>16515487.842488408</v>
      </c>
    </row>
    <row r="18" spans="1:12" ht="12.75">
      <c r="A18" s="265" t="s">
        <v>159</v>
      </c>
      <c r="B18" s="266"/>
      <c r="C18" s="266"/>
      <c r="D18" s="257"/>
      <c r="E18" s="258"/>
      <c r="F18" s="99">
        <v>11</v>
      </c>
      <c r="G18" s="143">
        <f>G19+G20+G24+G43</f>
        <v>2952991557.41673</v>
      </c>
      <c r="H18" s="161">
        <f>H19+H20+H24+H43</f>
        <v>4865780164.4952</v>
      </c>
      <c r="I18" s="102">
        <f t="shared" si="0"/>
        <v>7818771721.91193</v>
      </c>
      <c r="J18" s="143">
        <f>+J19+J20+J24+J43</f>
        <v>3042323009.213342</v>
      </c>
      <c r="K18" s="161">
        <f>+K19+K20+K24+K43</f>
        <v>5247693888.795897</v>
      </c>
      <c r="L18" s="103">
        <f t="shared" si="1"/>
        <v>8290016898.009239</v>
      </c>
    </row>
    <row r="19" spans="1:12" ht="25.5" customHeight="1">
      <c r="A19" s="265" t="s">
        <v>318</v>
      </c>
      <c r="B19" s="266"/>
      <c r="C19" s="266"/>
      <c r="D19" s="257"/>
      <c r="E19" s="258"/>
      <c r="F19" s="99">
        <v>12</v>
      </c>
      <c r="G19" s="167">
        <v>1024081.4476728002</v>
      </c>
      <c r="H19" s="168">
        <v>783135218.6868122</v>
      </c>
      <c r="I19" s="102">
        <f t="shared" si="0"/>
        <v>784159300.134485</v>
      </c>
      <c r="J19" s="167">
        <v>1015858.0331537</v>
      </c>
      <c r="K19" s="168">
        <v>937456603.6716535</v>
      </c>
      <c r="L19" s="106">
        <f t="shared" si="1"/>
        <v>938472461.7048072</v>
      </c>
    </row>
    <row r="20" spans="1:12" ht="21" customHeight="1">
      <c r="A20" s="265" t="s">
        <v>160</v>
      </c>
      <c r="B20" s="266"/>
      <c r="C20" s="266"/>
      <c r="D20" s="257"/>
      <c r="E20" s="258"/>
      <c r="F20" s="99">
        <v>13</v>
      </c>
      <c r="G20" s="143">
        <f>SUM(G21:G23)</f>
        <v>0</v>
      </c>
      <c r="H20" s="161">
        <f>SUM(H21:H23)</f>
        <v>85566272.52562004</v>
      </c>
      <c r="I20" s="102">
        <f t="shared" si="0"/>
        <v>85566272.52562004</v>
      </c>
      <c r="J20" s="143">
        <f>+J21+J22+J23</f>
        <v>0</v>
      </c>
      <c r="K20" s="161">
        <f>+K21+K22+K23</f>
        <v>77567198.48437999</v>
      </c>
      <c r="L20" s="103">
        <f t="shared" si="1"/>
        <v>77567198.48437999</v>
      </c>
    </row>
    <row r="21" spans="1:12" ht="12.75">
      <c r="A21" s="256" t="s">
        <v>319</v>
      </c>
      <c r="B21" s="257"/>
      <c r="C21" s="257"/>
      <c r="D21" s="257"/>
      <c r="E21" s="258"/>
      <c r="F21" s="99">
        <v>14</v>
      </c>
      <c r="G21" s="167">
        <v>0</v>
      </c>
      <c r="H21" s="168">
        <v>0.020000040531158447</v>
      </c>
      <c r="I21" s="102">
        <f t="shared" si="0"/>
        <v>0.020000040531158447</v>
      </c>
      <c r="J21" s="167">
        <v>0</v>
      </c>
      <c r="K21" s="168">
        <v>0.019999980926513672</v>
      </c>
      <c r="L21" s="103">
        <f t="shared" si="1"/>
        <v>0.019999980926513672</v>
      </c>
    </row>
    <row r="22" spans="1:12" ht="12.75">
      <c r="A22" s="256" t="s">
        <v>320</v>
      </c>
      <c r="B22" s="257"/>
      <c r="C22" s="257"/>
      <c r="D22" s="257"/>
      <c r="E22" s="258"/>
      <c r="F22" s="99">
        <v>15</v>
      </c>
      <c r="G22" s="167">
        <v>0</v>
      </c>
      <c r="H22" s="168">
        <v>16618038.665400002</v>
      </c>
      <c r="I22" s="102">
        <f t="shared" si="0"/>
        <v>16618038.665400002</v>
      </c>
      <c r="J22" s="167">
        <v>0</v>
      </c>
      <c r="K22" s="168">
        <v>10420996.84</v>
      </c>
      <c r="L22" s="103">
        <f t="shared" si="1"/>
        <v>10420996.84</v>
      </c>
    </row>
    <row r="23" spans="1:12" ht="12.75">
      <c r="A23" s="256" t="s">
        <v>321</v>
      </c>
      <c r="B23" s="257"/>
      <c r="C23" s="257"/>
      <c r="D23" s="257"/>
      <c r="E23" s="258"/>
      <c r="F23" s="99">
        <v>16</v>
      </c>
      <c r="G23" s="167">
        <v>0</v>
      </c>
      <c r="H23" s="168">
        <v>68948233.84022</v>
      </c>
      <c r="I23" s="102">
        <f t="shared" si="0"/>
        <v>68948233.84022</v>
      </c>
      <c r="J23" s="167">
        <v>0</v>
      </c>
      <c r="K23" s="168">
        <v>67146201.62438</v>
      </c>
      <c r="L23" s="103">
        <f t="shared" si="1"/>
        <v>67146201.62438</v>
      </c>
    </row>
    <row r="24" spans="1:12" ht="12.75">
      <c r="A24" s="265" t="s">
        <v>161</v>
      </c>
      <c r="B24" s="266"/>
      <c r="C24" s="266"/>
      <c r="D24" s="257"/>
      <c r="E24" s="258"/>
      <c r="F24" s="99">
        <v>17</v>
      </c>
      <c r="G24" s="143">
        <f>G25+G28+G33+G39</f>
        <v>2951967475.969057</v>
      </c>
      <c r="H24" s="161">
        <f>H25+H28+H33+H39</f>
        <v>3997078673.2827682</v>
      </c>
      <c r="I24" s="102">
        <f t="shared" si="0"/>
        <v>6949046149.251825</v>
      </c>
      <c r="J24" s="143">
        <f>+J25+J28+J33+J39</f>
        <v>3041307151.1801887</v>
      </c>
      <c r="K24" s="161">
        <f>+K25+K28+K33+K39</f>
        <v>4232670086.639863</v>
      </c>
      <c r="L24" s="103">
        <f t="shared" si="1"/>
        <v>7273977237.820051</v>
      </c>
    </row>
    <row r="25" spans="1:12" ht="12.75">
      <c r="A25" s="256" t="s">
        <v>162</v>
      </c>
      <c r="B25" s="257"/>
      <c r="C25" s="257"/>
      <c r="D25" s="257"/>
      <c r="E25" s="258"/>
      <c r="F25" s="99">
        <v>18</v>
      </c>
      <c r="G25" s="143">
        <f>G26+G27</f>
        <v>1325063303.9303696</v>
      </c>
      <c r="H25" s="161">
        <f>H26+H27</f>
        <v>890194659.7357267</v>
      </c>
      <c r="I25" s="102">
        <f t="shared" si="0"/>
        <v>2215257963.666096</v>
      </c>
      <c r="J25" s="143">
        <f>+SUM(J26:J27)</f>
        <v>1327590170.4548926</v>
      </c>
      <c r="K25" s="161">
        <f>+SUM(K26:K27)</f>
        <v>996702965.1248264</v>
      </c>
      <c r="L25" s="103">
        <f t="shared" si="1"/>
        <v>2324293135.579719</v>
      </c>
    </row>
    <row r="26" spans="1:12" ht="22.5" customHeight="1">
      <c r="A26" s="256" t="s">
        <v>322</v>
      </c>
      <c r="B26" s="257"/>
      <c r="C26" s="257"/>
      <c r="D26" s="257"/>
      <c r="E26" s="258"/>
      <c r="F26" s="99">
        <v>19</v>
      </c>
      <c r="G26" s="167">
        <v>1325063303.9303696</v>
      </c>
      <c r="H26" s="168">
        <v>890194659.7357267</v>
      </c>
      <c r="I26" s="102">
        <f t="shared" si="0"/>
        <v>2215257963.666096</v>
      </c>
      <c r="J26" s="167">
        <v>1327590170.4548926</v>
      </c>
      <c r="K26" s="168">
        <v>996702965.1248264</v>
      </c>
      <c r="L26" s="103">
        <f t="shared" si="1"/>
        <v>2324293135.579719</v>
      </c>
    </row>
    <row r="27" spans="1:12" ht="12.75">
      <c r="A27" s="256" t="s">
        <v>323</v>
      </c>
      <c r="B27" s="257"/>
      <c r="C27" s="257"/>
      <c r="D27" s="257"/>
      <c r="E27" s="258"/>
      <c r="F27" s="99">
        <v>20</v>
      </c>
      <c r="G27" s="167">
        <v>0</v>
      </c>
      <c r="H27" s="168">
        <v>0</v>
      </c>
      <c r="I27" s="102">
        <f t="shared" si="0"/>
        <v>0</v>
      </c>
      <c r="J27" s="167">
        <v>0</v>
      </c>
      <c r="K27" s="168">
        <v>0</v>
      </c>
      <c r="L27" s="103">
        <f t="shared" si="1"/>
        <v>0</v>
      </c>
    </row>
    <row r="28" spans="1:12" ht="12.75">
      <c r="A28" s="256" t="s">
        <v>163</v>
      </c>
      <c r="B28" s="257"/>
      <c r="C28" s="257"/>
      <c r="D28" s="257"/>
      <c r="E28" s="258"/>
      <c r="F28" s="99">
        <v>21</v>
      </c>
      <c r="G28" s="143">
        <f>SUM(G29:G32)</f>
        <v>1120931094.9827101</v>
      </c>
      <c r="H28" s="161">
        <f>SUM(H29:H32)</f>
        <v>1356226226.9042714</v>
      </c>
      <c r="I28" s="102">
        <f t="shared" si="0"/>
        <v>2477157321.8869815</v>
      </c>
      <c r="J28" s="143">
        <f>+J29+J30+J31+J32</f>
        <v>1283634489.37312</v>
      </c>
      <c r="K28" s="161">
        <f>+K29+K30+K31+K32</f>
        <v>1752956647.8315709</v>
      </c>
      <c r="L28" s="103">
        <f t="shared" si="1"/>
        <v>3036591137.204691</v>
      </c>
    </row>
    <row r="29" spans="1:12" ht="12.75">
      <c r="A29" s="256" t="s">
        <v>324</v>
      </c>
      <c r="B29" s="257"/>
      <c r="C29" s="257"/>
      <c r="D29" s="257"/>
      <c r="E29" s="258"/>
      <c r="F29" s="99">
        <v>22</v>
      </c>
      <c r="G29" s="167">
        <v>22950852.13</v>
      </c>
      <c r="H29" s="168">
        <v>353372799.15366</v>
      </c>
      <c r="I29" s="102">
        <f t="shared" si="0"/>
        <v>376323651.28366</v>
      </c>
      <c r="J29" s="167">
        <v>12196468.180000002</v>
      </c>
      <c r="K29" s="168">
        <v>419869620.17709</v>
      </c>
      <c r="L29" s="103">
        <f t="shared" si="1"/>
        <v>432066088.35709</v>
      </c>
    </row>
    <row r="30" spans="1:12" ht="24" customHeight="1">
      <c r="A30" s="256" t="s">
        <v>325</v>
      </c>
      <c r="B30" s="257"/>
      <c r="C30" s="257"/>
      <c r="D30" s="257"/>
      <c r="E30" s="258"/>
      <c r="F30" s="99">
        <v>23</v>
      </c>
      <c r="G30" s="167">
        <v>1097980242.85271</v>
      </c>
      <c r="H30" s="168">
        <v>974370564.8706112</v>
      </c>
      <c r="I30" s="102">
        <f t="shared" si="0"/>
        <v>2072350807.7233212</v>
      </c>
      <c r="J30" s="167">
        <v>1271438021.19312</v>
      </c>
      <c r="K30" s="168">
        <v>1298590652.434481</v>
      </c>
      <c r="L30" s="103">
        <f t="shared" si="1"/>
        <v>2570028673.6276007</v>
      </c>
    </row>
    <row r="31" spans="1:12" ht="12.75">
      <c r="A31" s="256" t="s">
        <v>326</v>
      </c>
      <c r="B31" s="257"/>
      <c r="C31" s="257"/>
      <c r="D31" s="257"/>
      <c r="E31" s="258"/>
      <c r="F31" s="99">
        <v>24</v>
      </c>
      <c r="G31" s="167">
        <v>0</v>
      </c>
      <c r="H31" s="168">
        <v>28482862.880000003</v>
      </c>
      <c r="I31" s="102">
        <f t="shared" si="0"/>
        <v>28482862.880000003</v>
      </c>
      <c r="J31" s="167">
        <v>0</v>
      </c>
      <c r="K31" s="168">
        <v>34496375.22</v>
      </c>
      <c r="L31" s="103">
        <f t="shared" si="1"/>
        <v>34496375.22</v>
      </c>
    </row>
    <row r="32" spans="1:12" ht="12.75">
      <c r="A32" s="256" t="s">
        <v>327</v>
      </c>
      <c r="B32" s="257"/>
      <c r="C32" s="257"/>
      <c r="D32" s="257"/>
      <c r="E32" s="258"/>
      <c r="F32" s="99">
        <v>25</v>
      </c>
      <c r="G32" s="167">
        <v>0</v>
      </c>
      <c r="H32" s="168">
        <v>0</v>
      </c>
      <c r="I32" s="102">
        <f t="shared" si="0"/>
        <v>0</v>
      </c>
      <c r="J32" s="167">
        <v>0</v>
      </c>
      <c r="K32" s="168">
        <v>0</v>
      </c>
      <c r="L32" s="103">
        <f t="shared" si="1"/>
        <v>0</v>
      </c>
    </row>
    <row r="33" spans="1:12" ht="12.75">
      <c r="A33" s="256" t="s">
        <v>164</v>
      </c>
      <c r="B33" s="257"/>
      <c r="C33" s="257"/>
      <c r="D33" s="257"/>
      <c r="E33" s="258"/>
      <c r="F33" s="99">
        <v>26</v>
      </c>
      <c r="G33" s="143">
        <f>SUM(G34:G38)</f>
        <v>43679544.39461</v>
      </c>
      <c r="H33" s="161">
        <f>SUM(H34:H38)</f>
        <v>279275394.254752</v>
      </c>
      <c r="I33" s="102">
        <f t="shared" si="0"/>
        <v>322954938.64936197</v>
      </c>
      <c r="J33" s="143">
        <f>+J34+J35+J36+J37+J38</f>
        <v>4080376.3299799995</v>
      </c>
      <c r="K33" s="161">
        <f>+K34+K35+K36+K37+K38</f>
        <v>272733029.12247044</v>
      </c>
      <c r="L33" s="103">
        <f t="shared" si="1"/>
        <v>276813405.45245045</v>
      </c>
    </row>
    <row r="34" spans="1:12" ht="12.75">
      <c r="A34" s="256" t="s">
        <v>328</v>
      </c>
      <c r="B34" s="257"/>
      <c r="C34" s="257"/>
      <c r="D34" s="257"/>
      <c r="E34" s="258"/>
      <c r="F34" s="99">
        <v>27</v>
      </c>
      <c r="G34" s="167">
        <v>0</v>
      </c>
      <c r="H34" s="168">
        <v>12656571.52</v>
      </c>
      <c r="I34" s="102">
        <f t="shared" si="0"/>
        <v>12656571.52</v>
      </c>
      <c r="J34" s="167">
        <v>0</v>
      </c>
      <c r="K34" s="168">
        <v>14654371.23</v>
      </c>
      <c r="L34" s="103">
        <f t="shared" si="1"/>
        <v>14654371.23</v>
      </c>
    </row>
    <row r="35" spans="1:12" ht="24" customHeight="1">
      <c r="A35" s="256" t="s">
        <v>329</v>
      </c>
      <c r="B35" s="257"/>
      <c r="C35" s="257"/>
      <c r="D35" s="257"/>
      <c r="E35" s="258"/>
      <c r="F35" s="99">
        <v>28</v>
      </c>
      <c r="G35" s="167">
        <v>0</v>
      </c>
      <c r="H35" s="168">
        <v>67703819.7116452</v>
      </c>
      <c r="I35" s="102">
        <f t="shared" si="0"/>
        <v>67703819.7116452</v>
      </c>
      <c r="J35" s="167">
        <v>0</v>
      </c>
      <c r="K35" s="168">
        <v>48177050.7759299</v>
      </c>
      <c r="L35" s="103">
        <f t="shared" si="1"/>
        <v>48177050.7759299</v>
      </c>
    </row>
    <row r="36" spans="1:12" ht="12.75">
      <c r="A36" s="256" t="s">
        <v>330</v>
      </c>
      <c r="B36" s="257"/>
      <c r="C36" s="257"/>
      <c r="D36" s="257"/>
      <c r="E36" s="258"/>
      <c r="F36" s="99">
        <v>29</v>
      </c>
      <c r="G36" s="167">
        <v>0</v>
      </c>
      <c r="H36" s="168">
        <v>0</v>
      </c>
      <c r="I36" s="102">
        <f t="shared" si="0"/>
        <v>0</v>
      </c>
      <c r="J36" s="167">
        <v>0</v>
      </c>
      <c r="K36" s="168">
        <v>0</v>
      </c>
      <c r="L36" s="103">
        <f t="shared" si="1"/>
        <v>0</v>
      </c>
    </row>
    <row r="37" spans="1:12" ht="12.75">
      <c r="A37" s="256" t="s">
        <v>331</v>
      </c>
      <c r="B37" s="257"/>
      <c r="C37" s="257"/>
      <c r="D37" s="257"/>
      <c r="E37" s="258"/>
      <c r="F37" s="99">
        <v>30</v>
      </c>
      <c r="G37" s="167">
        <v>43679544.39461</v>
      </c>
      <c r="H37" s="168">
        <v>198915003.02310678</v>
      </c>
      <c r="I37" s="102">
        <f t="shared" si="0"/>
        <v>242594547.4177168</v>
      </c>
      <c r="J37" s="167">
        <v>4080376.3299799995</v>
      </c>
      <c r="K37" s="168">
        <v>209901607.11654052</v>
      </c>
      <c r="L37" s="103">
        <f t="shared" si="1"/>
        <v>213981983.4465205</v>
      </c>
    </row>
    <row r="38" spans="1:12" ht="12.75">
      <c r="A38" s="256" t="s">
        <v>332</v>
      </c>
      <c r="B38" s="257"/>
      <c r="C38" s="257"/>
      <c r="D38" s="257"/>
      <c r="E38" s="258"/>
      <c r="F38" s="99">
        <v>31</v>
      </c>
      <c r="G38" s="167">
        <v>0</v>
      </c>
      <c r="H38" s="168">
        <v>0</v>
      </c>
      <c r="I38" s="102">
        <f t="shared" si="0"/>
        <v>0</v>
      </c>
      <c r="J38" s="167">
        <v>0</v>
      </c>
      <c r="K38" s="168">
        <v>0</v>
      </c>
      <c r="L38" s="103">
        <f t="shared" si="1"/>
        <v>0</v>
      </c>
    </row>
    <row r="39" spans="1:12" ht="12.75">
      <c r="A39" s="256" t="s">
        <v>165</v>
      </c>
      <c r="B39" s="257"/>
      <c r="C39" s="257"/>
      <c r="D39" s="257"/>
      <c r="E39" s="258"/>
      <c r="F39" s="99">
        <v>32</v>
      </c>
      <c r="G39" s="143">
        <f>SUM(G40:G42)</f>
        <v>462293532.6613672</v>
      </c>
      <c r="H39" s="161">
        <f>SUM(H40:H42)</f>
        <v>1471382392.3880184</v>
      </c>
      <c r="I39" s="102">
        <f t="shared" si="0"/>
        <v>1933675925.0493855</v>
      </c>
      <c r="J39" s="143">
        <f>+J40+J41+J42</f>
        <v>426002115.0221962</v>
      </c>
      <c r="K39" s="161">
        <f>+K40+K41+K42</f>
        <v>1210277444.5609953</v>
      </c>
      <c r="L39" s="103">
        <f t="shared" si="1"/>
        <v>1636279559.5831914</v>
      </c>
    </row>
    <row r="40" spans="1:12" ht="12.75">
      <c r="A40" s="256" t="s">
        <v>333</v>
      </c>
      <c r="B40" s="257"/>
      <c r="C40" s="257"/>
      <c r="D40" s="257"/>
      <c r="E40" s="258"/>
      <c r="F40" s="99">
        <v>33</v>
      </c>
      <c r="G40" s="167">
        <v>413017289.4878164</v>
      </c>
      <c r="H40" s="168">
        <v>1231207541.0800765</v>
      </c>
      <c r="I40" s="102">
        <f t="shared" si="0"/>
        <v>1644224830.5678928</v>
      </c>
      <c r="J40" s="167">
        <v>387384930.1773938</v>
      </c>
      <c r="K40" s="168">
        <v>1023233067.1759953</v>
      </c>
      <c r="L40" s="103">
        <f t="shared" si="1"/>
        <v>1410617997.3533893</v>
      </c>
    </row>
    <row r="41" spans="1:12" ht="12.75">
      <c r="A41" s="256" t="s">
        <v>334</v>
      </c>
      <c r="B41" s="257"/>
      <c r="C41" s="257"/>
      <c r="D41" s="257"/>
      <c r="E41" s="258"/>
      <c r="F41" s="99">
        <v>34</v>
      </c>
      <c r="G41" s="167">
        <v>49276243.17355081</v>
      </c>
      <c r="H41" s="168">
        <v>240147600.30928</v>
      </c>
      <c r="I41" s="102">
        <f t="shared" si="0"/>
        <v>289423843.4828308</v>
      </c>
      <c r="J41" s="167">
        <v>38617184.8448024</v>
      </c>
      <c r="K41" s="168">
        <v>187044377.38500002</v>
      </c>
      <c r="L41" s="103">
        <f t="shared" si="1"/>
        <v>225661562.22980243</v>
      </c>
    </row>
    <row r="42" spans="1:12" ht="12.75">
      <c r="A42" s="256" t="s">
        <v>335</v>
      </c>
      <c r="B42" s="257"/>
      <c r="C42" s="257"/>
      <c r="D42" s="257"/>
      <c r="E42" s="258"/>
      <c r="F42" s="99">
        <v>35</v>
      </c>
      <c r="G42" s="167">
        <v>0</v>
      </c>
      <c r="H42" s="168">
        <v>27250.998662099984</v>
      </c>
      <c r="I42" s="102">
        <f t="shared" si="0"/>
        <v>27250.998662099984</v>
      </c>
      <c r="J42" s="167">
        <v>0</v>
      </c>
      <c r="K42" s="168">
        <v>0</v>
      </c>
      <c r="L42" s="103">
        <f t="shared" si="1"/>
        <v>0</v>
      </c>
    </row>
    <row r="43" spans="1:12" ht="24" customHeight="1">
      <c r="A43" s="265" t="s">
        <v>188</v>
      </c>
      <c r="B43" s="266"/>
      <c r="C43" s="266"/>
      <c r="D43" s="257"/>
      <c r="E43" s="258"/>
      <c r="F43" s="99">
        <v>36</v>
      </c>
      <c r="G43" s="167">
        <v>0</v>
      </c>
      <c r="H43" s="168">
        <v>0</v>
      </c>
      <c r="I43" s="102">
        <f t="shared" si="0"/>
        <v>0</v>
      </c>
      <c r="J43" s="167">
        <v>0</v>
      </c>
      <c r="K43" s="168">
        <v>0</v>
      </c>
      <c r="L43" s="103">
        <f t="shared" si="1"/>
        <v>0</v>
      </c>
    </row>
    <row r="44" spans="1:12" ht="24" customHeight="1">
      <c r="A44" s="265" t="s">
        <v>189</v>
      </c>
      <c r="B44" s="266"/>
      <c r="C44" s="266"/>
      <c r="D44" s="257"/>
      <c r="E44" s="258"/>
      <c r="F44" s="99">
        <v>37</v>
      </c>
      <c r="G44" s="167">
        <v>138599114.20051</v>
      </c>
      <c r="H44" s="168">
        <v>0</v>
      </c>
      <c r="I44" s="102">
        <f t="shared" si="0"/>
        <v>138599114.20051</v>
      </c>
      <c r="J44" s="167">
        <v>300813866.2083</v>
      </c>
      <c r="K44" s="168">
        <v>0</v>
      </c>
      <c r="L44" s="103">
        <f t="shared" si="1"/>
        <v>300813866.2083</v>
      </c>
    </row>
    <row r="45" spans="1:12" ht="12.75">
      <c r="A45" s="265" t="s">
        <v>166</v>
      </c>
      <c r="B45" s="266"/>
      <c r="C45" s="266"/>
      <c r="D45" s="257"/>
      <c r="E45" s="258"/>
      <c r="F45" s="99">
        <v>38</v>
      </c>
      <c r="G45" s="143">
        <f>SUM(G46:G52)</f>
        <v>335889.93936</v>
      </c>
      <c r="H45" s="161">
        <f>SUM(H46:H52)</f>
        <v>197754949.12436193</v>
      </c>
      <c r="I45" s="102">
        <f t="shared" si="0"/>
        <v>198090839.06372193</v>
      </c>
      <c r="J45" s="143">
        <f>+J46+J47+J48+J49+J50+J51+J52</f>
        <v>19532.415180000004</v>
      </c>
      <c r="K45" s="161">
        <f>+K46+K47+K48+K49+K50+K51+K52</f>
        <v>224743249.7062432</v>
      </c>
      <c r="L45" s="103">
        <f t="shared" si="1"/>
        <v>224762782.12142318</v>
      </c>
    </row>
    <row r="46" spans="1:12" ht="12.75">
      <c r="A46" s="256" t="s">
        <v>336</v>
      </c>
      <c r="B46" s="257"/>
      <c r="C46" s="257"/>
      <c r="D46" s="257"/>
      <c r="E46" s="258"/>
      <c r="F46" s="99">
        <v>39</v>
      </c>
      <c r="G46" s="167">
        <v>59355.34936</v>
      </c>
      <c r="H46" s="168">
        <v>26889412.497531995</v>
      </c>
      <c r="I46" s="102">
        <f t="shared" si="0"/>
        <v>26948767.846891996</v>
      </c>
      <c r="J46" s="167">
        <v>19532.41518</v>
      </c>
      <c r="K46" s="168">
        <v>43372209.61383722</v>
      </c>
      <c r="L46" s="103">
        <f t="shared" si="1"/>
        <v>43391742.02901722</v>
      </c>
    </row>
    <row r="47" spans="1:12" ht="12.75">
      <c r="A47" s="256" t="s">
        <v>337</v>
      </c>
      <c r="B47" s="257"/>
      <c r="C47" s="257"/>
      <c r="D47" s="257"/>
      <c r="E47" s="258"/>
      <c r="F47" s="99">
        <v>40</v>
      </c>
      <c r="G47" s="167">
        <v>276534.59</v>
      </c>
      <c r="H47" s="168">
        <v>0</v>
      </c>
      <c r="I47" s="102">
        <f t="shared" si="0"/>
        <v>276534.59</v>
      </c>
      <c r="J47" s="167">
        <v>3.637978807091713E-12</v>
      </c>
      <c r="K47" s="168">
        <v>0</v>
      </c>
      <c r="L47" s="103">
        <f t="shared" si="1"/>
        <v>3.637978807091713E-12</v>
      </c>
    </row>
    <row r="48" spans="1:12" ht="12.75">
      <c r="A48" s="256" t="s">
        <v>338</v>
      </c>
      <c r="B48" s="257"/>
      <c r="C48" s="257"/>
      <c r="D48" s="257"/>
      <c r="E48" s="258"/>
      <c r="F48" s="99">
        <v>41</v>
      </c>
      <c r="G48" s="167">
        <v>0</v>
      </c>
      <c r="H48" s="168">
        <v>170865536.62682995</v>
      </c>
      <c r="I48" s="102">
        <f t="shared" si="0"/>
        <v>170865536.62682995</v>
      </c>
      <c r="J48" s="167">
        <v>0</v>
      </c>
      <c r="K48" s="168">
        <v>181371040.09240597</v>
      </c>
      <c r="L48" s="103">
        <f t="shared" si="1"/>
        <v>181371040.09240597</v>
      </c>
    </row>
    <row r="49" spans="1:12" ht="21" customHeight="1">
      <c r="A49" s="256" t="s">
        <v>339</v>
      </c>
      <c r="B49" s="257"/>
      <c r="C49" s="257"/>
      <c r="D49" s="257"/>
      <c r="E49" s="258"/>
      <c r="F49" s="99">
        <v>42</v>
      </c>
      <c r="G49" s="167">
        <v>0</v>
      </c>
      <c r="H49" s="168">
        <v>0</v>
      </c>
      <c r="I49" s="102">
        <f t="shared" si="0"/>
        <v>0</v>
      </c>
      <c r="J49" s="167">
        <v>0</v>
      </c>
      <c r="K49" s="168">
        <v>0</v>
      </c>
      <c r="L49" s="103">
        <f t="shared" si="1"/>
        <v>0</v>
      </c>
    </row>
    <row r="50" spans="1:12" ht="12.75">
      <c r="A50" s="256" t="s">
        <v>289</v>
      </c>
      <c r="B50" s="257"/>
      <c r="C50" s="257"/>
      <c r="D50" s="257"/>
      <c r="E50" s="258"/>
      <c r="F50" s="99">
        <v>43</v>
      </c>
      <c r="G50" s="167">
        <v>0</v>
      </c>
      <c r="H50" s="168">
        <v>0</v>
      </c>
      <c r="I50" s="102">
        <f t="shared" si="0"/>
        <v>0</v>
      </c>
      <c r="J50" s="167">
        <v>0</v>
      </c>
      <c r="K50" s="168">
        <v>0</v>
      </c>
      <c r="L50" s="103">
        <f t="shared" si="1"/>
        <v>0</v>
      </c>
    </row>
    <row r="51" spans="1:12" ht="12.75">
      <c r="A51" s="256" t="s">
        <v>290</v>
      </c>
      <c r="B51" s="257"/>
      <c r="C51" s="257"/>
      <c r="D51" s="257"/>
      <c r="E51" s="258"/>
      <c r="F51" s="99">
        <v>44</v>
      </c>
      <c r="G51" s="167">
        <v>0</v>
      </c>
      <c r="H51" s="168">
        <v>0</v>
      </c>
      <c r="I51" s="102">
        <f t="shared" si="0"/>
        <v>0</v>
      </c>
      <c r="J51" s="167">
        <v>0</v>
      </c>
      <c r="K51" s="168">
        <v>0</v>
      </c>
      <c r="L51" s="103">
        <f t="shared" si="1"/>
        <v>0</v>
      </c>
    </row>
    <row r="52" spans="1:12" ht="21.75" customHeight="1">
      <c r="A52" s="256" t="s">
        <v>291</v>
      </c>
      <c r="B52" s="257"/>
      <c r="C52" s="257"/>
      <c r="D52" s="257"/>
      <c r="E52" s="258"/>
      <c r="F52" s="99">
        <v>45</v>
      </c>
      <c r="G52" s="167">
        <v>0</v>
      </c>
      <c r="H52" s="168">
        <v>0</v>
      </c>
      <c r="I52" s="102">
        <f t="shared" si="0"/>
        <v>0</v>
      </c>
      <c r="J52" s="167">
        <v>0</v>
      </c>
      <c r="K52" s="168">
        <v>0</v>
      </c>
      <c r="L52" s="103">
        <f t="shared" si="1"/>
        <v>0</v>
      </c>
    </row>
    <row r="53" spans="1:12" ht="12.75">
      <c r="A53" s="265" t="s">
        <v>167</v>
      </c>
      <c r="B53" s="266"/>
      <c r="C53" s="266"/>
      <c r="D53" s="257"/>
      <c r="E53" s="258"/>
      <c r="F53" s="99">
        <v>46</v>
      </c>
      <c r="G53" s="143">
        <f>G54+G55</f>
        <v>2350132.46</v>
      </c>
      <c r="H53" s="161">
        <f>H54+H55</f>
        <v>107989412.415</v>
      </c>
      <c r="I53" s="102">
        <f t="shared" si="0"/>
        <v>110339544.875</v>
      </c>
      <c r="J53" s="143">
        <f>+J54+J55</f>
        <v>2350132.46</v>
      </c>
      <c r="K53" s="161">
        <f>+K54+K55</f>
        <v>120209755.95663777</v>
      </c>
      <c r="L53" s="103">
        <f t="shared" si="1"/>
        <v>122559888.41663776</v>
      </c>
    </row>
    <row r="54" spans="1:12" ht="12.75">
      <c r="A54" s="256" t="s">
        <v>340</v>
      </c>
      <c r="B54" s="257"/>
      <c r="C54" s="257"/>
      <c r="D54" s="257"/>
      <c r="E54" s="258"/>
      <c r="F54" s="99">
        <v>47</v>
      </c>
      <c r="G54" s="167">
        <v>2350132.46</v>
      </c>
      <c r="H54" s="168">
        <v>104473474.28500001</v>
      </c>
      <c r="I54" s="102">
        <f t="shared" si="0"/>
        <v>106823606.745</v>
      </c>
      <c r="J54" s="167">
        <v>2350132.46</v>
      </c>
      <c r="K54" s="168">
        <v>104456795.71663778</v>
      </c>
      <c r="L54" s="103">
        <f t="shared" si="1"/>
        <v>106806928.17663777</v>
      </c>
    </row>
    <row r="55" spans="1:12" ht="12.75">
      <c r="A55" s="256" t="s">
        <v>341</v>
      </c>
      <c r="B55" s="257"/>
      <c r="C55" s="257"/>
      <c r="D55" s="257"/>
      <c r="E55" s="258"/>
      <c r="F55" s="99">
        <v>48</v>
      </c>
      <c r="G55" s="167">
        <v>0</v>
      </c>
      <c r="H55" s="168">
        <v>3515938.13</v>
      </c>
      <c r="I55" s="102">
        <f t="shared" si="0"/>
        <v>3515938.13</v>
      </c>
      <c r="J55" s="167">
        <v>0</v>
      </c>
      <c r="K55" s="168">
        <v>15752960.240000002</v>
      </c>
      <c r="L55" s="103">
        <f t="shared" si="1"/>
        <v>15752960.240000002</v>
      </c>
    </row>
    <row r="56" spans="1:12" ht="12.75">
      <c r="A56" s="265" t="s">
        <v>168</v>
      </c>
      <c r="B56" s="266"/>
      <c r="C56" s="266"/>
      <c r="D56" s="257"/>
      <c r="E56" s="258"/>
      <c r="F56" s="99">
        <v>49</v>
      </c>
      <c r="G56" s="143">
        <f>G57+G60+G61</f>
        <v>18777760.868654754</v>
      </c>
      <c r="H56" s="161">
        <f>H57+H60+H61</f>
        <v>930463380.8136925</v>
      </c>
      <c r="I56" s="102">
        <f t="shared" si="0"/>
        <v>949241141.6823472</v>
      </c>
      <c r="J56" s="143">
        <f>+J57+J60+J61</f>
        <v>20952987.633356158</v>
      </c>
      <c r="K56" s="161">
        <f>+K57+K60+K61</f>
        <v>1113358123.4122596</v>
      </c>
      <c r="L56" s="103">
        <f t="shared" si="1"/>
        <v>1134311111.0456157</v>
      </c>
    </row>
    <row r="57" spans="1:12" ht="12.75">
      <c r="A57" s="265" t="s">
        <v>169</v>
      </c>
      <c r="B57" s="266"/>
      <c r="C57" s="266"/>
      <c r="D57" s="257"/>
      <c r="E57" s="258"/>
      <c r="F57" s="99">
        <v>50</v>
      </c>
      <c r="G57" s="143">
        <f>G58+G59</f>
        <v>156176.6063664</v>
      </c>
      <c r="H57" s="161">
        <f>H58+H59</f>
        <v>502709472.0339108</v>
      </c>
      <c r="I57" s="102">
        <f t="shared" si="0"/>
        <v>502865648.6402772</v>
      </c>
      <c r="J57" s="143">
        <f>+SUM(J58:J59)</f>
        <v>517728.46229190007</v>
      </c>
      <c r="K57" s="161">
        <f>+SUM(K58:K59)</f>
        <v>686162146.6823039</v>
      </c>
      <c r="L57" s="103">
        <f t="shared" si="1"/>
        <v>686679875.1445959</v>
      </c>
    </row>
    <row r="58" spans="1:12" ht="12.75">
      <c r="A58" s="256" t="s">
        <v>292</v>
      </c>
      <c r="B58" s="257"/>
      <c r="C58" s="257"/>
      <c r="D58" s="257"/>
      <c r="E58" s="258"/>
      <c r="F58" s="99">
        <v>51</v>
      </c>
      <c r="G58" s="167">
        <v>343.37636640000005</v>
      </c>
      <c r="H58" s="168">
        <v>501612413.01391083</v>
      </c>
      <c r="I58" s="102">
        <f t="shared" si="0"/>
        <v>501612756.3902772</v>
      </c>
      <c r="J58" s="167">
        <v>32407.4522919</v>
      </c>
      <c r="K58" s="168">
        <v>683418163.0223039</v>
      </c>
      <c r="L58" s="103">
        <f t="shared" si="1"/>
        <v>683450570.4745958</v>
      </c>
    </row>
    <row r="59" spans="1:12" ht="12.75">
      <c r="A59" s="256" t="s">
        <v>275</v>
      </c>
      <c r="B59" s="257"/>
      <c r="C59" s="257"/>
      <c r="D59" s="257"/>
      <c r="E59" s="258"/>
      <c r="F59" s="99">
        <v>52</v>
      </c>
      <c r="G59" s="167">
        <v>155833.22999999998</v>
      </c>
      <c r="H59" s="168">
        <v>1097059.02</v>
      </c>
      <c r="I59" s="102">
        <f t="shared" si="0"/>
        <v>1252892.25</v>
      </c>
      <c r="J59" s="167">
        <v>485321.01000000007</v>
      </c>
      <c r="K59" s="168">
        <v>2743983.6599999997</v>
      </c>
      <c r="L59" s="103">
        <f t="shared" si="1"/>
        <v>3229304.67</v>
      </c>
    </row>
    <row r="60" spans="1:12" ht="12.75">
      <c r="A60" s="265" t="s">
        <v>276</v>
      </c>
      <c r="B60" s="266"/>
      <c r="C60" s="266"/>
      <c r="D60" s="257"/>
      <c r="E60" s="258"/>
      <c r="F60" s="99">
        <v>53</v>
      </c>
      <c r="G60" s="167">
        <v>764.92</v>
      </c>
      <c r="H60" s="168">
        <v>40795746.1754678</v>
      </c>
      <c r="I60" s="102">
        <f t="shared" si="0"/>
        <v>40796511.0954678</v>
      </c>
      <c r="J60" s="167">
        <v>1134.76</v>
      </c>
      <c r="K60" s="168">
        <v>49065584.25414338</v>
      </c>
      <c r="L60" s="103">
        <f t="shared" si="1"/>
        <v>49066719.01414338</v>
      </c>
    </row>
    <row r="61" spans="1:12" ht="12.75">
      <c r="A61" s="265" t="s">
        <v>170</v>
      </c>
      <c r="B61" s="266"/>
      <c r="C61" s="266"/>
      <c r="D61" s="257"/>
      <c r="E61" s="258"/>
      <c r="F61" s="99">
        <v>54</v>
      </c>
      <c r="G61" s="143">
        <f>SUM(G62:G64)</f>
        <v>18620819.342288353</v>
      </c>
      <c r="H61" s="161">
        <f>SUM(H62:H64)</f>
        <v>386958162.60431385</v>
      </c>
      <c r="I61" s="102">
        <f t="shared" si="0"/>
        <v>405578981.9466022</v>
      </c>
      <c r="J61" s="143">
        <f>+J62+J63+J64</f>
        <v>20434124.411064256</v>
      </c>
      <c r="K61" s="161">
        <f>+K62+K63+K64</f>
        <v>378130392.4758124</v>
      </c>
      <c r="L61" s="103">
        <f t="shared" si="1"/>
        <v>398564516.88687664</v>
      </c>
    </row>
    <row r="62" spans="1:12" ht="12.75">
      <c r="A62" s="256" t="s">
        <v>286</v>
      </c>
      <c r="B62" s="257"/>
      <c r="C62" s="257"/>
      <c r="D62" s="257"/>
      <c r="E62" s="258"/>
      <c r="F62" s="99">
        <v>55</v>
      </c>
      <c r="G62" s="167">
        <v>0</v>
      </c>
      <c r="H62" s="168">
        <v>253257253.8904723</v>
      </c>
      <c r="I62" s="102">
        <f t="shared" si="0"/>
        <v>253257253.8904723</v>
      </c>
      <c r="J62" s="167">
        <v>0</v>
      </c>
      <c r="K62" s="168">
        <v>255589161.38566875</v>
      </c>
      <c r="L62" s="103">
        <f t="shared" si="1"/>
        <v>255589161.38566875</v>
      </c>
    </row>
    <row r="63" spans="1:12" ht="12.75">
      <c r="A63" s="256" t="s">
        <v>287</v>
      </c>
      <c r="B63" s="257"/>
      <c r="C63" s="257"/>
      <c r="D63" s="257"/>
      <c r="E63" s="258"/>
      <c r="F63" s="99">
        <v>56</v>
      </c>
      <c r="G63" s="167">
        <v>1191923.104658</v>
      </c>
      <c r="H63" s="168">
        <v>7587121.105656495</v>
      </c>
      <c r="I63" s="102">
        <f t="shared" si="0"/>
        <v>8779044.210314495</v>
      </c>
      <c r="J63" s="167">
        <v>995031.8106030999</v>
      </c>
      <c r="K63" s="168">
        <v>4695365.0581894955</v>
      </c>
      <c r="L63" s="103">
        <f t="shared" si="1"/>
        <v>5690396.868792595</v>
      </c>
    </row>
    <row r="64" spans="1:12" ht="12.75">
      <c r="A64" s="256" t="s">
        <v>342</v>
      </c>
      <c r="B64" s="257"/>
      <c r="C64" s="257"/>
      <c r="D64" s="257"/>
      <c r="E64" s="258"/>
      <c r="F64" s="99">
        <v>57</v>
      </c>
      <c r="G64" s="167">
        <v>17428896.237630352</v>
      </c>
      <c r="H64" s="168">
        <v>126113787.60818508</v>
      </c>
      <c r="I64" s="102">
        <f t="shared" si="0"/>
        <v>143542683.84581542</v>
      </c>
      <c r="J64" s="167">
        <v>19439092.600461155</v>
      </c>
      <c r="K64" s="168">
        <v>117845866.03195415</v>
      </c>
      <c r="L64" s="103">
        <f t="shared" si="1"/>
        <v>137284958.6324153</v>
      </c>
    </row>
    <row r="65" spans="1:12" ht="12.75">
      <c r="A65" s="265" t="s">
        <v>171</v>
      </c>
      <c r="B65" s="266"/>
      <c r="C65" s="266"/>
      <c r="D65" s="257"/>
      <c r="E65" s="258"/>
      <c r="F65" s="99">
        <v>58</v>
      </c>
      <c r="G65" s="143">
        <f>G66+G70+G71</f>
        <v>23867295.433469996</v>
      </c>
      <c r="H65" s="161">
        <f>H66+H70+H71</f>
        <v>113092471.20961398</v>
      </c>
      <c r="I65" s="102">
        <f t="shared" si="0"/>
        <v>136959766.643084</v>
      </c>
      <c r="J65" s="143">
        <f>+J66+J70+J71</f>
        <v>22729862.937457606</v>
      </c>
      <c r="K65" s="161">
        <f>+K66+K70+K71</f>
        <v>125282207.89717919</v>
      </c>
      <c r="L65" s="103">
        <f t="shared" si="1"/>
        <v>148012070.8346368</v>
      </c>
    </row>
    <row r="66" spans="1:12" ht="12.75">
      <c r="A66" s="265" t="s">
        <v>172</v>
      </c>
      <c r="B66" s="266"/>
      <c r="C66" s="266"/>
      <c r="D66" s="257"/>
      <c r="E66" s="258"/>
      <c r="F66" s="99">
        <v>59</v>
      </c>
      <c r="G66" s="143">
        <f>SUM(G67:G69)</f>
        <v>23867295.433469996</v>
      </c>
      <c r="H66" s="161">
        <f>SUM(H67:H69)</f>
        <v>108529379.76864399</v>
      </c>
      <c r="I66" s="102">
        <f t="shared" si="0"/>
        <v>132396675.20211399</v>
      </c>
      <c r="J66" s="143">
        <f>+J67+J68+J69</f>
        <v>22729862.937457606</v>
      </c>
      <c r="K66" s="161">
        <f>+K67+K68+K69</f>
        <v>117617542.49542919</v>
      </c>
      <c r="L66" s="103">
        <f t="shared" si="1"/>
        <v>140347405.43288678</v>
      </c>
    </row>
    <row r="67" spans="1:12" ht="12.75">
      <c r="A67" s="256" t="s">
        <v>343</v>
      </c>
      <c r="B67" s="257"/>
      <c r="C67" s="257"/>
      <c r="D67" s="257"/>
      <c r="E67" s="258"/>
      <c r="F67" s="99">
        <v>60</v>
      </c>
      <c r="G67" s="167">
        <v>2339779.780559997</v>
      </c>
      <c r="H67" s="168">
        <v>108193823.89199129</v>
      </c>
      <c r="I67" s="102">
        <f t="shared" si="0"/>
        <v>110533603.67255129</v>
      </c>
      <c r="J67" s="167">
        <v>1948041.6947876029</v>
      </c>
      <c r="K67" s="168">
        <v>115770054.09309469</v>
      </c>
      <c r="L67" s="103">
        <f t="shared" si="1"/>
        <v>117718095.7878823</v>
      </c>
    </row>
    <row r="68" spans="1:12" ht="12.75">
      <c r="A68" s="256" t="s">
        <v>344</v>
      </c>
      <c r="B68" s="257"/>
      <c r="C68" s="257"/>
      <c r="D68" s="257"/>
      <c r="E68" s="258"/>
      <c r="F68" s="99">
        <v>61</v>
      </c>
      <c r="G68" s="167">
        <v>21524392.124539997</v>
      </c>
      <c r="H68" s="168">
        <v>0</v>
      </c>
      <c r="I68" s="102">
        <f t="shared" si="0"/>
        <v>21524392.124539997</v>
      </c>
      <c r="J68" s="167">
        <v>20779313.173560005</v>
      </c>
      <c r="K68" s="168">
        <v>0</v>
      </c>
      <c r="L68" s="103">
        <f t="shared" si="1"/>
        <v>20779313.173560005</v>
      </c>
    </row>
    <row r="69" spans="1:12" ht="12.75">
      <c r="A69" s="256" t="s">
        <v>345</v>
      </c>
      <c r="B69" s="257"/>
      <c r="C69" s="257"/>
      <c r="D69" s="257"/>
      <c r="E69" s="258"/>
      <c r="F69" s="99">
        <v>62</v>
      </c>
      <c r="G69" s="167">
        <v>3123.52837</v>
      </c>
      <c r="H69" s="168">
        <v>335555.8766527</v>
      </c>
      <c r="I69" s="102">
        <f t="shared" si="0"/>
        <v>338679.4050227</v>
      </c>
      <c r="J69" s="167">
        <v>2508.06911</v>
      </c>
      <c r="K69" s="168">
        <v>1847488.4023345</v>
      </c>
      <c r="L69" s="103">
        <f t="shared" si="1"/>
        <v>1849996.4714445001</v>
      </c>
    </row>
    <row r="70" spans="1:12" ht="12.75">
      <c r="A70" s="265" t="s">
        <v>346</v>
      </c>
      <c r="B70" s="266"/>
      <c r="C70" s="266"/>
      <c r="D70" s="257"/>
      <c r="E70" s="258"/>
      <c r="F70" s="99">
        <v>63</v>
      </c>
      <c r="G70" s="167">
        <v>0</v>
      </c>
      <c r="H70" s="168">
        <v>426133.1599999888</v>
      </c>
      <c r="I70" s="102">
        <f t="shared" si="0"/>
        <v>426133.1599999888</v>
      </c>
      <c r="J70" s="167">
        <v>0</v>
      </c>
      <c r="K70" s="168">
        <v>357398.5000000012</v>
      </c>
      <c r="L70" s="103">
        <f t="shared" si="1"/>
        <v>357398.5000000012</v>
      </c>
    </row>
    <row r="71" spans="1:12" ht="12.75">
      <c r="A71" s="265" t="s">
        <v>347</v>
      </c>
      <c r="B71" s="266"/>
      <c r="C71" s="266"/>
      <c r="D71" s="257"/>
      <c r="E71" s="258"/>
      <c r="F71" s="99">
        <v>64</v>
      </c>
      <c r="G71" s="167">
        <v>0</v>
      </c>
      <c r="H71" s="168">
        <v>4136958.28097</v>
      </c>
      <c r="I71" s="102">
        <f t="shared" si="0"/>
        <v>4136958.28097</v>
      </c>
      <c r="J71" s="167">
        <v>0</v>
      </c>
      <c r="K71" s="168">
        <v>7307266.90175</v>
      </c>
      <c r="L71" s="103">
        <f t="shared" si="1"/>
        <v>7307266.90175</v>
      </c>
    </row>
    <row r="72" spans="1:12" ht="24.75" customHeight="1">
      <c r="A72" s="265" t="s">
        <v>173</v>
      </c>
      <c r="B72" s="266"/>
      <c r="C72" s="266"/>
      <c r="D72" s="257"/>
      <c r="E72" s="258"/>
      <c r="F72" s="99">
        <v>65</v>
      </c>
      <c r="G72" s="143">
        <f>SUM(G73:G75)</f>
        <v>843064.7578400001</v>
      </c>
      <c r="H72" s="161">
        <f>SUM(H73:H75)</f>
        <v>136399405.28603342</v>
      </c>
      <c r="I72" s="102">
        <f t="shared" si="0"/>
        <v>137242470.04387343</v>
      </c>
      <c r="J72" s="143">
        <f>+J73+J74+J75</f>
        <v>1023369.2819199999</v>
      </c>
      <c r="K72" s="161">
        <f>+K73+K74+K75</f>
        <v>209911385.07808563</v>
      </c>
      <c r="L72" s="103">
        <f t="shared" si="1"/>
        <v>210934754.36000562</v>
      </c>
    </row>
    <row r="73" spans="1:12" ht="12.75">
      <c r="A73" s="256" t="s">
        <v>348</v>
      </c>
      <c r="B73" s="257"/>
      <c r="C73" s="257"/>
      <c r="D73" s="257"/>
      <c r="E73" s="258"/>
      <c r="F73" s="99">
        <v>66</v>
      </c>
      <c r="G73" s="167">
        <v>0</v>
      </c>
      <c r="H73" s="168">
        <v>1026133.8155872077</v>
      </c>
      <c r="I73" s="102">
        <f>SUM(G73:H73)</f>
        <v>1026133.8155872077</v>
      </c>
      <c r="J73" s="167">
        <v>0</v>
      </c>
      <c r="K73" s="168">
        <v>3039267.5745377997</v>
      </c>
      <c r="L73" s="103">
        <f aca="true" t="shared" si="2" ref="L73:L128">SUM(J73:K73)</f>
        <v>3039267.5745377997</v>
      </c>
    </row>
    <row r="74" spans="1:12" ht="12.75">
      <c r="A74" s="256" t="s">
        <v>349</v>
      </c>
      <c r="B74" s="257"/>
      <c r="C74" s="257"/>
      <c r="D74" s="257"/>
      <c r="E74" s="258"/>
      <c r="F74" s="99">
        <v>67</v>
      </c>
      <c r="G74" s="167">
        <v>0</v>
      </c>
      <c r="H74" s="168">
        <v>128331020.44097373</v>
      </c>
      <c r="I74" s="102">
        <f>SUM(G74:H74)</f>
        <v>128331020.44097373</v>
      </c>
      <c r="J74" s="167">
        <v>0</v>
      </c>
      <c r="K74" s="168">
        <v>197154284.3513655</v>
      </c>
      <c r="L74" s="103">
        <f t="shared" si="2"/>
        <v>197154284.3513655</v>
      </c>
    </row>
    <row r="75" spans="1:12" ht="12.75">
      <c r="A75" s="256" t="s">
        <v>363</v>
      </c>
      <c r="B75" s="257"/>
      <c r="C75" s="257"/>
      <c r="D75" s="257"/>
      <c r="E75" s="258"/>
      <c r="F75" s="99">
        <v>68</v>
      </c>
      <c r="G75" s="167">
        <v>843064.7578400001</v>
      </c>
      <c r="H75" s="168">
        <v>7042251.029472498</v>
      </c>
      <c r="I75" s="102">
        <f>SUM(G75:H75)</f>
        <v>7885315.787312498</v>
      </c>
      <c r="J75" s="167">
        <v>1023369.2819199999</v>
      </c>
      <c r="K75" s="168">
        <v>9717833.1521823</v>
      </c>
      <c r="L75" s="103">
        <f t="shared" si="2"/>
        <v>10741202.434102299</v>
      </c>
    </row>
    <row r="76" spans="1:12" ht="12.75">
      <c r="A76" s="265" t="s">
        <v>174</v>
      </c>
      <c r="B76" s="266"/>
      <c r="C76" s="266"/>
      <c r="D76" s="257"/>
      <c r="E76" s="258"/>
      <c r="F76" s="99">
        <v>69</v>
      </c>
      <c r="G76" s="143">
        <f>G8+G11+G14+G18+G44+G45+G53+G56+G65+G72</f>
        <v>3155732043.913753</v>
      </c>
      <c r="H76" s="161">
        <f>H8+H11+H14+H18+H44+H45+H53+H56+H65+H72</f>
        <v>7202393673.233496</v>
      </c>
      <c r="I76" s="102">
        <f>SUM(G76:H76)</f>
        <v>10358125717.14725</v>
      </c>
      <c r="J76" s="143">
        <f>+J8+J11+J14+J18+J44+J45+J53+J56+J65+J72</f>
        <v>3407951746.1122055</v>
      </c>
      <c r="K76" s="161">
        <f>+K8+K11+K14+K18+K44+K45+K53+K56+K65+K72</f>
        <v>7741442197.155594</v>
      </c>
      <c r="L76" s="103">
        <f t="shared" si="2"/>
        <v>11149393943.2678</v>
      </c>
    </row>
    <row r="77" spans="1:12" ht="12.75">
      <c r="A77" s="267" t="s">
        <v>33</v>
      </c>
      <c r="B77" s="268"/>
      <c r="C77" s="268"/>
      <c r="D77" s="269"/>
      <c r="E77" s="270"/>
      <c r="F77" s="107">
        <v>70</v>
      </c>
      <c r="G77" s="169">
        <v>3491091.6522704</v>
      </c>
      <c r="H77" s="170">
        <v>1162950984.76936</v>
      </c>
      <c r="I77" s="110">
        <f>SUM(G77:H77)</f>
        <v>1166442076.4216304</v>
      </c>
      <c r="J77" s="169">
        <v>55878802.1697966</v>
      </c>
      <c r="K77" s="170">
        <v>1179065100.5168643</v>
      </c>
      <c r="L77" s="110">
        <f t="shared" si="2"/>
        <v>1234943902.686661</v>
      </c>
    </row>
    <row r="78" spans="1:12" ht="12.75">
      <c r="A78" s="112" t="s">
        <v>223</v>
      </c>
      <c r="B78" s="113"/>
      <c r="C78" s="113"/>
      <c r="D78" s="113"/>
      <c r="E78" s="113"/>
      <c r="F78" s="113"/>
      <c r="G78" s="114"/>
      <c r="H78" s="115"/>
      <c r="I78" s="114"/>
      <c r="J78" s="114"/>
      <c r="K78" s="115"/>
      <c r="L78" s="116">
        <f t="shared" si="2"/>
        <v>0</v>
      </c>
    </row>
    <row r="79" spans="1:12" ht="12.75">
      <c r="A79" s="252" t="s">
        <v>175</v>
      </c>
      <c r="B79" s="253"/>
      <c r="C79" s="253"/>
      <c r="D79" s="254"/>
      <c r="E79" s="255"/>
      <c r="F79" s="96">
        <v>71</v>
      </c>
      <c r="G79" s="145">
        <f>G80+G84+G85+G89+G93+G96</f>
        <v>247040783.2139344</v>
      </c>
      <c r="H79" s="160">
        <f>H80+H84+H85+H89+H93+H96</f>
        <v>2331841816.4248576</v>
      </c>
      <c r="I79" s="97">
        <v>2578882599.638792</v>
      </c>
      <c r="J79" s="145">
        <f>+J80+J84+J85+J89+J93+J96</f>
        <v>308686812.33100927</v>
      </c>
      <c r="K79" s="160">
        <f>+K80+K84+K85+K89+K93+K96</f>
        <v>2562921122.977848</v>
      </c>
      <c r="L79" s="98">
        <f t="shared" si="2"/>
        <v>2871607935.3088574</v>
      </c>
    </row>
    <row r="80" spans="1:12" ht="12.75">
      <c r="A80" s="265" t="s">
        <v>176</v>
      </c>
      <c r="B80" s="266"/>
      <c r="C80" s="266"/>
      <c r="D80" s="257"/>
      <c r="E80" s="258"/>
      <c r="F80" s="99">
        <v>72</v>
      </c>
      <c r="G80" s="143">
        <f>SUM(G81:G83)</f>
        <v>44288720.22728831</v>
      </c>
      <c r="H80" s="161">
        <f>SUM(H81:H83)</f>
        <v>557287079.9304297</v>
      </c>
      <c r="I80" s="102">
        <v>601575800.1577181</v>
      </c>
      <c r="J80" s="143">
        <f>+SUM(J81:J83)</f>
        <v>44288719.517445534</v>
      </c>
      <c r="K80" s="161">
        <f>+SUM(K81:K83)</f>
        <v>557287080.4344865</v>
      </c>
      <c r="L80" s="103">
        <f t="shared" si="2"/>
        <v>601575799.9519321</v>
      </c>
    </row>
    <row r="81" spans="1:12" ht="12.75">
      <c r="A81" s="256" t="s">
        <v>34</v>
      </c>
      <c r="B81" s="257"/>
      <c r="C81" s="257"/>
      <c r="D81" s="257"/>
      <c r="E81" s="258"/>
      <c r="F81" s="99">
        <v>73</v>
      </c>
      <c r="G81" s="167">
        <v>44288720.22728831</v>
      </c>
      <c r="H81" s="168">
        <v>545037079.9304297</v>
      </c>
      <c r="I81" s="102">
        <v>589325800.1577181</v>
      </c>
      <c r="J81" s="167">
        <v>44288719.517445534</v>
      </c>
      <c r="K81" s="168">
        <v>545037080.4344865</v>
      </c>
      <c r="L81" s="103">
        <f t="shared" si="2"/>
        <v>589325799.9519321</v>
      </c>
    </row>
    <row r="82" spans="1:12" ht="12.75">
      <c r="A82" s="256" t="s">
        <v>35</v>
      </c>
      <c r="B82" s="257"/>
      <c r="C82" s="257"/>
      <c r="D82" s="257"/>
      <c r="E82" s="258"/>
      <c r="F82" s="99">
        <v>74</v>
      </c>
      <c r="G82" s="167">
        <v>0</v>
      </c>
      <c r="H82" s="168">
        <v>12250000</v>
      </c>
      <c r="I82" s="102">
        <v>12250000</v>
      </c>
      <c r="J82" s="167">
        <v>0</v>
      </c>
      <c r="K82" s="168">
        <v>12250000</v>
      </c>
      <c r="L82" s="103">
        <f t="shared" si="2"/>
        <v>12250000</v>
      </c>
    </row>
    <row r="83" spans="1:12" ht="12.75">
      <c r="A83" s="256" t="s">
        <v>36</v>
      </c>
      <c r="B83" s="257"/>
      <c r="C83" s="257"/>
      <c r="D83" s="257"/>
      <c r="E83" s="258"/>
      <c r="F83" s="99">
        <v>75</v>
      </c>
      <c r="G83" s="167">
        <v>0</v>
      </c>
      <c r="H83" s="168">
        <v>0</v>
      </c>
      <c r="I83" s="102">
        <v>0</v>
      </c>
      <c r="J83" s="167">
        <v>0</v>
      </c>
      <c r="K83" s="168">
        <v>0</v>
      </c>
      <c r="L83" s="103">
        <f t="shared" si="2"/>
        <v>0</v>
      </c>
    </row>
    <row r="84" spans="1:12" ht="12.75">
      <c r="A84" s="265" t="s">
        <v>37</v>
      </c>
      <c r="B84" s="266"/>
      <c r="C84" s="266"/>
      <c r="D84" s="257"/>
      <c r="E84" s="258"/>
      <c r="F84" s="99">
        <v>76</v>
      </c>
      <c r="G84" s="167">
        <v>0</v>
      </c>
      <c r="H84" s="168">
        <v>681482525.25</v>
      </c>
      <c r="I84" s="102">
        <v>681482525.25</v>
      </c>
      <c r="J84" s="167"/>
      <c r="K84" s="168">
        <v>681482525.25</v>
      </c>
      <c r="L84" s="103">
        <f t="shared" si="2"/>
        <v>681482525.25</v>
      </c>
    </row>
    <row r="85" spans="1:12" ht="12.75">
      <c r="A85" s="265" t="s">
        <v>177</v>
      </c>
      <c r="B85" s="266"/>
      <c r="C85" s="266"/>
      <c r="D85" s="257"/>
      <c r="E85" s="258"/>
      <c r="F85" s="99">
        <v>77</v>
      </c>
      <c r="G85" s="143">
        <f>SUM(G86:G88)</f>
        <v>58268253.766317904</v>
      </c>
      <c r="H85" s="161">
        <f>SUM(H86:H88)</f>
        <v>230180473.15144387</v>
      </c>
      <c r="I85" s="102">
        <v>288448726.9177618</v>
      </c>
      <c r="J85" s="143">
        <f>+J86+J87+J88</f>
        <v>78911898.32670364</v>
      </c>
      <c r="K85" s="161">
        <f>+K86+K87+K88</f>
        <v>284989311.6812299</v>
      </c>
      <c r="L85" s="103">
        <f t="shared" si="2"/>
        <v>363901210.0079335</v>
      </c>
    </row>
    <row r="86" spans="1:12" ht="12.75">
      <c r="A86" s="256" t="s">
        <v>38</v>
      </c>
      <c r="B86" s="257"/>
      <c r="C86" s="257"/>
      <c r="D86" s="257"/>
      <c r="E86" s="258"/>
      <c r="F86" s="99">
        <v>78</v>
      </c>
      <c r="G86" s="167">
        <v>0</v>
      </c>
      <c r="H86" s="168">
        <v>108637065.27465127</v>
      </c>
      <c r="I86" s="102">
        <v>108637065.27465127</v>
      </c>
      <c r="J86" s="167">
        <v>0</v>
      </c>
      <c r="K86" s="168">
        <v>108433815.89238808</v>
      </c>
      <c r="L86" s="103">
        <f t="shared" si="2"/>
        <v>108433815.89238808</v>
      </c>
    </row>
    <row r="87" spans="1:12" ht="12.75">
      <c r="A87" s="256" t="s">
        <v>39</v>
      </c>
      <c r="B87" s="257"/>
      <c r="C87" s="257"/>
      <c r="D87" s="257"/>
      <c r="E87" s="258"/>
      <c r="F87" s="99">
        <v>79</v>
      </c>
      <c r="G87" s="167">
        <v>58268253.766317904</v>
      </c>
      <c r="H87" s="168">
        <v>121543407.46646266</v>
      </c>
      <c r="I87" s="102">
        <v>179811661.23278058</v>
      </c>
      <c r="J87" s="167">
        <v>78911898.32670364</v>
      </c>
      <c r="K87" s="168">
        <v>176370842.62801135</v>
      </c>
      <c r="L87" s="103">
        <f t="shared" si="2"/>
        <v>255282740.95471498</v>
      </c>
    </row>
    <row r="88" spans="1:12" ht="12.75">
      <c r="A88" s="256" t="s">
        <v>40</v>
      </c>
      <c r="B88" s="257"/>
      <c r="C88" s="257"/>
      <c r="D88" s="257"/>
      <c r="E88" s="258"/>
      <c r="F88" s="99">
        <v>80</v>
      </c>
      <c r="G88" s="167">
        <v>0</v>
      </c>
      <c r="H88" s="168">
        <v>0.4103299262933433</v>
      </c>
      <c r="I88" s="102">
        <v>0.4103299262933433</v>
      </c>
      <c r="J88" s="167">
        <v>0</v>
      </c>
      <c r="K88" s="168">
        <v>184653.16083046314</v>
      </c>
      <c r="L88" s="103">
        <f t="shared" si="2"/>
        <v>184653.16083046314</v>
      </c>
    </row>
    <row r="89" spans="1:12" ht="12.75">
      <c r="A89" s="265" t="s">
        <v>178</v>
      </c>
      <c r="B89" s="266"/>
      <c r="C89" s="266"/>
      <c r="D89" s="257"/>
      <c r="E89" s="258"/>
      <c r="F89" s="99">
        <v>81</v>
      </c>
      <c r="G89" s="143">
        <f>SUM(G90:G92)</f>
        <v>83902325.96000001</v>
      </c>
      <c r="H89" s="161">
        <f>SUM(H90:H92)</f>
        <v>313971510.1</v>
      </c>
      <c r="I89" s="102">
        <v>397873836.06000006</v>
      </c>
      <c r="J89" s="143">
        <f>+J90+J91+J92</f>
        <v>84708411.58</v>
      </c>
      <c r="K89" s="161">
        <f>+K90+K91+K92</f>
        <v>315736766.8658653</v>
      </c>
      <c r="L89" s="103">
        <f t="shared" si="2"/>
        <v>400445178.4458653</v>
      </c>
    </row>
    <row r="90" spans="1:12" ht="12.75">
      <c r="A90" s="256" t="s">
        <v>41</v>
      </c>
      <c r="B90" s="257"/>
      <c r="C90" s="257"/>
      <c r="D90" s="257"/>
      <c r="E90" s="258"/>
      <c r="F90" s="99">
        <v>82</v>
      </c>
      <c r="G90" s="167">
        <v>820824.7699999996</v>
      </c>
      <c r="H90" s="168">
        <v>25093225.349999994</v>
      </c>
      <c r="I90" s="102">
        <v>25914050.119999994</v>
      </c>
      <c r="J90" s="167">
        <v>1626910.3900000006</v>
      </c>
      <c r="K90" s="168">
        <v>26863541.010000005</v>
      </c>
      <c r="L90" s="103">
        <f t="shared" si="2"/>
        <v>28490451.400000006</v>
      </c>
    </row>
    <row r="91" spans="1:12" ht="12.75">
      <c r="A91" s="256" t="s">
        <v>42</v>
      </c>
      <c r="B91" s="257"/>
      <c r="C91" s="257"/>
      <c r="D91" s="257"/>
      <c r="E91" s="258"/>
      <c r="F91" s="99">
        <v>83</v>
      </c>
      <c r="G91" s="167">
        <v>7581501.19</v>
      </c>
      <c r="H91" s="168">
        <v>139638995.30000004</v>
      </c>
      <c r="I91" s="102">
        <v>147220496.49000004</v>
      </c>
      <c r="J91" s="167">
        <v>7581501.190000001</v>
      </c>
      <c r="K91" s="168">
        <v>139633936.4058653</v>
      </c>
      <c r="L91" s="103">
        <f t="shared" si="2"/>
        <v>147215437.5958653</v>
      </c>
    </row>
    <row r="92" spans="1:12" ht="12.75">
      <c r="A92" s="256" t="s">
        <v>43</v>
      </c>
      <c r="B92" s="257"/>
      <c r="C92" s="257"/>
      <c r="D92" s="257"/>
      <c r="E92" s="258"/>
      <c r="F92" s="99">
        <v>84</v>
      </c>
      <c r="G92" s="167">
        <v>75500000</v>
      </c>
      <c r="H92" s="168">
        <v>149239289.45</v>
      </c>
      <c r="I92" s="102">
        <v>224739289.45</v>
      </c>
      <c r="J92" s="167">
        <v>75500000</v>
      </c>
      <c r="K92" s="168">
        <v>149239289.45</v>
      </c>
      <c r="L92" s="103">
        <f t="shared" si="2"/>
        <v>224739289.45</v>
      </c>
    </row>
    <row r="93" spans="1:12" ht="12.75">
      <c r="A93" s="265" t="s">
        <v>179</v>
      </c>
      <c r="B93" s="266"/>
      <c r="C93" s="266"/>
      <c r="D93" s="257"/>
      <c r="E93" s="258"/>
      <c r="F93" s="99">
        <v>85</v>
      </c>
      <c r="G93" s="143">
        <f>SUM(G94:G95)</f>
        <v>38945471.45253038</v>
      </c>
      <c r="H93" s="161">
        <f>SUM(H94:H95)</f>
        <v>394721523.78323996</v>
      </c>
      <c r="I93" s="102">
        <v>433666995.23577034</v>
      </c>
      <c r="J93" s="143">
        <f>+J94+J95</f>
        <v>59649003.96769855</v>
      </c>
      <c r="K93" s="161">
        <f>+K94+K95</f>
        <v>546066820.4098744</v>
      </c>
      <c r="L93" s="103">
        <f t="shared" si="2"/>
        <v>605715824.377573</v>
      </c>
    </row>
    <row r="94" spans="1:12" ht="12.75">
      <c r="A94" s="256" t="s">
        <v>4</v>
      </c>
      <c r="B94" s="257"/>
      <c r="C94" s="257"/>
      <c r="D94" s="257"/>
      <c r="E94" s="258"/>
      <c r="F94" s="99">
        <v>86</v>
      </c>
      <c r="G94" s="167">
        <v>38945471.45253038</v>
      </c>
      <c r="H94" s="168">
        <v>394721523.78323996</v>
      </c>
      <c r="I94" s="102">
        <v>433666995.23577034</v>
      </c>
      <c r="J94" s="167">
        <v>59649003.96769855</v>
      </c>
      <c r="K94" s="168">
        <v>546066820.4098744</v>
      </c>
      <c r="L94" s="103">
        <f t="shared" si="2"/>
        <v>605715824.377573</v>
      </c>
    </row>
    <row r="95" spans="1:12" ht="12.75">
      <c r="A95" s="256" t="s">
        <v>234</v>
      </c>
      <c r="B95" s="257"/>
      <c r="C95" s="257"/>
      <c r="D95" s="257"/>
      <c r="E95" s="258"/>
      <c r="F95" s="99">
        <v>87</v>
      </c>
      <c r="G95" s="167">
        <v>0</v>
      </c>
      <c r="H95" s="168">
        <v>0</v>
      </c>
      <c r="I95" s="102">
        <v>0</v>
      </c>
      <c r="J95" s="167">
        <v>0</v>
      </c>
      <c r="K95" s="168">
        <v>0</v>
      </c>
      <c r="L95" s="103">
        <f t="shared" si="2"/>
        <v>0</v>
      </c>
    </row>
    <row r="96" spans="1:12" ht="12.75">
      <c r="A96" s="265" t="s">
        <v>180</v>
      </c>
      <c r="B96" s="266"/>
      <c r="C96" s="266"/>
      <c r="D96" s="257"/>
      <c r="E96" s="258"/>
      <c r="F96" s="99">
        <v>88</v>
      </c>
      <c r="G96" s="143">
        <f>SUM(G97:G98)</f>
        <v>21636011.807797797</v>
      </c>
      <c r="H96" s="161">
        <f>SUM(H97:H98)</f>
        <v>154198704.20974404</v>
      </c>
      <c r="I96" s="102">
        <v>175834716.01754183</v>
      </c>
      <c r="J96" s="143">
        <f>+J97+J98</f>
        <v>41128778.93916154</v>
      </c>
      <c r="K96" s="161">
        <f>+K97+K98</f>
        <v>177358618.33639258</v>
      </c>
      <c r="L96" s="103">
        <f t="shared" si="2"/>
        <v>218487397.27555412</v>
      </c>
    </row>
    <row r="97" spans="1:12" ht="12.75">
      <c r="A97" s="256" t="s">
        <v>235</v>
      </c>
      <c r="B97" s="257"/>
      <c r="C97" s="257"/>
      <c r="D97" s="257"/>
      <c r="E97" s="258"/>
      <c r="F97" s="99">
        <v>89</v>
      </c>
      <c r="G97" s="167">
        <v>21636011.807797797</v>
      </c>
      <c r="H97" s="168">
        <v>154198704.20974404</v>
      </c>
      <c r="I97" s="102">
        <v>175834716.01754183</v>
      </c>
      <c r="J97" s="167">
        <v>41128778.93916154</v>
      </c>
      <c r="K97" s="168">
        <v>177358618.33639258</v>
      </c>
      <c r="L97" s="103">
        <f t="shared" si="2"/>
        <v>218487397.27555412</v>
      </c>
    </row>
    <row r="98" spans="1:12" ht="12.75">
      <c r="A98" s="256" t="s">
        <v>293</v>
      </c>
      <c r="B98" s="257"/>
      <c r="C98" s="257"/>
      <c r="D98" s="257"/>
      <c r="E98" s="258"/>
      <c r="F98" s="99">
        <v>90</v>
      </c>
      <c r="G98" s="167">
        <v>0</v>
      </c>
      <c r="H98" s="168">
        <v>0</v>
      </c>
      <c r="I98" s="102">
        <v>0</v>
      </c>
      <c r="J98" s="167">
        <v>0</v>
      </c>
      <c r="K98" s="168">
        <v>0</v>
      </c>
      <c r="L98" s="103">
        <f t="shared" si="2"/>
        <v>0</v>
      </c>
    </row>
    <row r="99" spans="1:12" ht="12.75">
      <c r="A99" s="265" t="s">
        <v>391</v>
      </c>
      <c r="B99" s="266"/>
      <c r="C99" s="266"/>
      <c r="D99" s="257"/>
      <c r="E99" s="258"/>
      <c r="F99" s="99">
        <v>91</v>
      </c>
      <c r="G99" s="167">
        <v>1510180.228003169</v>
      </c>
      <c r="H99" s="168">
        <v>12168081.791042253</v>
      </c>
      <c r="I99" s="102">
        <v>13678262.019045422</v>
      </c>
      <c r="J99" s="167">
        <v>1475135.367287422</v>
      </c>
      <c r="K99" s="168">
        <v>10994764.7762024</v>
      </c>
      <c r="L99" s="103">
        <f t="shared" si="2"/>
        <v>12469900.14348982</v>
      </c>
    </row>
    <row r="100" spans="1:12" ht="12.75">
      <c r="A100" s="265" t="s">
        <v>181</v>
      </c>
      <c r="B100" s="266"/>
      <c r="C100" s="266"/>
      <c r="D100" s="257"/>
      <c r="E100" s="258"/>
      <c r="F100" s="99">
        <v>92</v>
      </c>
      <c r="G100" s="143">
        <f>SUM(G101:G106)</f>
        <v>2677573551.8633833</v>
      </c>
      <c r="H100" s="161">
        <f>SUM(H101:H106)</f>
        <v>4001069865.8091826</v>
      </c>
      <c r="I100" s="102">
        <v>6678643417.672565</v>
      </c>
      <c r="J100" s="143">
        <f>+J101+J102+J103+J104+J105+J106</f>
        <v>2708327168.8723893</v>
      </c>
      <c r="K100" s="161">
        <f>+K101+K102+K103+K104+K105+K106</f>
        <v>4303825680.914603</v>
      </c>
      <c r="L100" s="103">
        <f t="shared" si="2"/>
        <v>7012152849.786993</v>
      </c>
    </row>
    <row r="101" spans="1:12" ht="12.75">
      <c r="A101" s="256" t="s">
        <v>236</v>
      </c>
      <c r="B101" s="257"/>
      <c r="C101" s="257"/>
      <c r="D101" s="257"/>
      <c r="E101" s="258"/>
      <c r="F101" s="99">
        <v>93</v>
      </c>
      <c r="G101" s="167">
        <v>5511447.5921492</v>
      </c>
      <c r="H101" s="168">
        <v>1144498625.165595</v>
      </c>
      <c r="I101" s="102">
        <v>1150010072.7577443</v>
      </c>
      <c r="J101" s="167">
        <v>5018311.6764659</v>
      </c>
      <c r="K101" s="168">
        <v>1418872769.8945618</v>
      </c>
      <c r="L101" s="103">
        <f t="shared" si="2"/>
        <v>1423891081.5710278</v>
      </c>
    </row>
    <row r="102" spans="1:12" ht="12.75">
      <c r="A102" s="256" t="s">
        <v>237</v>
      </c>
      <c r="B102" s="257"/>
      <c r="C102" s="257"/>
      <c r="D102" s="257"/>
      <c r="E102" s="258"/>
      <c r="F102" s="99">
        <v>94</v>
      </c>
      <c r="G102" s="167">
        <v>2634966432.221489</v>
      </c>
      <c r="H102" s="168">
        <v>0</v>
      </c>
      <c r="I102" s="102">
        <v>2634966432.221489</v>
      </c>
      <c r="J102" s="167">
        <v>2660105005.6747766</v>
      </c>
      <c r="K102" s="168">
        <v>0</v>
      </c>
      <c r="L102" s="103">
        <f t="shared" si="2"/>
        <v>2660105005.6747766</v>
      </c>
    </row>
    <row r="103" spans="1:12" ht="12.75">
      <c r="A103" s="256" t="s">
        <v>238</v>
      </c>
      <c r="B103" s="257"/>
      <c r="C103" s="257"/>
      <c r="D103" s="257"/>
      <c r="E103" s="258"/>
      <c r="F103" s="99">
        <v>95</v>
      </c>
      <c r="G103" s="167">
        <v>37095672.04974519</v>
      </c>
      <c r="H103" s="168">
        <v>2793480811.595573</v>
      </c>
      <c r="I103" s="102">
        <v>2830576483.645318</v>
      </c>
      <c r="J103" s="167">
        <v>40561249.4811469</v>
      </c>
      <c r="K103" s="168">
        <v>2827598275.2356167</v>
      </c>
      <c r="L103" s="103">
        <f t="shared" si="2"/>
        <v>2868159524.7167635</v>
      </c>
    </row>
    <row r="104" spans="1:12" ht="19.5" customHeight="1">
      <c r="A104" s="256" t="s">
        <v>196</v>
      </c>
      <c r="B104" s="257"/>
      <c r="C104" s="257"/>
      <c r="D104" s="257"/>
      <c r="E104" s="258"/>
      <c r="F104" s="99">
        <v>96</v>
      </c>
      <c r="G104" s="167">
        <v>0</v>
      </c>
      <c r="H104" s="168">
        <v>1508314.9740749998</v>
      </c>
      <c r="I104" s="102">
        <v>1508314.9740749998</v>
      </c>
      <c r="J104" s="167">
        <v>0</v>
      </c>
      <c r="K104" s="168">
        <v>3858050.115465</v>
      </c>
      <c r="L104" s="103">
        <f t="shared" si="2"/>
        <v>3858050.115465</v>
      </c>
    </row>
    <row r="105" spans="1:12" ht="12.75">
      <c r="A105" s="256" t="s">
        <v>294</v>
      </c>
      <c r="B105" s="257"/>
      <c r="C105" s="257"/>
      <c r="D105" s="257"/>
      <c r="E105" s="258"/>
      <c r="F105" s="99">
        <v>97</v>
      </c>
      <c r="G105" s="167">
        <v>0</v>
      </c>
      <c r="H105" s="168">
        <v>7055533</v>
      </c>
      <c r="I105" s="102">
        <v>7055533</v>
      </c>
      <c r="J105" s="167">
        <v>0</v>
      </c>
      <c r="K105" s="168">
        <v>7055533</v>
      </c>
      <c r="L105" s="103">
        <f t="shared" si="2"/>
        <v>7055533</v>
      </c>
    </row>
    <row r="106" spans="1:12" ht="12.75">
      <c r="A106" s="256" t="s">
        <v>295</v>
      </c>
      <c r="B106" s="257"/>
      <c r="C106" s="257"/>
      <c r="D106" s="257"/>
      <c r="E106" s="258"/>
      <c r="F106" s="99">
        <v>98</v>
      </c>
      <c r="G106" s="167">
        <v>0</v>
      </c>
      <c r="H106" s="168">
        <v>54526581.073939994</v>
      </c>
      <c r="I106" s="102">
        <v>54526581.073939994</v>
      </c>
      <c r="J106" s="167">
        <v>2642602.04</v>
      </c>
      <c r="K106" s="168">
        <v>46441052.66896</v>
      </c>
      <c r="L106" s="103">
        <f t="shared" si="2"/>
        <v>49083654.70896</v>
      </c>
    </row>
    <row r="107" spans="1:12" ht="33" customHeight="1">
      <c r="A107" s="265" t="s">
        <v>296</v>
      </c>
      <c r="B107" s="266"/>
      <c r="C107" s="266"/>
      <c r="D107" s="257"/>
      <c r="E107" s="258"/>
      <c r="F107" s="99">
        <v>99</v>
      </c>
      <c r="G107" s="167">
        <v>138599114.20051</v>
      </c>
      <c r="H107" s="168">
        <v>0</v>
      </c>
      <c r="I107" s="102">
        <v>138599114.20051</v>
      </c>
      <c r="J107" s="167">
        <v>300813866.2083</v>
      </c>
      <c r="K107" s="168"/>
      <c r="L107" s="103">
        <f t="shared" si="2"/>
        <v>300813866.2083</v>
      </c>
    </row>
    <row r="108" spans="1:12" ht="12.75">
      <c r="A108" s="265" t="s">
        <v>182</v>
      </c>
      <c r="B108" s="266"/>
      <c r="C108" s="266"/>
      <c r="D108" s="257"/>
      <c r="E108" s="258"/>
      <c r="F108" s="99">
        <v>100</v>
      </c>
      <c r="G108" s="143">
        <f>G109+G110</f>
        <v>10693051.809</v>
      </c>
      <c r="H108" s="161">
        <f>H109+H110</f>
        <v>134605471.302942</v>
      </c>
      <c r="I108" s="102">
        <v>145298523.111942</v>
      </c>
      <c r="J108" s="143">
        <f>+J109+J110</f>
        <v>3429310.2309999997</v>
      </c>
      <c r="K108" s="161">
        <f>+K109+K110</f>
        <v>100594893.77398409</v>
      </c>
      <c r="L108" s="103">
        <f t="shared" si="2"/>
        <v>104024204.0049841</v>
      </c>
    </row>
    <row r="109" spans="1:12" ht="12.75">
      <c r="A109" s="256" t="s">
        <v>239</v>
      </c>
      <c r="B109" s="257"/>
      <c r="C109" s="257"/>
      <c r="D109" s="257"/>
      <c r="E109" s="258"/>
      <c r="F109" s="99">
        <v>101</v>
      </c>
      <c r="G109" s="167">
        <v>10693051.809</v>
      </c>
      <c r="H109" s="168">
        <v>130089722.562942</v>
      </c>
      <c r="I109" s="102">
        <v>140782774.37194198</v>
      </c>
      <c r="J109" s="167">
        <v>3429310.2309999997</v>
      </c>
      <c r="K109" s="168">
        <v>96079145.0339841</v>
      </c>
      <c r="L109" s="103">
        <f t="shared" si="2"/>
        <v>99508455.2649841</v>
      </c>
    </row>
    <row r="110" spans="1:12" ht="12.75">
      <c r="A110" s="256" t="s">
        <v>240</v>
      </c>
      <c r="B110" s="257"/>
      <c r="C110" s="257"/>
      <c r="D110" s="257"/>
      <c r="E110" s="258"/>
      <c r="F110" s="99">
        <v>102</v>
      </c>
      <c r="G110" s="167">
        <v>0</v>
      </c>
      <c r="H110" s="168">
        <v>4515748.74</v>
      </c>
      <c r="I110" s="102">
        <v>4515748.74</v>
      </c>
      <c r="J110" s="167">
        <v>0</v>
      </c>
      <c r="K110" s="168">
        <v>4515748.74</v>
      </c>
      <c r="L110" s="103">
        <f t="shared" si="2"/>
        <v>4515748.74</v>
      </c>
    </row>
    <row r="111" spans="1:12" ht="12.75">
      <c r="A111" s="265" t="s">
        <v>183</v>
      </c>
      <c r="B111" s="266"/>
      <c r="C111" s="266"/>
      <c r="D111" s="257"/>
      <c r="E111" s="258"/>
      <c r="F111" s="99">
        <v>103</v>
      </c>
      <c r="G111" s="143">
        <f>G112+G113</f>
        <v>13539220.26876</v>
      </c>
      <c r="H111" s="161">
        <f>H112+H113</f>
        <v>102752691.99626595</v>
      </c>
      <c r="I111" s="102">
        <v>116291912.26502594</v>
      </c>
      <c r="J111" s="143">
        <f>+J112+J113</f>
        <v>26168552.757169977</v>
      </c>
      <c r="K111" s="161">
        <f>+K112+K113</f>
        <v>119365905.77357253</v>
      </c>
      <c r="L111" s="103">
        <f t="shared" si="2"/>
        <v>145534458.53074253</v>
      </c>
    </row>
    <row r="112" spans="1:12" ht="12.75">
      <c r="A112" s="256" t="s">
        <v>241</v>
      </c>
      <c r="B112" s="257"/>
      <c r="C112" s="257"/>
      <c r="D112" s="257"/>
      <c r="E112" s="258"/>
      <c r="F112" s="99">
        <v>104</v>
      </c>
      <c r="G112" s="167">
        <v>12710368.07714</v>
      </c>
      <c r="H112" s="168">
        <v>58772449.56472282</v>
      </c>
      <c r="I112" s="102">
        <v>71482817.64186282</v>
      </c>
      <c r="J112" s="167">
        <v>17556682.40095</v>
      </c>
      <c r="K112" s="168">
        <v>73045651.47956489</v>
      </c>
      <c r="L112" s="103">
        <f t="shared" si="2"/>
        <v>90602333.88051489</v>
      </c>
    </row>
    <row r="113" spans="1:12" ht="12.75">
      <c r="A113" s="256" t="s">
        <v>242</v>
      </c>
      <c r="B113" s="257"/>
      <c r="C113" s="257"/>
      <c r="D113" s="257"/>
      <c r="E113" s="258"/>
      <c r="F113" s="99">
        <v>105</v>
      </c>
      <c r="G113" s="167">
        <v>828852.19162</v>
      </c>
      <c r="H113" s="168">
        <v>43980242.43154313</v>
      </c>
      <c r="I113" s="102">
        <v>44809094.62316313</v>
      </c>
      <c r="J113" s="167">
        <v>8611870.356219975</v>
      </c>
      <c r="K113" s="168">
        <v>46320254.294007644</v>
      </c>
      <c r="L113" s="103">
        <f t="shared" si="2"/>
        <v>54932124.65022762</v>
      </c>
    </row>
    <row r="114" spans="1:12" ht="12.75">
      <c r="A114" s="265" t="s">
        <v>297</v>
      </c>
      <c r="B114" s="266"/>
      <c r="C114" s="266"/>
      <c r="D114" s="257"/>
      <c r="E114" s="258"/>
      <c r="F114" s="99">
        <v>106</v>
      </c>
      <c r="G114" s="167">
        <v>0</v>
      </c>
      <c r="H114" s="168">
        <v>0</v>
      </c>
      <c r="I114" s="102">
        <v>0</v>
      </c>
      <c r="J114" s="167"/>
      <c r="K114" s="168"/>
      <c r="L114" s="103">
        <f t="shared" si="2"/>
        <v>0</v>
      </c>
    </row>
    <row r="115" spans="1:12" ht="12.75">
      <c r="A115" s="265" t="s">
        <v>184</v>
      </c>
      <c r="B115" s="266"/>
      <c r="C115" s="266"/>
      <c r="D115" s="257"/>
      <c r="E115" s="258"/>
      <c r="F115" s="99">
        <v>107</v>
      </c>
      <c r="G115" s="143">
        <f>G116+G117+G118</f>
        <v>221948.02519</v>
      </c>
      <c r="H115" s="161">
        <f>H116+H117+H118</f>
        <v>3950588.9893287867</v>
      </c>
      <c r="I115" s="102">
        <v>4172537.0145187867</v>
      </c>
      <c r="J115" s="143">
        <f>+J116+J117+J118</f>
        <v>583815.6625099999</v>
      </c>
      <c r="K115" s="161">
        <f>+K116+K117+K118</f>
        <v>5099035.456847524</v>
      </c>
      <c r="L115" s="103">
        <f t="shared" si="2"/>
        <v>5682851.119357524</v>
      </c>
    </row>
    <row r="116" spans="1:12" ht="12.75">
      <c r="A116" s="256" t="s">
        <v>224</v>
      </c>
      <c r="B116" s="257"/>
      <c r="C116" s="257"/>
      <c r="D116" s="257"/>
      <c r="E116" s="258"/>
      <c r="F116" s="99">
        <v>108</v>
      </c>
      <c r="G116" s="167">
        <v>221948.02519</v>
      </c>
      <c r="H116" s="168">
        <v>3950588.9893287867</v>
      </c>
      <c r="I116" s="102">
        <v>4172537.0145187867</v>
      </c>
      <c r="J116" s="167">
        <v>235253.66251</v>
      </c>
      <c r="K116" s="168">
        <v>3339910.8568475246</v>
      </c>
      <c r="L116" s="103">
        <f t="shared" si="2"/>
        <v>3575164.519357525</v>
      </c>
    </row>
    <row r="117" spans="1:12" ht="12.75">
      <c r="A117" s="256" t="s">
        <v>225</v>
      </c>
      <c r="B117" s="257"/>
      <c r="C117" s="257"/>
      <c r="D117" s="257"/>
      <c r="E117" s="258"/>
      <c r="F117" s="99">
        <v>109</v>
      </c>
      <c r="G117" s="167">
        <v>0</v>
      </c>
      <c r="H117" s="168">
        <v>0</v>
      </c>
      <c r="I117" s="102">
        <v>0</v>
      </c>
      <c r="J117" s="167">
        <v>0</v>
      </c>
      <c r="K117" s="168">
        <v>0</v>
      </c>
      <c r="L117" s="103">
        <f t="shared" si="2"/>
        <v>0</v>
      </c>
    </row>
    <row r="118" spans="1:12" ht="12.75">
      <c r="A118" s="256" t="s">
        <v>226</v>
      </c>
      <c r="B118" s="257"/>
      <c r="C118" s="257"/>
      <c r="D118" s="257"/>
      <c r="E118" s="258"/>
      <c r="F118" s="99">
        <v>110</v>
      </c>
      <c r="G118" s="167">
        <v>0</v>
      </c>
      <c r="H118" s="168">
        <v>0</v>
      </c>
      <c r="I118" s="102">
        <v>0</v>
      </c>
      <c r="J118" s="167">
        <v>348562</v>
      </c>
      <c r="K118" s="168">
        <v>1759124.6</v>
      </c>
      <c r="L118" s="103">
        <f t="shared" si="2"/>
        <v>2107686.6</v>
      </c>
    </row>
    <row r="119" spans="1:12" ht="12.75">
      <c r="A119" s="265" t="s">
        <v>185</v>
      </c>
      <c r="B119" s="266"/>
      <c r="C119" s="266"/>
      <c r="D119" s="257"/>
      <c r="E119" s="258"/>
      <c r="F119" s="99">
        <v>111</v>
      </c>
      <c r="G119" s="143">
        <f>G120+G121+G122+G123</f>
        <v>64837069.458066</v>
      </c>
      <c r="H119" s="161">
        <f>H120+H121+H122+H123</f>
        <v>278366312.6276107</v>
      </c>
      <c r="I119" s="102">
        <v>343203382.08567667</v>
      </c>
      <c r="J119" s="143">
        <f>+J120+J121+J122+J123</f>
        <v>52555332.66268711</v>
      </c>
      <c r="K119" s="161">
        <f>+K120+K121+K122+K123</f>
        <v>279744476.3468361</v>
      </c>
      <c r="L119" s="103">
        <f t="shared" si="2"/>
        <v>332299809.0095232</v>
      </c>
    </row>
    <row r="120" spans="1:12" ht="12.75">
      <c r="A120" s="256" t="s">
        <v>227</v>
      </c>
      <c r="B120" s="257"/>
      <c r="C120" s="257"/>
      <c r="D120" s="257"/>
      <c r="E120" s="258"/>
      <c r="F120" s="99">
        <v>112</v>
      </c>
      <c r="G120" s="167">
        <v>5195081.8041728</v>
      </c>
      <c r="H120" s="168">
        <v>105138121.17259413</v>
      </c>
      <c r="I120" s="102">
        <v>110333202.97676693</v>
      </c>
      <c r="J120" s="167">
        <v>4119904.6086976994</v>
      </c>
      <c r="K120" s="168">
        <v>93386235.80010681</v>
      </c>
      <c r="L120" s="103">
        <f t="shared" si="2"/>
        <v>97506140.4088045</v>
      </c>
    </row>
    <row r="121" spans="1:12" ht="12.75">
      <c r="A121" s="256" t="s">
        <v>228</v>
      </c>
      <c r="B121" s="257"/>
      <c r="C121" s="257"/>
      <c r="D121" s="257"/>
      <c r="E121" s="258"/>
      <c r="F121" s="99">
        <v>113</v>
      </c>
      <c r="G121" s="167">
        <v>186624.81</v>
      </c>
      <c r="H121" s="168">
        <v>46237135.191364504</v>
      </c>
      <c r="I121" s="102">
        <v>46423760.00136451</v>
      </c>
      <c r="J121" s="167">
        <v>28369.08</v>
      </c>
      <c r="K121" s="168">
        <v>73565755.89059229</v>
      </c>
      <c r="L121" s="103">
        <f t="shared" si="2"/>
        <v>73594124.97059229</v>
      </c>
    </row>
    <row r="122" spans="1:12" ht="12.75">
      <c r="A122" s="256" t="s">
        <v>229</v>
      </c>
      <c r="B122" s="257"/>
      <c r="C122" s="257"/>
      <c r="D122" s="257"/>
      <c r="E122" s="258"/>
      <c r="F122" s="99">
        <v>114</v>
      </c>
      <c r="G122" s="167">
        <v>0</v>
      </c>
      <c r="H122" s="168">
        <v>76170.6</v>
      </c>
      <c r="I122" s="102">
        <v>76170.6</v>
      </c>
      <c r="J122" s="167">
        <v>0</v>
      </c>
      <c r="K122" s="168">
        <v>24424.910000000003</v>
      </c>
      <c r="L122" s="103">
        <f t="shared" si="2"/>
        <v>24424.910000000003</v>
      </c>
    </row>
    <row r="123" spans="1:12" ht="12.75">
      <c r="A123" s="256" t="s">
        <v>230</v>
      </c>
      <c r="B123" s="257"/>
      <c r="C123" s="257"/>
      <c r="D123" s="257"/>
      <c r="E123" s="258"/>
      <c r="F123" s="99">
        <v>115</v>
      </c>
      <c r="G123" s="167">
        <v>59455362.8438932</v>
      </c>
      <c r="H123" s="168">
        <v>126914885.66365208</v>
      </c>
      <c r="I123" s="102">
        <v>186370248.5075453</v>
      </c>
      <c r="J123" s="167">
        <v>48407058.973989405</v>
      </c>
      <c r="K123" s="168">
        <v>112768059.746137</v>
      </c>
      <c r="L123" s="103">
        <f t="shared" si="2"/>
        <v>161175118.7201264</v>
      </c>
    </row>
    <row r="124" spans="1:12" ht="26.25" customHeight="1">
      <c r="A124" s="265" t="s">
        <v>186</v>
      </c>
      <c r="B124" s="266"/>
      <c r="C124" s="266"/>
      <c r="D124" s="257"/>
      <c r="E124" s="258"/>
      <c r="F124" s="99">
        <v>116</v>
      </c>
      <c r="G124" s="143">
        <f>G125+G126</f>
        <v>1717124.8507064001</v>
      </c>
      <c r="H124" s="161">
        <f>H125+H126</f>
        <v>337638844.3730924</v>
      </c>
      <c r="I124" s="102">
        <v>339355969.2237988</v>
      </c>
      <c r="J124" s="143">
        <f>+J125+J126</f>
        <v>5911752.019851901</v>
      </c>
      <c r="K124" s="161">
        <f>+K125+K126</f>
        <v>358896316.639295</v>
      </c>
      <c r="L124" s="103">
        <f t="shared" si="2"/>
        <v>364808068.6591469</v>
      </c>
    </row>
    <row r="125" spans="1:12" ht="12.75">
      <c r="A125" s="256" t="s">
        <v>231</v>
      </c>
      <c r="B125" s="257"/>
      <c r="C125" s="257"/>
      <c r="D125" s="257"/>
      <c r="E125" s="258"/>
      <c r="F125" s="99">
        <v>117</v>
      </c>
      <c r="G125" s="167">
        <v>0</v>
      </c>
      <c r="H125" s="168">
        <v>0</v>
      </c>
      <c r="I125" s="102">
        <v>0</v>
      </c>
      <c r="J125" s="167">
        <v>0</v>
      </c>
      <c r="K125" s="168">
        <v>0</v>
      </c>
      <c r="L125" s="103">
        <f t="shared" si="2"/>
        <v>0</v>
      </c>
    </row>
    <row r="126" spans="1:12" ht="12.75">
      <c r="A126" s="256" t="s">
        <v>232</v>
      </c>
      <c r="B126" s="257"/>
      <c r="C126" s="257"/>
      <c r="D126" s="257"/>
      <c r="E126" s="258"/>
      <c r="F126" s="99">
        <v>118</v>
      </c>
      <c r="G126" s="167">
        <v>1717124.8507064001</v>
      </c>
      <c r="H126" s="168">
        <v>337638844.3730924</v>
      </c>
      <c r="I126" s="102">
        <v>339355969.2237988</v>
      </c>
      <c r="J126" s="167">
        <v>5911752.019851901</v>
      </c>
      <c r="K126" s="168">
        <v>358896316.639295</v>
      </c>
      <c r="L126" s="103">
        <f t="shared" si="2"/>
        <v>364808068.6591469</v>
      </c>
    </row>
    <row r="127" spans="1:12" ht="12.75">
      <c r="A127" s="265" t="s">
        <v>187</v>
      </c>
      <c r="B127" s="266"/>
      <c r="C127" s="266"/>
      <c r="D127" s="257"/>
      <c r="E127" s="258"/>
      <c r="F127" s="99">
        <v>119</v>
      </c>
      <c r="G127" s="143">
        <f>G79+G99+G100+G107+G108+G111+G114+G115+G119+G124</f>
        <v>3155732043.9175534</v>
      </c>
      <c r="H127" s="161">
        <f>H79+H99+H100+H107+H108+H111+H114+H115+H119+H124</f>
        <v>7202393673.314323</v>
      </c>
      <c r="I127" s="102">
        <v>10358125717.231876</v>
      </c>
      <c r="J127" s="143">
        <f>+J79+J98+J99+J100+J107+J108+J111+J114+J115+J119+J124</f>
        <v>3407951746.112205</v>
      </c>
      <c r="K127" s="161">
        <f>+K79+K98+K99+K100+K107+K108+K111+K114+K115+K119+K124</f>
        <v>7741442196.659188</v>
      </c>
      <c r="L127" s="103">
        <f t="shared" si="2"/>
        <v>11149393942.771393</v>
      </c>
    </row>
    <row r="128" spans="1:12" ht="12.75">
      <c r="A128" s="267" t="s">
        <v>33</v>
      </c>
      <c r="B128" s="268"/>
      <c r="C128" s="268"/>
      <c r="D128" s="269"/>
      <c r="E128" s="271"/>
      <c r="F128" s="117">
        <v>120</v>
      </c>
      <c r="G128" s="169">
        <v>3491091.6522704</v>
      </c>
      <c r="H128" s="170">
        <v>1162950984.7693598</v>
      </c>
      <c r="I128" s="111">
        <v>1166442076.4216301</v>
      </c>
      <c r="J128" s="171">
        <v>55878802.1697966</v>
      </c>
      <c r="K128" s="172">
        <v>1179065100.5168645</v>
      </c>
      <c r="L128" s="118">
        <f t="shared" si="2"/>
        <v>1234943902.6866612</v>
      </c>
    </row>
    <row r="129" spans="1:12" ht="12.75">
      <c r="A129" s="273" t="s">
        <v>370</v>
      </c>
      <c r="B129" s="274"/>
      <c r="C129" s="274"/>
      <c r="D129" s="274"/>
      <c r="E129" s="274"/>
      <c r="F129" s="274"/>
      <c r="G129" s="274"/>
      <c r="H129" s="274"/>
      <c r="I129" s="274"/>
      <c r="J129" s="274"/>
      <c r="K129" s="274"/>
      <c r="L129" s="275"/>
    </row>
    <row r="130" spans="1:12" ht="12.75">
      <c r="A130" s="252" t="s">
        <v>55</v>
      </c>
      <c r="B130" s="254"/>
      <c r="C130" s="254"/>
      <c r="D130" s="254"/>
      <c r="E130" s="254"/>
      <c r="F130" s="96">
        <v>121</v>
      </c>
      <c r="G130" s="146">
        <f>SUM(G131:G132)</f>
        <v>248550963.44193757</v>
      </c>
      <c r="H130" s="146">
        <f>SUM(H131:H132)</f>
        <v>2344009898.2159</v>
      </c>
      <c r="I130" s="149">
        <f>G130+H130</f>
        <v>2592560861.6578374</v>
      </c>
      <c r="J130" s="146">
        <f>SUM(J131:J132)</f>
        <v>310161947.69829667</v>
      </c>
      <c r="K130" s="146">
        <f>SUM(K131:K132)</f>
        <v>2573915887.7540503</v>
      </c>
      <c r="L130" s="149">
        <f>J130+K130</f>
        <v>2884077835.452347</v>
      </c>
    </row>
    <row r="131" spans="1:12" ht="12.75">
      <c r="A131" s="265" t="s">
        <v>97</v>
      </c>
      <c r="B131" s="266"/>
      <c r="C131" s="266"/>
      <c r="D131" s="266"/>
      <c r="E131" s="276"/>
      <c r="F131" s="99">
        <v>122</v>
      </c>
      <c r="G131" s="147">
        <f>G79</f>
        <v>247040783.2139344</v>
      </c>
      <c r="H131" s="147">
        <f>H79</f>
        <v>2331841816.4248576</v>
      </c>
      <c r="I131" s="150">
        <f>G131+H131</f>
        <v>2578882599.638792</v>
      </c>
      <c r="J131" s="147">
        <f>J79</f>
        <v>308686812.33100927</v>
      </c>
      <c r="K131" s="147">
        <f>K79</f>
        <v>2562921122.977848</v>
      </c>
      <c r="L131" s="150">
        <f>J131+K131</f>
        <v>2871607935.3088574</v>
      </c>
    </row>
    <row r="132" spans="1:12" ht="12.75">
      <c r="A132" s="267" t="s">
        <v>98</v>
      </c>
      <c r="B132" s="268"/>
      <c r="C132" s="268"/>
      <c r="D132" s="268"/>
      <c r="E132" s="272"/>
      <c r="F132" s="107">
        <v>123</v>
      </c>
      <c r="G132" s="148">
        <f>G99</f>
        <v>1510180.228003169</v>
      </c>
      <c r="H132" s="148">
        <f>H99</f>
        <v>12168081.791042253</v>
      </c>
      <c r="I132" s="151">
        <f>G132+H132</f>
        <v>13678262.019045422</v>
      </c>
      <c r="J132" s="148">
        <f>J99</f>
        <v>1475135.367287422</v>
      </c>
      <c r="K132" s="148">
        <f>K99</f>
        <v>10994764.7762024</v>
      </c>
      <c r="L132" s="151">
        <f>J132+K132</f>
        <v>12469900.14348982</v>
      </c>
    </row>
    <row r="133" spans="1:12" ht="12.75">
      <c r="A133" s="119" t="s">
        <v>371</v>
      </c>
      <c r="B133" s="120"/>
      <c r="C133" s="120"/>
      <c r="D133" s="120"/>
      <c r="E133" s="120"/>
      <c r="F133" s="120"/>
      <c r="G133" s="120"/>
      <c r="H133" s="121"/>
      <c r="I133" s="121"/>
      <c r="J133" s="121"/>
      <c r="K133" s="122"/>
      <c r="L133" s="122"/>
    </row>
  </sheetData>
  <sheetProtection/>
  <mergeCells count="134">
    <mergeCell ref="A128:E128"/>
    <mergeCell ref="A132:E132"/>
    <mergeCell ref="A129:L129"/>
    <mergeCell ref="A130:E130"/>
    <mergeCell ref="A131:E131"/>
    <mergeCell ref="A125:E125"/>
    <mergeCell ref="A126:E126"/>
    <mergeCell ref="A127:E127"/>
    <mergeCell ref="A122:E122"/>
    <mergeCell ref="A123:E123"/>
    <mergeCell ref="A124:E124"/>
    <mergeCell ref="A119:E119"/>
    <mergeCell ref="A120:E120"/>
    <mergeCell ref="A121:E121"/>
    <mergeCell ref="A116:E116"/>
    <mergeCell ref="A117:E117"/>
    <mergeCell ref="A118:E118"/>
    <mergeCell ref="A113:E113"/>
    <mergeCell ref="A114:E114"/>
    <mergeCell ref="A115:E115"/>
    <mergeCell ref="A110:E110"/>
    <mergeCell ref="A111:E111"/>
    <mergeCell ref="A112:E112"/>
    <mergeCell ref="A107:E107"/>
    <mergeCell ref="A108:E108"/>
    <mergeCell ref="A109:E109"/>
    <mergeCell ref="A104:E104"/>
    <mergeCell ref="A105:E105"/>
    <mergeCell ref="A106:E106"/>
    <mergeCell ref="A101:E101"/>
    <mergeCell ref="A102:E102"/>
    <mergeCell ref="A103:E103"/>
    <mergeCell ref="A98:E98"/>
    <mergeCell ref="A99:E99"/>
    <mergeCell ref="A100:E100"/>
    <mergeCell ref="A95:E95"/>
    <mergeCell ref="A96:E96"/>
    <mergeCell ref="A97:E97"/>
    <mergeCell ref="A92:E92"/>
    <mergeCell ref="A93:E93"/>
    <mergeCell ref="A94:E94"/>
    <mergeCell ref="A89:E89"/>
    <mergeCell ref="A90:E90"/>
    <mergeCell ref="A91:E91"/>
    <mergeCell ref="A86:E86"/>
    <mergeCell ref="A87:E87"/>
    <mergeCell ref="A88:E88"/>
    <mergeCell ref="A83:E83"/>
    <mergeCell ref="A84:E84"/>
    <mergeCell ref="A85:E85"/>
    <mergeCell ref="A80:E80"/>
    <mergeCell ref="A81:E81"/>
    <mergeCell ref="A82:E82"/>
    <mergeCell ref="A76:E76"/>
    <mergeCell ref="A77:E77"/>
    <mergeCell ref="A79:E79"/>
    <mergeCell ref="A73:E73"/>
    <mergeCell ref="A74:E74"/>
    <mergeCell ref="A75:E75"/>
    <mergeCell ref="A70:E70"/>
    <mergeCell ref="A71:E71"/>
    <mergeCell ref="A72:E72"/>
    <mergeCell ref="A67:E67"/>
    <mergeCell ref="A68:E68"/>
    <mergeCell ref="A69:E69"/>
    <mergeCell ref="A64:E64"/>
    <mergeCell ref="A65:E65"/>
    <mergeCell ref="A66:E66"/>
    <mergeCell ref="A61:E61"/>
    <mergeCell ref="A62:E62"/>
    <mergeCell ref="A63:E63"/>
    <mergeCell ref="A58:E58"/>
    <mergeCell ref="A59:E59"/>
    <mergeCell ref="A60:E60"/>
    <mergeCell ref="A55:E55"/>
    <mergeCell ref="A56:E56"/>
    <mergeCell ref="A57:E57"/>
    <mergeCell ref="A52:E52"/>
    <mergeCell ref="A53:E53"/>
    <mergeCell ref="A54:E54"/>
    <mergeCell ref="A49:E49"/>
    <mergeCell ref="A50:E50"/>
    <mergeCell ref="A51:E51"/>
    <mergeCell ref="A46:E46"/>
    <mergeCell ref="A47:E47"/>
    <mergeCell ref="A48:E48"/>
    <mergeCell ref="A43:E43"/>
    <mergeCell ref="A44:E44"/>
    <mergeCell ref="A45:E45"/>
    <mergeCell ref="A40:E40"/>
    <mergeCell ref="A41:E41"/>
    <mergeCell ref="A42:E42"/>
    <mergeCell ref="A37:E37"/>
    <mergeCell ref="A38:E38"/>
    <mergeCell ref="A39:E39"/>
    <mergeCell ref="A34:E34"/>
    <mergeCell ref="A35:E35"/>
    <mergeCell ref="A36:E36"/>
    <mergeCell ref="A31:E31"/>
    <mergeCell ref="A32:E32"/>
    <mergeCell ref="A33:E33"/>
    <mergeCell ref="A28:E28"/>
    <mergeCell ref="A29:E29"/>
    <mergeCell ref="A30:E30"/>
    <mergeCell ref="A25:E25"/>
    <mergeCell ref="A26:E26"/>
    <mergeCell ref="A27:E27"/>
    <mergeCell ref="A22:E22"/>
    <mergeCell ref="A23:E23"/>
    <mergeCell ref="A24:E24"/>
    <mergeCell ref="A19:E19"/>
    <mergeCell ref="A20:E20"/>
    <mergeCell ref="A21:E21"/>
    <mergeCell ref="A16:E16"/>
    <mergeCell ref="A17:E17"/>
    <mergeCell ref="A18:E18"/>
    <mergeCell ref="G4:I4"/>
    <mergeCell ref="J4:L4"/>
    <mergeCell ref="A13:E13"/>
    <mergeCell ref="A14:E14"/>
    <mergeCell ref="A15:E15"/>
    <mergeCell ref="A10:E10"/>
    <mergeCell ref="A11:E11"/>
    <mergeCell ref="A12:E12"/>
    <mergeCell ref="A6:E6"/>
    <mergeCell ref="A7:L7"/>
    <mergeCell ref="A8:E8"/>
    <mergeCell ref="A9:E9"/>
    <mergeCell ref="A1:K1"/>
    <mergeCell ref="A2:K2"/>
    <mergeCell ref="F3:G3"/>
    <mergeCell ref="K3:L3"/>
    <mergeCell ref="A4:E5"/>
    <mergeCell ref="F4:F5"/>
  </mergeCells>
  <conditionalFormatting sqref="L95 L98">
    <cfRule type="cellIs" priority="7" dxfId="0" operator="greaterThan" stopIfTrue="1">
      <formula>0</formula>
    </cfRule>
  </conditionalFormatting>
  <conditionalFormatting sqref="I98 I95">
    <cfRule type="cellIs" priority="4" dxfId="0" operator="greaterThan" stopIfTrue="1">
      <formula>0</formula>
    </cfRule>
  </conditionalFormatting>
  <conditionalFormatting sqref="G95:H95 G98:H98">
    <cfRule type="cellIs" priority="2" dxfId="0" operator="greaterThan" stopIfTrue="1">
      <formula>0</formula>
    </cfRule>
  </conditionalFormatting>
  <conditionalFormatting sqref="J95:K95 J98:K98">
    <cfRule type="cellIs" priority="1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58" r:id="rId1"/>
  <rowBreaks count="1" manualBreakCount="1">
    <brk id="77" max="255" man="1"/>
  </rowBreaks>
  <ignoredErrors>
    <ignoredError sqref="I8:I10 I12:I13 G66:H66 J57:K57 G83:I83 G80:K80 G88:I88 G85:K85 G82:I82 G84:I84 G95:I95 G89:K89 G98:I98 G96:K96 G99:I99 G39 G100:H100 G81:I81 G86:I87 G93:K93 G90:I92 G94:I94 G97:I97 L81:L107 L109:L128" formulaRange="1"/>
    <ignoredError sqref="I11 I14:I66 I67:I77 I131:I132" formula="1" formulaRange="1"/>
    <ignoredError sqref="G131:H132 J131:K132" unlockedFormula="1"/>
    <ignoredError sqref="I14:I66 I67:I77" formula="1" formulaRange="1" unlockedFormula="1"/>
    <ignoredError sqref="I131:I132" formula="1" unlockedFormula="1"/>
    <ignoredError sqref="I1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1">
      <pane xSplit="6" ySplit="6" topLeftCell="G7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G14" sqref="G14"/>
    </sheetView>
  </sheetViews>
  <sheetFormatPr defaultColWidth="9.140625" defaultRowHeight="12.75"/>
  <cols>
    <col min="1" max="6" width="9.140625" style="89" customWidth="1"/>
    <col min="7" max="7" width="10.421875" style="89" customWidth="1"/>
    <col min="8" max="8" width="10.140625" style="89" customWidth="1"/>
    <col min="9" max="9" width="10.28125" style="89" customWidth="1"/>
    <col min="10" max="10" width="10.57421875" style="89" customWidth="1"/>
    <col min="11" max="12" width="12.00390625" style="89" bestFit="1" customWidth="1"/>
    <col min="13" max="16384" width="9.140625" style="89" customWidth="1"/>
  </cols>
  <sheetData>
    <row r="1" spans="1:12" ht="15.75">
      <c r="A1" s="278" t="s">
        <v>374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ht="12.75" customHeight="1">
      <c r="A2" s="279" t="s">
        <v>438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1:12" ht="13.5" customHeight="1">
      <c r="A3" s="126"/>
      <c r="B3" s="125"/>
      <c r="C3" s="125"/>
      <c r="D3" s="124"/>
      <c r="E3" s="124"/>
      <c r="F3" s="124"/>
      <c r="G3" s="124"/>
      <c r="H3" s="124"/>
      <c r="I3" s="123"/>
      <c r="J3" s="123"/>
      <c r="K3" s="282" t="s">
        <v>58</v>
      </c>
      <c r="L3" s="283"/>
    </row>
    <row r="4" spans="1:12" ht="12.75" customHeight="1">
      <c r="A4" s="248" t="s">
        <v>2</v>
      </c>
      <c r="B4" s="264"/>
      <c r="C4" s="264"/>
      <c r="D4" s="264"/>
      <c r="E4" s="264"/>
      <c r="F4" s="248" t="s">
        <v>222</v>
      </c>
      <c r="G4" s="280" t="s">
        <v>430</v>
      </c>
      <c r="H4" s="281"/>
      <c r="I4" s="281"/>
      <c r="J4" s="248" t="s">
        <v>373</v>
      </c>
      <c r="K4" s="264"/>
      <c r="L4" s="264"/>
    </row>
    <row r="5" spans="1:12" ht="12.75">
      <c r="A5" s="264"/>
      <c r="B5" s="264"/>
      <c r="C5" s="264"/>
      <c r="D5" s="264"/>
      <c r="E5" s="264"/>
      <c r="F5" s="264"/>
      <c r="G5" s="94" t="s">
        <v>360</v>
      </c>
      <c r="H5" s="94" t="s">
        <v>361</v>
      </c>
      <c r="I5" s="94" t="s">
        <v>362</v>
      </c>
      <c r="J5" s="94" t="s">
        <v>360</v>
      </c>
      <c r="K5" s="94" t="s">
        <v>361</v>
      </c>
      <c r="L5" s="94" t="s">
        <v>362</v>
      </c>
    </row>
    <row r="6" spans="1:12" ht="12.75">
      <c r="A6" s="248">
        <v>1</v>
      </c>
      <c r="B6" s="248"/>
      <c r="C6" s="248"/>
      <c r="D6" s="248"/>
      <c r="E6" s="248"/>
      <c r="F6" s="95">
        <v>2</v>
      </c>
      <c r="G6" s="95">
        <v>3</v>
      </c>
      <c r="H6" s="95">
        <v>4</v>
      </c>
      <c r="I6" s="95" t="s">
        <v>56</v>
      </c>
      <c r="J6" s="95">
        <v>6</v>
      </c>
      <c r="K6" s="95">
        <v>7</v>
      </c>
      <c r="L6" s="95" t="s">
        <v>57</v>
      </c>
    </row>
    <row r="7" spans="1:12" ht="12.75">
      <c r="A7" s="252" t="s">
        <v>99</v>
      </c>
      <c r="B7" s="254"/>
      <c r="C7" s="254"/>
      <c r="D7" s="254"/>
      <c r="E7" s="255"/>
      <c r="F7" s="96">
        <v>124</v>
      </c>
      <c r="G7" s="145">
        <f>+G8+G9+G10+G11+G12+G13+G14+G15</f>
        <v>107633632.4592596</v>
      </c>
      <c r="H7" s="160">
        <f>+H8+H9+H10+H11+H12+H13+H14+H15</f>
        <v>526567225.1453058</v>
      </c>
      <c r="I7" s="164">
        <f>+G7+H7</f>
        <v>634200857.6045654</v>
      </c>
      <c r="J7" s="145">
        <f>+J8+J9+J10+J11+J12+J13+J14+J15</f>
        <v>108294674.22251351</v>
      </c>
      <c r="K7" s="160">
        <f>+K8+K9+K10+K11+K12+K13+K14+K15</f>
        <v>559066008.7439934</v>
      </c>
      <c r="L7" s="144">
        <f>SUM(J7:K7)</f>
        <v>667360682.966507</v>
      </c>
    </row>
    <row r="8" spans="1:12" ht="12.75">
      <c r="A8" s="256" t="s">
        <v>197</v>
      </c>
      <c r="B8" s="257"/>
      <c r="C8" s="257"/>
      <c r="D8" s="257"/>
      <c r="E8" s="258"/>
      <c r="F8" s="99">
        <v>125</v>
      </c>
      <c r="G8" s="100">
        <v>107291783.72210419</v>
      </c>
      <c r="H8" s="101">
        <v>510237155.5791187</v>
      </c>
      <c r="I8" s="102">
        <f aca="true" t="shared" si="0" ref="I8:I71">+G8+H8</f>
        <v>617528939.3012229</v>
      </c>
      <c r="J8" s="100">
        <v>107875999.55760872</v>
      </c>
      <c r="K8" s="101">
        <v>526162727.9276202</v>
      </c>
      <c r="L8" s="102">
        <f aca="true" t="shared" si="1" ref="L8:L71">SUM(J8:K8)</f>
        <v>634038727.4852289</v>
      </c>
    </row>
    <row r="9" spans="1:12" ht="12.75">
      <c r="A9" s="256" t="s">
        <v>198</v>
      </c>
      <c r="B9" s="257"/>
      <c r="C9" s="257"/>
      <c r="D9" s="257"/>
      <c r="E9" s="258"/>
      <c r="F9" s="99">
        <v>126</v>
      </c>
      <c r="G9" s="100">
        <v>0</v>
      </c>
      <c r="H9" s="101">
        <v>202487.1809472004</v>
      </c>
      <c r="I9" s="102">
        <f t="shared" si="0"/>
        <v>202487.1809472004</v>
      </c>
      <c r="J9" s="100">
        <v>0</v>
      </c>
      <c r="K9" s="101">
        <v>282265.87251638004</v>
      </c>
      <c r="L9" s="102">
        <f t="shared" si="1"/>
        <v>282265.87251638004</v>
      </c>
    </row>
    <row r="10" spans="1:12" ht="25.5" customHeight="1">
      <c r="A10" s="256" t="s">
        <v>199</v>
      </c>
      <c r="B10" s="257"/>
      <c r="C10" s="257"/>
      <c r="D10" s="257"/>
      <c r="E10" s="258"/>
      <c r="F10" s="99">
        <v>127</v>
      </c>
      <c r="G10" s="100">
        <v>0</v>
      </c>
      <c r="H10" s="101">
        <v>9703647.094865633</v>
      </c>
      <c r="I10" s="102">
        <f t="shared" si="0"/>
        <v>9703647.094865633</v>
      </c>
      <c r="J10" s="100">
        <v>0</v>
      </c>
      <c r="K10" s="101">
        <v>3779536.8466762416</v>
      </c>
      <c r="L10" s="102">
        <f t="shared" si="1"/>
        <v>3779536.8466762416</v>
      </c>
    </row>
    <row r="11" spans="1:12" ht="12.75">
      <c r="A11" s="256" t="s">
        <v>200</v>
      </c>
      <c r="B11" s="257"/>
      <c r="C11" s="257"/>
      <c r="D11" s="257"/>
      <c r="E11" s="258"/>
      <c r="F11" s="99">
        <v>128</v>
      </c>
      <c r="G11" s="100">
        <v>-30509.09199000008</v>
      </c>
      <c r="H11" s="101">
        <v>-76442485.99244332</v>
      </c>
      <c r="I11" s="102">
        <f t="shared" si="0"/>
        <v>-76472995.08443332</v>
      </c>
      <c r="J11" s="100">
        <v>-34344.748087</v>
      </c>
      <c r="K11" s="101">
        <v>-60361495.57857388</v>
      </c>
      <c r="L11" s="102">
        <f t="shared" si="1"/>
        <v>-60395840.32666088</v>
      </c>
    </row>
    <row r="12" spans="1:12" ht="12.75">
      <c r="A12" s="256" t="s">
        <v>201</v>
      </c>
      <c r="B12" s="257"/>
      <c r="C12" s="257"/>
      <c r="D12" s="257"/>
      <c r="E12" s="258"/>
      <c r="F12" s="99">
        <v>129</v>
      </c>
      <c r="G12" s="100">
        <v>0</v>
      </c>
      <c r="H12" s="101">
        <v>-2484908.0182443988</v>
      </c>
      <c r="I12" s="102">
        <f t="shared" si="0"/>
        <v>-2484908.0182443988</v>
      </c>
      <c r="J12" s="100">
        <v>0</v>
      </c>
      <c r="K12" s="101">
        <v>-1762711.8378395003</v>
      </c>
      <c r="L12" s="102">
        <f t="shared" si="1"/>
        <v>-1762711.8378395003</v>
      </c>
    </row>
    <row r="13" spans="1:12" ht="12.75">
      <c r="A13" s="256" t="s">
        <v>202</v>
      </c>
      <c r="B13" s="257"/>
      <c r="C13" s="257"/>
      <c r="D13" s="257"/>
      <c r="E13" s="258"/>
      <c r="F13" s="99">
        <v>130</v>
      </c>
      <c r="G13" s="100">
        <v>278490.41282539995</v>
      </c>
      <c r="H13" s="101">
        <v>92747501.2868304</v>
      </c>
      <c r="I13" s="102">
        <f t="shared" si="0"/>
        <v>93025991.6996558</v>
      </c>
      <c r="J13" s="100">
        <v>444639.95936680003</v>
      </c>
      <c r="K13" s="101">
        <v>93275903.89663249</v>
      </c>
      <c r="L13" s="102">
        <f t="shared" si="1"/>
        <v>93720543.85599929</v>
      </c>
    </row>
    <row r="14" spans="1:12" ht="12.75">
      <c r="A14" s="256" t="s">
        <v>203</v>
      </c>
      <c r="B14" s="257"/>
      <c r="C14" s="257"/>
      <c r="D14" s="257"/>
      <c r="E14" s="258"/>
      <c r="F14" s="99">
        <v>131</v>
      </c>
      <c r="G14" s="100">
        <v>93867.41632000002</v>
      </c>
      <c r="H14" s="101">
        <v>-6980806.8429466</v>
      </c>
      <c r="I14" s="102">
        <f t="shared" si="0"/>
        <v>-6886939.4266266</v>
      </c>
      <c r="J14" s="100">
        <v>8379.453625000002</v>
      </c>
      <c r="K14" s="101">
        <v>-2154422.7670504395</v>
      </c>
      <c r="L14" s="102">
        <f t="shared" si="1"/>
        <v>-2146043.3134254394</v>
      </c>
    </row>
    <row r="15" spans="1:12" ht="12.75">
      <c r="A15" s="256" t="s">
        <v>243</v>
      </c>
      <c r="B15" s="257"/>
      <c r="C15" s="257"/>
      <c r="D15" s="257"/>
      <c r="E15" s="258"/>
      <c r="F15" s="99">
        <v>132</v>
      </c>
      <c r="G15" s="100">
        <v>0</v>
      </c>
      <c r="H15" s="101">
        <v>-415365.1428218037</v>
      </c>
      <c r="I15" s="102">
        <f t="shared" si="0"/>
        <v>-415365.1428218037</v>
      </c>
      <c r="J15" s="100">
        <v>0</v>
      </c>
      <c r="K15" s="101">
        <v>-155795.61598810926</v>
      </c>
      <c r="L15" s="102">
        <f t="shared" si="1"/>
        <v>-155795.61598810926</v>
      </c>
    </row>
    <row r="16" spans="1:12" ht="24.75" customHeight="1">
      <c r="A16" s="265" t="s">
        <v>100</v>
      </c>
      <c r="B16" s="257"/>
      <c r="C16" s="257"/>
      <c r="D16" s="257"/>
      <c r="E16" s="258"/>
      <c r="F16" s="99">
        <v>133</v>
      </c>
      <c r="G16" s="143">
        <f>+G17+G18+G22+G23+G24+G28+G29</f>
        <v>31768898.745466508</v>
      </c>
      <c r="H16" s="161">
        <f>+H17+H18+H22+H23+H24+H28+H29</f>
        <v>69314918.41344307</v>
      </c>
      <c r="I16" s="102">
        <f t="shared" si="0"/>
        <v>101083817.15890959</v>
      </c>
      <c r="J16" s="143">
        <f>+J17+J18+J22+J23+J24+J28+J29</f>
        <v>36328098.75555969</v>
      </c>
      <c r="K16" s="161">
        <f>+K17+K18+K22+K23+K24+K28+K29</f>
        <v>85714856.71280274</v>
      </c>
      <c r="L16" s="102">
        <f t="shared" si="1"/>
        <v>122042955.46836242</v>
      </c>
    </row>
    <row r="17" spans="1:12" ht="19.5" customHeight="1">
      <c r="A17" s="256" t="s">
        <v>220</v>
      </c>
      <c r="B17" s="257"/>
      <c r="C17" s="257"/>
      <c r="D17" s="257"/>
      <c r="E17" s="258"/>
      <c r="F17" s="99">
        <v>134</v>
      </c>
      <c r="G17" s="100">
        <v>0</v>
      </c>
      <c r="H17" s="101">
        <v>18425035.40000011</v>
      </c>
      <c r="I17" s="102">
        <f t="shared" si="0"/>
        <v>18425035.40000011</v>
      </c>
      <c r="J17" s="100">
        <v>96748.59000000001</v>
      </c>
      <c r="K17" s="101">
        <v>4964805.580000002</v>
      </c>
      <c r="L17" s="102">
        <f t="shared" si="1"/>
        <v>5061554.170000002</v>
      </c>
    </row>
    <row r="18" spans="1:12" ht="26.25" customHeight="1">
      <c r="A18" s="256" t="s">
        <v>205</v>
      </c>
      <c r="B18" s="257"/>
      <c r="C18" s="257"/>
      <c r="D18" s="257"/>
      <c r="E18" s="258"/>
      <c r="F18" s="99">
        <v>135</v>
      </c>
      <c r="G18" s="143">
        <f>+G19+G20+G21</f>
        <v>9759.895499999999</v>
      </c>
      <c r="H18" s="161">
        <f>+H19+H20+H21</f>
        <v>15539513.771432407</v>
      </c>
      <c r="I18" s="102">
        <f t="shared" si="0"/>
        <v>15549273.666932408</v>
      </c>
      <c r="J18" s="143">
        <f>+J19+J20+J21</f>
        <v>9690.0765</v>
      </c>
      <c r="K18" s="161">
        <f>+K19+K20+K21</f>
        <v>26651215.42789499</v>
      </c>
      <c r="L18" s="102">
        <f t="shared" si="1"/>
        <v>26660905.50439499</v>
      </c>
    </row>
    <row r="19" spans="1:12" ht="12.75">
      <c r="A19" s="256" t="s">
        <v>244</v>
      </c>
      <c r="B19" s="257"/>
      <c r="C19" s="257"/>
      <c r="D19" s="257"/>
      <c r="E19" s="258"/>
      <c r="F19" s="99">
        <v>136</v>
      </c>
      <c r="G19" s="100">
        <v>9759.895499999999</v>
      </c>
      <c r="H19" s="101">
        <v>15180827.736130007</v>
      </c>
      <c r="I19" s="102">
        <f t="shared" si="0"/>
        <v>15190587.631630007</v>
      </c>
      <c r="J19" s="100">
        <v>9690.0765</v>
      </c>
      <c r="K19" s="101">
        <v>18249353.22789499</v>
      </c>
      <c r="L19" s="102">
        <f t="shared" si="1"/>
        <v>18259043.30439499</v>
      </c>
    </row>
    <row r="20" spans="1:12" ht="24" customHeight="1">
      <c r="A20" s="256" t="s">
        <v>54</v>
      </c>
      <c r="B20" s="257"/>
      <c r="C20" s="257"/>
      <c r="D20" s="257"/>
      <c r="E20" s="258"/>
      <c r="F20" s="99">
        <v>137</v>
      </c>
      <c r="G20" s="100">
        <v>0</v>
      </c>
      <c r="H20" s="101">
        <v>-4124.104697600007</v>
      </c>
      <c r="I20" s="102">
        <f t="shared" si="0"/>
        <v>-4124.104697600007</v>
      </c>
      <c r="J20" s="100">
        <v>0</v>
      </c>
      <c r="K20" s="101">
        <v>0</v>
      </c>
      <c r="L20" s="102">
        <f t="shared" si="1"/>
        <v>0</v>
      </c>
    </row>
    <row r="21" spans="1:12" ht="12.75">
      <c r="A21" s="256" t="s">
        <v>245</v>
      </c>
      <c r="B21" s="257"/>
      <c r="C21" s="257"/>
      <c r="D21" s="257"/>
      <c r="E21" s="258"/>
      <c r="F21" s="99">
        <v>138</v>
      </c>
      <c r="G21" s="100">
        <v>0</v>
      </c>
      <c r="H21" s="101">
        <v>362810.1400000008</v>
      </c>
      <c r="I21" s="102">
        <f t="shared" si="0"/>
        <v>362810.1400000008</v>
      </c>
      <c r="J21" s="100">
        <v>0</v>
      </c>
      <c r="K21" s="101">
        <v>8401862.2</v>
      </c>
      <c r="L21" s="102">
        <f t="shared" si="1"/>
        <v>8401862.2</v>
      </c>
    </row>
    <row r="22" spans="1:12" ht="12.75">
      <c r="A22" s="256" t="s">
        <v>246</v>
      </c>
      <c r="B22" s="257"/>
      <c r="C22" s="257"/>
      <c r="D22" s="257"/>
      <c r="E22" s="258"/>
      <c r="F22" s="99">
        <v>139</v>
      </c>
      <c r="G22" s="100">
        <v>31511454.364694998</v>
      </c>
      <c r="H22" s="101">
        <v>33575130.57074833</v>
      </c>
      <c r="I22" s="102">
        <f t="shared" si="0"/>
        <v>65086584.93544333</v>
      </c>
      <c r="J22" s="100">
        <v>31311594.354411095</v>
      </c>
      <c r="K22" s="101">
        <v>29702285.22782561</v>
      </c>
      <c r="L22" s="102">
        <f t="shared" si="1"/>
        <v>61013879.58223671</v>
      </c>
    </row>
    <row r="23" spans="1:12" ht="20.25" customHeight="1">
      <c r="A23" s="256" t="s">
        <v>274</v>
      </c>
      <c r="B23" s="257"/>
      <c r="C23" s="257"/>
      <c r="D23" s="257"/>
      <c r="E23" s="258"/>
      <c r="F23" s="99">
        <v>140</v>
      </c>
      <c r="G23" s="100">
        <v>32156.21571000002</v>
      </c>
      <c r="H23" s="101">
        <v>180392.0394795991</v>
      </c>
      <c r="I23" s="102">
        <f t="shared" si="0"/>
        <v>212548.25518959912</v>
      </c>
      <c r="J23" s="100">
        <v>43962.30179499999</v>
      </c>
      <c r="K23" s="101">
        <v>1215851.6181323994</v>
      </c>
      <c r="L23" s="102">
        <f t="shared" si="1"/>
        <v>1259813.9199273994</v>
      </c>
    </row>
    <row r="24" spans="1:12" ht="19.5" customHeight="1">
      <c r="A24" s="256" t="s">
        <v>101</v>
      </c>
      <c r="B24" s="257"/>
      <c r="C24" s="257"/>
      <c r="D24" s="257"/>
      <c r="E24" s="258"/>
      <c r="F24" s="99">
        <v>141</v>
      </c>
      <c r="G24" s="143">
        <f>+G25+G26+G27</f>
        <v>27695.476130010153</v>
      </c>
      <c r="H24" s="161">
        <f>+H25+H26+H27</f>
        <v>731700.4485454045</v>
      </c>
      <c r="I24" s="102">
        <f t="shared" si="0"/>
        <v>759395.9246754146</v>
      </c>
      <c r="J24" s="143">
        <f>+J25+J26+J27</f>
        <v>4720041.038773998</v>
      </c>
      <c r="K24" s="161">
        <f>+K25+K26+K27</f>
        <v>10470320.6209924</v>
      </c>
      <c r="L24" s="102">
        <f t="shared" si="1"/>
        <v>15190361.659766398</v>
      </c>
    </row>
    <row r="25" spans="1:12" ht="12.75">
      <c r="A25" s="256" t="s">
        <v>247</v>
      </c>
      <c r="B25" s="257"/>
      <c r="C25" s="257"/>
      <c r="D25" s="257"/>
      <c r="E25" s="258"/>
      <c r="F25" s="99">
        <v>142</v>
      </c>
      <c r="G25" s="100">
        <v>27744.937570000126</v>
      </c>
      <c r="H25" s="101">
        <v>40589.398545400065</v>
      </c>
      <c r="I25" s="102">
        <f t="shared" si="0"/>
        <v>68334.33611540019</v>
      </c>
      <c r="J25" s="100">
        <v>19343.68877399998</v>
      </c>
      <c r="K25" s="101">
        <v>116932.70199239999</v>
      </c>
      <c r="L25" s="102">
        <f t="shared" si="1"/>
        <v>136276.39076639997</v>
      </c>
    </row>
    <row r="26" spans="1:12" ht="12.75">
      <c r="A26" s="256" t="s">
        <v>248</v>
      </c>
      <c r="B26" s="257"/>
      <c r="C26" s="257"/>
      <c r="D26" s="257"/>
      <c r="E26" s="258"/>
      <c r="F26" s="99">
        <v>143</v>
      </c>
      <c r="G26" s="100">
        <v>-49.46143998997286</v>
      </c>
      <c r="H26" s="101">
        <v>691111.0500000045</v>
      </c>
      <c r="I26" s="102">
        <f t="shared" si="0"/>
        <v>691061.5885600145</v>
      </c>
      <c r="J26" s="100">
        <v>4700697.349999998</v>
      </c>
      <c r="K26" s="101">
        <v>10353387.919</v>
      </c>
      <c r="L26" s="102">
        <f t="shared" si="1"/>
        <v>15054085.268999998</v>
      </c>
    </row>
    <row r="27" spans="1:12" ht="12.75">
      <c r="A27" s="256" t="s">
        <v>7</v>
      </c>
      <c r="B27" s="257"/>
      <c r="C27" s="257"/>
      <c r="D27" s="257"/>
      <c r="E27" s="258"/>
      <c r="F27" s="99">
        <v>144</v>
      </c>
      <c r="G27" s="100">
        <v>0</v>
      </c>
      <c r="H27" s="101">
        <v>0</v>
      </c>
      <c r="I27" s="102">
        <f t="shared" si="0"/>
        <v>0</v>
      </c>
      <c r="J27" s="100">
        <v>0</v>
      </c>
      <c r="K27" s="101">
        <v>0</v>
      </c>
      <c r="L27" s="102">
        <f t="shared" si="1"/>
        <v>0</v>
      </c>
    </row>
    <row r="28" spans="1:12" ht="12.75">
      <c r="A28" s="256" t="s">
        <v>8</v>
      </c>
      <c r="B28" s="257"/>
      <c r="C28" s="257"/>
      <c r="D28" s="257"/>
      <c r="E28" s="258"/>
      <c r="F28" s="99">
        <v>145</v>
      </c>
      <c r="G28" s="100">
        <v>0</v>
      </c>
      <c r="H28" s="101">
        <v>0</v>
      </c>
      <c r="I28" s="102">
        <f t="shared" si="0"/>
        <v>0</v>
      </c>
      <c r="J28" s="100">
        <v>0</v>
      </c>
      <c r="K28" s="101">
        <v>0</v>
      </c>
      <c r="L28" s="102">
        <f t="shared" si="1"/>
        <v>0</v>
      </c>
    </row>
    <row r="29" spans="1:12" ht="12.75">
      <c r="A29" s="256" t="s">
        <v>9</v>
      </c>
      <c r="B29" s="257"/>
      <c r="C29" s="257"/>
      <c r="D29" s="257"/>
      <c r="E29" s="258"/>
      <c r="F29" s="99">
        <v>146</v>
      </c>
      <c r="G29" s="100">
        <v>187832.7934315001</v>
      </c>
      <c r="H29" s="101">
        <v>863146.1832372053</v>
      </c>
      <c r="I29" s="102">
        <f t="shared" si="0"/>
        <v>1050978.9766687052</v>
      </c>
      <c r="J29" s="100">
        <v>146062.3940796</v>
      </c>
      <c r="K29" s="101">
        <v>12710378.237957325</v>
      </c>
      <c r="L29" s="102">
        <f t="shared" si="1"/>
        <v>12856440.632036924</v>
      </c>
    </row>
    <row r="30" spans="1:12" ht="12.75">
      <c r="A30" s="265" t="s">
        <v>10</v>
      </c>
      <c r="B30" s="257"/>
      <c r="C30" s="257"/>
      <c r="D30" s="257"/>
      <c r="E30" s="258"/>
      <c r="F30" s="99">
        <v>147</v>
      </c>
      <c r="G30" s="100">
        <v>248463.46000000014</v>
      </c>
      <c r="H30" s="101">
        <v>9594636.341161896</v>
      </c>
      <c r="I30" s="102">
        <f t="shared" si="0"/>
        <v>9843099.801161896</v>
      </c>
      <c r="J30" s="100">
        <v>361224.13</v>
      </c>
      <c r="K30" s="101">
        <v>10871424.440072749</v>
      </c>
      <c r="L30" s="102">
        <f t="shared" si="1"/>
        <v>11232648.57007275</v>
      </c>
    </row>
    <row r="31" spans="1:12" ht="21.75" customHeight="1">
      <c r="A31" s="265" t="s">
        <v>11</v>
      </c>
      <c r="B31" s="257"/>
      <c r="C31" s="257"/>
      <c r="D31" s="257"/>
      <c r="E31" s="258"/>
      <c r="F31" s="99">
        <v>148</v>
      </c>
      <c r="G31" s="100">
        <v>21561.59091460001</v>
      </c>
      <c r="H31" s="101">
        <v>8081565.236247893</v>
      </c>
      <c r="I31" s="102">
        <f t="shared" si="0"/>
        <v>8103126.827162493</v>
      </c>
      <c r="J31" s="100">
        <v>42850.04396729999</v>
      </c>
      <c r="K31" s="101">
        <v>6896728.37821921</v>
      </c>
      <c r="L31" s="102">
        <f t="shared" si="1"/>
        <v>6939578.42218651</v>
      </c>
    </row>
    <row r="32" spans="1:12" ht="12.75">
      <c r="A32" s="265" t="s">
        <v>12</v>
      </c>
      <c r="B32" s="257"/>
      <c r="C32" s="257"/>
      <c r="D32" s="257"/>
      <c r="E32" s="258"/>
      <c r="F32" s="99">
        <v>149</v>
      </c>
      <c r="G32" s="100">
        <v>8436.350760199995</v>
      </c>
      <c r="H32" s="101">
        <v>27564117.917754024</v>
      </c>
      <c r="I32" s="102">
        <f t="shared" si="0"/>
        <v>27572554.268514223</v>
      </c>
      <c r="J32" s="100">
        <v>3023.6634036999967</v>
      </c>
      <c r="K32" s="101">
        <v>26825145.810432427</v>
      </c>
      <c r="L32" s="102">
        <f t="shared" si="1"/>
        <v>26828169.473836128</v>
      </c>
    </row>
    <row r="33" spans="1:12" ht="12.75">
      <c r="A33" s="265" t="s">
        <v>102</v>
      </c>
      <c r="B33" s="257"/>
      <c r="C33" s="257"/>
      <c r="D33" s="257"/>
      <c r="E33" s="258"/>
      <c r="F33" s="99">
        <v>150</v>
      </c>
      <c r="G33" s="143">
        <f>+G34+G38</f>
        <v>-72086212.37165119</v>
      </c>
      <c r="H33" s="161">
        <f>+H34+H38</f>
        <v>-282159362.7960594</v>
      </c>
      <c r="I33" s="102">
        <f t="shared" si="0"/>
        <v>-354245575.1677106</v>
      </c>
      <c r="J33" s="143">
        <f>+J34+J38</f>
        <v>-61445609.4067038</v>
      </c>
      <c r="K33" s="161">
        <f>+K34+K38</f>
        <v>-311859484.16550255</v>
      </c>
      <c r="L33" s="102">
        <f t="shared" si="1"/>
        <v>-373305093.5722064</v>
      </c>
    </row>
    <row r="34" spans="1:12" ht="12.75">
      <c r="A34" s="256" t="s">
        <v>103</v>
      </c>
      <c r="B34" s="257"/>
      <c r="C34" s="257"/>
      <c r="D34" s="257"/>
      <c r="E34" s="258"/>
      <c r="F34" s="99">
        <v>151</v>
      </c>
      <c r="G34" s="143">
        <f>SUM(G35:G37)</f>
        <v>-65509664.25701299</v>
      </c>
      <c r="H34" s="161">
        <f>SUM(H35:H37)</f>
        <v>-314998202.0869238</v>
      </c>
      <c r="I34" s="102">
        <f t="shared" si="0"/>
        <v>-380507866.3439368</v>
      </c>
      <c r="J34" s="143">
        <f>SUM(J35:J37)</f>
        <v>-59333760.861803204</v>
      </c>
      <c r="K34" s="161">
        <f>SUM(K35:K37)</f>
        <v>-275664927.42811763</v>
      </c>
      <c r="L34" s="102">
        <f t="shared" si="1"/>
        <v>-334998688.2899208</v>
      </c>
    </row>
    <row r="35" spans="1:12" ht="12.75">
      <c r="A35" s="256" t="s">
        <v>13</v>
      </c>
      <c r="B35" s="257"/>
      <c r="C35" s="257"/>
      <c r="D35" s="257"/>
      <c r="E35" s="258"/>
      <c r="F35" s="99">
        <v>152</v>
      </c>
      <c r="G35" s="100">
        <v>-65509664.25701299</v>
      </c>
      <c r="H35" s="101">
        <v>-327688135.4603143</v>
      </c>
      <c r="I35" s="102">
        <f t="shared" si="0"/>
        <v>-393197799.71732724</v>
      </c>
      <c r="J35" s="100">
        <v>-59333760.861803204</v>
      </c>
      <c r="K35" s="101">
        <v>-290440452.7022612</v>
      </c>
      <c r="L35" s="102">
        <f t="shared" si="1"/>
        <v>-349774213.5640644</v>
      </c>
    </row>
    <row r="36" spans="1:12" ht="12.75">
      <c r="A36" s="256" t="s">
        <v>14</v>
      </c>
      <c r="B36" s="257"/>
      <c r="C36" s="257"/>
      <c r="D36" s="257"/>
      <c r="E36" s="258"/>
      <c r="F36" s="99">
        <v>153</v>
      </c>
      <c r="G36" s="100">
        <v>0</v>
      </c>
      <c r="H36" s="101">
        <v>773941.7922778013</v>
      </c>
      <c r="I36" s="102">
        <f t="shared" si="0"/>
        <v>773941.7922778013</v>
      </c>
      <c r="J36" s="100">
        <v>0</v>
      </c>
      <c r="K36" s="101">
        <v>200997.94621894974</v>
      </c>
      <c r="L36" s="102">
        <f t="shared" si="1"/>
        <v>200997.94621894974</v>
      </c>
    </row>
    <row r="37" spans="1:12" ht="12.75">
      <c r="A37" s="256" t="s">
        <v>15</v>
      </c>
      <c r="B37" s="257"/>
      <c r="C37" s="257"/>
      <c r="D37" s="257"/>
      <c r="E37" s="258"/>
      <c r="F37" s="99">
        <v>154</v>
      </c>
      <c r="G37" s="100">
        <v>0</v>
      </c>
      <c r="H37" s="101">
        <v>11915991.581112705</v>
      </c>
      <c r="I37" s="102">
        <f t="shared" si="0"/>
        <v>11915991.581112705</v>
      </c>
      <c r="J37" s="100">
        <v>0</v>
      </c>
      <c r="K37" s="101">
        <v>14574527.327924617</v>
      </c>
      <c r="L37" s="102">
        <f t="shared" si="1"/>
        <v>14574527.327924617</v>
      </c>
    </row>
    <row r="38" spans="1:12" ht="12.75">
      <c r="A38" s="256" t="s">
        <v>104</v>
      </c>
      <c r="B38" s="257"/>
      <c r="C38" s="257"/>
      <c r="D38" s="257"/>
      <c r="E38" s="258"/>
      <c r="F38" s="99">
        <v>155</v>
      </c>
      <c r="G38" s="143">
        <f>+G39+G40+G41</f>
        <v>-6576548.1146382</v>
      </c>
      <c r="H38" s="161">
        <f>+H39+H40+H41</f>
        <v>32838839.29086434</v>
      </c>
      <c r="I38" s="102">
        <f t="shared" si="0"/>
        <v>26262291.17622614</v>
      </c>
      <c r="J38" s="143">
        <f>+J39+J40+J41</f>
        <v>-2111848.5449006</v>
      </c>
      <c r="K38" s="161">
        <f>+K39+K40+K41</f>
        <v>-36194556.737384886</v>
      </c>
      <c r="L38" s="102">
        <f t="shared" si="1"/>
        <v>-38306405.28228548</v>
      </c>
    </row>
    <row r="39" spans="1:12" ht="12.75">
      <c r="A39" s="256" t="s">
        <v>16</v>
      </c>
      <c r="B39" s="257"/>
      <c r="C39" s="257"/>
      <c r="D39" s="257"/>
      <c r="E39" s="258"/>
      <c r="F39" s="99">
        <v>156</v>
      </c>
      <c r="G39" s="100">
        <v>-6576548.1146382</v>
      </c>
      <c r="H39" s="101">
        <v>-1614253.739853274</v>
      </c>
      <c r="I39" s="102">
        <f t="shared" si="0"/>
        <v>-8190801.854491474</v>
      </c>
      <c r="J39" s="100">
        <v>-2111848.5449006</v>
      </c>
      <c r="K39" s="101">
        <v>-67789468.53887269</v>
      </c>
      <c r="L39" s="102">
        <f t="shared" si="1"/>
        <v>-69901317.08377329</v>
      </c>
    </row>
    <row r="40" spans="1:12" ht="12.75">
      <c r="A40" s="256" t="s">
        <v>17</v>
      </c>
      <c r="B40" s="257"/>
      <c r="C40" s="257"/>
      <c r="D40" s="257"/>
      <c r="E40" s="258"/>
      <c r="F40" s="99">
        <v>157</v>
      </c>
      <c r="G40" s="100">
        <v>0</v>
      </c>
      <c r="H40" s="101">
        <v>13966862.4947968</v>
      </c>
      <c r="I40" s="102">
        <f t="shared" si="0"/>
        <v>13966862.4947968</v>
      </c>
      <c r="J40" s="100">
        <v>0</v>
      </c>
      <c r="K40" s="101">
        <v>255584.07646800007</v>
      </c>
      <c r="L40" s="102">
        <f t="shared" si="1"/>
        <v>255584.07646800007</v>
      </c>
    </row>
    <row r="41" spans="1:12" ht="12.75">
      <c r="A41" s="256" t="s">
        <v>18</v>
      </c>
      <c r="B41" s="257"/>
      <c r="C41" s="257"/>
      <c r="D41" s="257"/>
      <c r="E41" s="258"/>
      <c r="F41" s="99">
        <v>158</v>
      </c>
      <c r="G41" s="100">
        <v>0</v>
      </c>
      <c r="H41" s="101">
        <v>20486230.535920814</v>
      </c>
      <c r="I41" s="102">
        <f t="shared" si="0"/>
        <v>20486230.535920814</v>
      </c>
      <c r="J41" s="100">
        <v>0</v>
      </c>
      <c r="K41" s="101">
        <v>31339327.7250198</v>
      </c>
      <c r="L41" s="102">
        <f t="shared" si="1"/>
        <v>31339327.7250198</v>
      </c>
    </row>
    <row r="42" spans="1:12" ht="22.5" customHeight="1">
      <c r="A42" s="265" t="s">
        <v>105</v>
      </c>
      <c r="B42" s="257"/>
      <c r="C42" s="257"/>
      <c r="D42" s="257"/>
      <c r="E42" s="258"/>
      <c r="F42" s="99">
        <v>159</v>
      </c>
      <c r="G42" s="143">
        <f>+G43+G46</f>
        <v>-20994709.174646024</v>
      </c>
      <c r="H42" s="161">
        <f>+H43+H46</f>
        <v>6186727.968829599</v>
      </c>
      <c r="I42" s="102">
        <f t="shared" si="0"/>
        <v>-14807981.205816425</v>
      </c>
      <c r="J42" s="143">
        <f>+J43+J46</f>
        <v>-54056184.481397204</v>
      </c>
      <c r="K42" s="161">
        <f>+K43+K46</f>
        <v>2562346.495848</v>
      </c>
      <c r="L42" s="102">
        <f t="shared" si="1"/>
        <v>-51493837.985549204</v>
      </c>
    </row>
    <row r="43" spans="1:12" ht="21" customHeight="1">
      <c r="A43" s="256" t="s">
        <v>106</v>
      </c>
      <c r="B43" s="257"/>
      <c r="C43" s="257"/>
      <c r="D43" s="257"/>
      <c r="E43" s="258"/>
      <c r="F43" s="99">
        <v>160</v>
      </c>
      <c r="G43" s="104">
        <f>+G44+G45</f>
        <v>-18648291.054646023</v>
      </c>
      <c r="H43" s="105">
        <f>+H44+H45</f>
        <v>0</v>
      </c>
      <c r="I43" s="102">
        <f t="shared" si="0"/>
        <v>-18648291.054646023</v>
      </c>
      <c r="J43" s="104">
        <f>+J44+J45</f>
        <v>-51954685.0913972</v>
      </c>
      <c r="K43" s="105">
        <f>+K44+K45</f>
        <v>0</v>
      </c>
      <c r="L43" s="102">
        <f t="shared" si="1"/>
        <v>-51954685.0913972</v>
      </c>
    </row>
    <row r="44" spans="1:12" ht="12.75">
      <c r="A44" s="256" t="s">
        <v>19</v>
      </c>
      <c r="B44" s="257"/>
      <c r="C44" s="257"/>
      <c r="D44" s="257"/>
      <c r="E44" s="258"/>
      <c r="F44" s="99">
        <v>161</v>
      </c>
      <c r="G44" s="100">
        <v>-18597811.874646023</v>
      </c>
      <c r="H44" s="101">
        <v>0</v>
      </c>
      <c r="I44" s="102">
        <f t="shared" si="0"/>
        <v>-18597811.874646023</v>
      </c>
      <c r="J44" s="100">
        <v>-51954685.0913972</v>
      </c>
      <c r="K44" s="101">
        <v>0</v>
      </c>
      <c r="L44" s="102">
        <f t="shared" si="1"/>
        <v>-51954685.0913972</v>
      </c>
    </row>
    <row r="45" spans="1:12" ht="12.75">
      <c r="A45" s="256" t="s">
        <v>20</v>
      </c>
      <c r="B45" s="257"/>
      <c r="C45" s="257"/>
      <c r="D45" s="257"/>
      <c r="E45" s="258"/>
      <c r="F45" s="99">
        <v>162</v>
      </c>
      <c r="G45" s="100">
        <v>-50479.18000000008</v>
      </c>
      <c r="H45" s="101">
        <v>0</v>
      </c>
      <c r="I45" s="102">
        <f t="shared" si="0"/>
        <v>-50479.18000000008</v>
      </c>
      <c r="J45" s="100">
        <v>0</v>
      </c>
      <c r="K45" s="101">
        <v>0</v>
      </c>
      <c r="L45" s="102">
        <f t="shared" si="1"/>
        <v>0</v>
      </c>
    </row>
    <row r="46" spans="1:12" ht="21.75" customHeight="1">
      <c r="A46" s="256" t="s">
        <v>107</v>
      </c>
      <c r="B46" s="257"/>
      <c r="C46" s="257"/>
      <c r="D46" s="257"/>
      <c r="E46" s="258"/>
      <c r="F46" s="99">
        <v>163</v>
      </c>
      <c r="G46" s="143">
        <f>+G47+G48+G49</f>
        <v>-2346418.1199999996</v>
      </c>
      <c r="H46" s="161">
        <f>+H47+H48+H49</f>
        <v>6186727.968829599</v>
      </c>
      <c r="I46" s="102">
        <f t="shared" si="0"/>
        <v>3840309.8488295996</v>
      </c>
      <c r="J46" s="143">
        <f>+J47+J48+J49</f>
        <v>-2101499.39</v>
      </c>
      <c r="K46" s="161">
        <f>+K47+K48+K49</f>
        <v>2562346.495848</v>
      </c>
      <c r="L46" s="102">
        <f t="shared" si="1"/>
        <v>460847.1058479999</v>
      </c>
    </row>
    <row r="47" spans="1:12" ht="12.75">
      <c r="A47" s="256" t="s">
        <v>21</v>
      </c>
      <c r="B47" s="257"/>
      <c r="C47" s="257"/>
      <c r="D47" s="257"/>
      <c r="E47" s="258"/>
      <c r="F47" s="99">
        <v>164</v>
      </c>
      <c r="G47" s="100">
        <v>-2346418.1199999996</v>
      </c>
      <c r="H47" s="101">
        <v>6186727.968829599</v>
      </c>
      <c r="I47" s="102">
        <f t="shared" si="0"/>
        <v>3840309.8488295996</v>
      </c>
      <c r="J47" s="100">
        <v>-2101499.39</v>
      </c>
      <c r="K47" s="101">
        <v>2562346.495848</v>
      </c>
      <c r="L47" s="102">
        <f t="shared" si="1"/>
        <v>460847.1058479999</v>
      </c>
    </row>
    <row r="48" spans="1:12" ht="12.75">
      <c r="A48" s="256" t="s">
        <v>22</v>
      </c>
      <c r="B48" s="257"/>
      <c r="C48" s="257"/>
      <c r="D48" s="257"/>
      <c r="E48" s="258"/>
      <c r="F48" s="99">
        <v>165</v>
      </c>
      <c r="G48" s="100">
        <v>0</v>
      </c>
      <c r="H48" s="101">
        <v>0</v>
      </c>
      <c r="I48" s="102">
        <f t="shared" si="0"/>
        <v>0</v>
      </c>
      <c r="J48" s="100">
        <v>0</v>
      </c>
      <c r="K48" s="101">
        <v>0</v>
      </c>
      <c r="L48" s="102">
        <f t="shared" si="1"/>
        <v>0</v>
      </c>
    </row>
    <row r="49" spans="1:12" ht="12.75">
      <c r="A49" s="256" t="s">
        <v>23</v>
      </c>
      <c r="B49" s="257"/>
      <c r="C49" s="257"/>
      <c r="D49" s="257"/>
      <c r="E49" s="258"/>
      <c r="F49" s="99">
        <v>166</v>
      </c>
      <c r="G49" s="100">
        <v>0</v>
      </c>
      <c r="H49" s="101">
        <v>0</v>
      </c>
      <c r="I49" s="102">
        <f t="shared" si="0"/>
        <v>0</v>
      </c>
      <c r="J49" s="100">
        <v>0</v>
      </c>
      <c r="K49" s="101">
        <v>0</v>
      </c>
      <c r="L49" s="102">
        <f t="shared" si="1"/>
        <v>0</v>
      </c>
    </row>
    <row r="50" spans="1:12" ht="21" customHeight="1">
      <c r="A50" s="265" t="s">
        <v>210</v>
      </c>
      <c r="B50" s="257"/>
      <c r="C50" s="257"/>
      <c r="D50" s="257"/>
      <c r="E50" s="258"/>
      <c r="F50" s="99">
        <v>167</v>
      </c>
      <c r="G50" s="143">
        <f>+G51+G52+G53</f>
        <v>-5720696.630000003</v>
      </c>
      <c r="H50" s="161">
        <f>+H51+H52+H53</f>
        <v>0</v>
      </c>
      <c r="I50" s="102">
        <f t="shared" si="0"/>
        <v>-5720696.630000003</v>
      </c>
      <c r="J50" s="143">
        <f>+J51+J52+J53</f>
        <v>-7684691.934213996</v>
      </c>
      <c r="K50" s="161">
        <f>+K51+K52+K53</f>
        <v>0</v>
      </c>
      <c r="L50" s="102">
        <f t="shared" si="1"/>
        <v>-7684691.934213996</v>
      </c>
    </row>
    <row r="51" spans="1:12" ht="12.75">
      <c r="A51" s="256" t="s">
        <v>24</v>
      </c>
      <c r="B51" s="257"/>
      <c r="C51" s="257"/>
      <c r="D51" s="257"/>
      <c r="E51" s="258"/>
      <c r="F51" s="99">
        <v>168</v>
      </c>
      <c r="G51" s="100">
        <v>-5720696.630000003</v>
      </c>
      <c r="H51" s="101">
        <v>0</v>
      </c>
      <c r="I51" s="102">
        <f t="shared" si="0"/>
        <v>-5720696.630000003</v>
      </c>
      <c r="J51" s="100">
        <v>-7684691.934213996</v>
      </c>
      <c r="K51" s="101">
        <v>0</v>
      </c>
      <c r="L51" s="102">
        <f t="shared" si="1"/>
        <v>-7684691.934213996</v>
      </c>
    </row>
    <row r="52" spans="1:12" ht="12.75">
      <c r="A52" s="256" t="s">
        <v>25</v>
      </c>
      <c r="B52" s="257"/>
      <c r="C52" s="257"/>
      <c r="D52" s="257"/>
      <c r="E52" s="258"/>
      <c r="F52" s="99">
        <v>169</v>
      </c>
      <c r="G52" s="100">
        <v>0</v>
      </c>
      <c r="H52" s="101">
        <v>0</v>
      </c>
      <c r="I52" s="102">
        <f t="shared" si="0"/>
        <v>0</v>
      </c>
      <c r="J52" s="100">
        <v>0</v>
      </c>
      <c r="K52" s="101">
        <v>0</v>
      </c>
      <c r="L52" s="102">
        <f t="shared" si="1"/>
        <v>0</v>
      </c>
    </row>
    <row r="53" spans="1:12" ht="12.75">
      <c r="A53" s="256" t="s">
        <v>26</v>
      </c>
      <c r="B53" s="257"/>
      <c r="C53" s="257"/>
      <c r="D53" s="257"/>
      <c r="E53" s="258"/>
      <c r="F53" s="99">
        <v>170</v>
      </c>
      <c r="G53" s="100">
        <v>0</v>
      </c>
      <c r="H53" s="101">
        <v>0</v>
      </c>
      <c r="I53" s="102">
        <f t="shared" si="0"/>
        <v>0</v>
      </c>
      <c r="J53" s="100">
        <v>0</v>
      </c>
      <c r="K53" s="101">
        <v>0</v>
      </c>
      <c r="L53" s="102">
        <f t="shared" si="1"/>
        <v>0</v>
      </c>
    </row>
    <row r="54" spans="1:12" ht="21" customHeight="1">
      <c r="A54" s="265" t="s">
        <v>108</v>
      </c>
      <c r="B54" s="257"/>
      <c r="C54" s="257"/>
      <c r="D54" s="257"/>
      <c r="E54" s="258"/>
      <c r="F54" s="99">
        <v>171</v>
      </c>
      <c r="G54" s="143">
        <f>+G55+G56</f>
        <v>0</v>
      </c>
      <c r="H54" s="161">
        <f>+H55+H56</f>
        <v>-424565.4563000011</v>
      </c>
      <c r="I54" s="102">
        <f t="shared" si="0"/>
        <v>-424565.4563000011</v>
      </c>
      <c r="J54" s="143">
        <f>+J55+J56</f>
        <v>0</v>
      </c>
      <c r="K54" s="161">
        <f>+K55+K56</f>
        <v>-886859.6164019997</v>
      </c>
      <c r="L54" s="102">
        <f t="shared" si="1"/>
        <v>-886859.6164019997</v>
      </c>
    </row>
    <row r="55" spans="1:12" ht="12.75">
      <c r="A55" s="256" t="s">
        <v>27</v>
      </c>
      <c r="B55" s="257"/>
      <c r="C55" s="257"/>
      <c r="D55" s="257"/>
      <c r="E55" s="258"/>
      <c r="F55" s="99">
        <v>172</v>
      </c>
      <c r="G55" s="100">
        <v>0</v>
      </c>
      <c r="H55" s="101">
        <v>-326569.4400000012</v>
      </c>
      <c r="I55" s="102">
        <f t="shared" si="0"/>
        <v>-326569.4400000012</v>
      </c>
      <c r="J55" s="100">
        <v>0</v>
      </c>
      <c r="K55" s="101">
        <v>-750656.3599999996</v>
      </c>
      <c r="L55" s="102">
        <f t="shared" si="1"/>
        <v>-750656.3599999996</v>
      </c>
    </row>
    <row r="56" spans="1:12" ht="12.75">
      <c r="A56" s="256" t="s">
        <v>28</v>
      </c>
      <c r="B56" s="257"/>
      <c r="C56" s="257"/>
      <c r="D56" s="257"/>
      <c r="E56" s="258"/>
      <c r="F56" s="99">
        <v>173</v>
      </c>
      <c r="G56" s="100">
        <v>0</v>
      </c>
      <c r="H56" s="101">
        <v>-97996.0162999999</v>
      </c>
      <c r="I56" s="102">
        <f t="shared" si="0"/>
        <v>-97996.0162999999</v>
      </c>
      <c r="J56" s="100">
        <v>0</v>
      </c>
      <c r="K56" s="101">
        <v>-136203.25640200003</v>
      </c>
      <c r="L56" s="102">
        <f t="shared" si="1"/>
        <v>-136203.25640200003</v>
      </c>
    </row>
    <row r="57" spans="1:12" ht="21" customHeight="1">
      <c r="A57" s="265" t="s">
        <v>109</v>
      </c>
      <c r="B57" s="257"/>
      <c r="C57" s="257"/>
      <c r="D57" s="257"/>
      <c r="E57" s="258"/>
      <c r="F57" s="99">
        <v>174</v>
      </c>
      <c r="G57" s="162">
        <f>+G58+G62</f>
        <v>-32219127.610875234</v>
      </c>
      <c r="H57" s="163">
        <f>+H58+H62</f>
        <v>-215372694.7600457</v>
      </c>
      <c r="I57" s="102">
        <f t="shared" si="0"/>
        <v>-247591822.37092096</v>
      </c>
      <c r="J57" s="162">
        <f>+J58+J62</f>
        <v>-31000146.711611524</v>
      </c>
      <c r="K57" s="163">
        <f>+K58+K62</f>
        <v>-232247811.05104882</v>
      </c>
      <c r="L57" s="102">
        <f t="shared" si="1"/>
        <v>-263247957.76266032</v>
      </c>
    </row>
    <row r="58" spans="1:12" ht="12.75">
      <c r="A58" s="256" t="s">
        <v>110</v>
      </c>
      <c r="B58" s="257"/>
      <c r="C58" s="257"/>
      <c r="D58" s="257"/>
      <c r="E58" s="258"/>
      <c r="F58" s="99">
        <v>175</v>
      </c>
      <c r="G58" s="143">
        <f>+G59+G60+G61</f>
        <v>-18142582.323693536</v>
      </c>
      <c r="H58" s="161">
        <f>+H59+H60+H61</f>
        <v>-103287527.35710567</v>
      </c>
      <c r="I58" s="102">
        <f t="shared" si="0"/>
        <v>-121430109.68079922</v>
      </c>
      <c r="J58" s="143">
        <f>+J59+J60+J61</f>
        <v>-17781252.160696615</v>
      </c>
      <c r="K58" s="161">
        <f>+K59+K60+K61</f>
        <v>-118945364.24766248</v>
      </c>
      <c r="L58" s="102">
        <f t="shared" si="1"/>
        <v>-136726616.4083591</v>
      </c>
    </row>
    <row r="59" spans="1:12" ht="12.75">
      <c r="A59" s="256" t="s">
        <v>29</v>
      </c>
      <c r="B59" s="257"/>
      <c r="C59" s="257"/>
      <c r="D59" s="257"/>
      <c r="E59" s="258"/>
      <c r="F59" s="99">
        <v>176</v>
      </c>
      <c r="G59" s="100">
        <v>-11256585.122840129</v>
      </c>
      <c r="H59" s="101">
        <v>-70512465.433427</v>
      </c>
      <c r="I59" s="102">
        <f t="shared" si="0"/>
        <v>-81769050.55626714</v>
      </c>
      <c r="J59" s="100">
        <v>-10929356.597485207</v>
      </c>
      <c r="K59" s="101">
        <v>-73532904.3015008</v>
      </c>
      <c r="L59" s="102">
        <f t="shared" si="1"/>
        <v>-84462260.89898601</v>
      </c>
    </row>
    <row r="60" spans="1:12" ht="12.75">
      <c r="A60" s="256" t="s">
        <v>30</v>
      </c>
      <c r="B60" s="257"/>
      <c r="C60" s="257"/>
      <c r="D60" s="257"/>
      <c r="E60" s="258"/>
      <c r="F60" s="99">
        <v>177</v>
      </c>
      <c r="G60" s="100">
        <v>-6885997.2008534055</v>
      </c>
      <c r="H60" s="101">
        <v>-48083997.471864015</v>
      </c>
      <c r="I60" s="102">
        <f t="shared" si="0"/>
        <v>-54969994.67271742</v>
      </c>
      <c r="J60" s="100">
        <v>-6851895.5632114075</v>
      </c>
      <c r="K60" s="101">
        <v>-55032154.6982481</v>
      </c>
      <c r="L60" s="102">
        <f t="shared" si="1"/>
        <v>-61884050.261459514</v>
      </c>
    </row>
    <row r="61" spans="1:12" ht="12.75">
      <c r="A61" s="256" t="s">
        <v>31</v>
      </c>
      <c r="B61" s="257"/>
      <c r="C61" s="257"/>
      <c r="D61" s="257"/>
      <c r="E61" s="258"/>
      <c r="F61" s="99">
        <v>178</v>
      </c>
      <c r="G61" s="100">
        <v>0</v>
      </c>
      <c r="H61" s="101">
        <v>15308935.548185341</v>
      </c>
      <c r="I61" s="102">
        <f t="shared" si="0"/>
        <v>15308935.548185341</v>
      </c>
      <c r="J61" s="100">
        <v>0</v>
      </c>
      <c r="K61" s="101">
        <v>9619694.752086423</v>
      </c>
      <c r="L61" s="102">
        <f t="shared" si="1"/>
        <v>9619694.752086423</v>
      </c>
    </row>
    <row r="62" spans="1:12" ht="24" customHeight="1">
      <c r="A62" s="256" t="s">
        <v>111</v>
      </c>
      <c r="B62" s="257"/>
      <c r="C62" s="257"/>
      <c r="D62" s="257"/>
      <c r="E62" s="258"/>
      <c r="F62" s="99">
        <v>179</v>
      </c>
      <c r="G62" s="143">
        <f>+G63+G64+G65</f>
        <v>-14076545.287181698</v>
      </c>
      <c r="H62" s="161">
        <f>+H63+H64+H65</f>
        <v>-112085167.40294002</v>
      </c>
      <c r="I62" s="102">
        <f t="shared" si="0"/>
        <v>-126161712.69012171</v>
      </c>
      <c r="J62" s="143">
        <f>+J63+J64+J65</f>
        <v>-13218894.55091491</v>
      </c>
      <c r="K62" s="161">
        <f>+K63+K64+K65</f>
        <v>-113302446.80338632</v>
      </c>
      <c r="L62" s="102">
        <f t="shared" si="1"/>
        <v>-126521341.35430123</v>
      </c>
    </row>
    <row r="63" spans="1:12" ht="12.75">
      <c r="A63" s="256" t="s">
        <v>32</v>
      </c>
      <c r="B63" s="257"/>
      <c r="C63" s="257"/>
      <c r="D63" s="257"/>
      <c r="E63" s="258"/>
      <c r="F63" s="99">
        <v>180</v>
      </c>
      <c r="G63" s="100">
        <v>-321995.2262587</v>
      </c>
      <c r="H63" s="101">
        <v>-13013831.545487374</v>
      </c>
      <c r="I63" s="102">
        <f t="shared" si="0"/>
        <v>-13335826.771746075</v>
      </c>
      <c r="J63" s="100">
        <v>-667325.3692858</v>
      </c>
      <c r="K63" s="101">
        <v>-10373744.418546721</v>
      </c>
      <c r="L63" s="102">
        <f t="shared" si="1"/>
        <v>-11041069.78783252</v>
      </c>
    </row>
    <row r="64" spans="1:12" ht="12.75">
      <c r="A64" s="256" t="s">
        <v>47</v>
      </c>
      <c r="B64" s="257"/>
      <c r="C64" s="257"/>
      <c r="D64" s="257"/>
      <c r="E64" s="258"/>
      <c r="F64" s="99">
        <v>181</v>
      </c>
      <c r="G64" s="100">
        <v>-6504061.097620998</v>
      </c>
      <c r="H64" s="101">
        <v>-46301056.26155566</v>
      </c>
      <c r="I64" s="102">
        <f t="shared" si="0"/>
        <v>-52805117.35917665</v>
      </c>
      <c r="J64" s="100">
        <v>-5367786.256862</v>
      </c>
      <c r="K64" s="101">
        <v>-42858769.49884409</v>
      </c>
      <c r="L64" s="102">
        <f t="shared" si="1"/>
        <v>-48226555.75570609</v>
      </c>
    </row>
    <row r="65" spans="1:12" ht="12.75">
      <c r="A65" s="256" t="s">
        <v>48</v>
      </c>
      <c r="B65" s="257"/>
      <c r="C65" s="257"/>
      <c r="D65" s="257"/>
      <c r="E65" s="258"/>
      <c r="F65" s="99">
        <v>182</v>
      </c>
      <c r="G65" s="100">
        <v>-7250488.9633019995</v>
      </c>
      <c r="H65" s="101">
        <v>-52770279.59589699</v>
      </c>
      <c r="I65" s="102">
        <f t="shared" si="0"/>
        <v>-60020768.55919899</v>
      </c>
      <c r="J65" s="100">
        <v>-7183782.9247671105</v>
      </c>
      <c r="K65" s="101">
        <v>-60069932.88599551</v>
      </c>
      <c r="L65" s="102">
        <f t="shared" si="1"/>
        <v>-67253715.81076261</v>
      </c>
    </row>
    <row r="66" spans="1:12" ht="12.75">
      <c r="A66" s="265" t="s">
        <v>112</v>
      </c>
      <c r="B66" s="257"/>
      <c r="C66" s="257"/>
      <c r="D66" s="257"/>
      <c r="E66" s="258"/>
      <c r="F66" s="99">
        <v>183</v>
      </c>
      <c r="G66" s="143">
        <f>+G67+G68+G69+G70+G71+G72+G73</f>
        <v>-2092029.8629960204</v>
      </c>
      <c r="H66" s="161">
        <f>+H67+H68+H69+H70+H71+H72+H73</f>
        <v>-5044951.28757168</v>
      </c>
      <c r="I66" s="102">
        <f t="shared" si="0"/>
        <v>-7136981.1505677</v>
      </c>
      <c r="J66" s="143">
        <f>+J67+J68+J69+J70+J71+J72+J73</f>
        <v>28460550.1434351</v>
      </c>
      <c r="K66" s="161">
        <f>+K67+K68+K69+K70+K71+K72+K73</f>
        <v>-2257330.4193033893</v>
      </c>
      <c r="L66" s="102">
        <f t="shared" si="1"/>
        <v>26203219.72413171</v>
      </c>
    </row>
    <row r="67" spans="1:12" ht="21" customHeight="1">
      <c r="A67" s="256" t="s">
        <v>221</v>
      </c>
      <c r="B67" s="257"/>
      <c r="C67" s="257"/>
      <c r="D67" s="257"/>
      <c r="E67" s="258"/>
      <c r="F67" s="99">
        <v>184</v>
      </c>
      <c r="G67" s="100">
        <v>0</v>
      </c>
      <c r="H67" s="101">
        <v>0</v>
      </c>
      <c r="I67" s="102">
        <f t="shared" si="0"/>
        <v>0</v>
      </c>
      <c r="J67" s="100">
        <v>0</v>
      </c>
      <c r="K67" s="101">
        <v>0</v>
      </c>
      <c r="L67" s="102">
        <f t="shared" si="1"/>
        <v>0</v>
      </c>
    </row>
    <row r="68" spans="1:12" ht="12.75">
      <c r="A68" s="256" t="s">
        <v>49</v>
      </c>
      <c r="B68" s="257"/>
      <c r="C68" s="257"/>
      <c r="D68" s="257"/>
      <c r="E68" s="258"/>
      <c r="F68" s="99">
        <v>185</v>
      </c>
      <c r="G68" s="100">
        <v>-3051.748279999999</v>
      </c>
      <c r="H68" s="101">
        <v>-71020.57537829969</v>
      </c>
      <c r="I68" s="102">
        <f t="shared" si="0"/>
        <v>-74072.32365829969</v>
      </c>
      <c r="J68" s="100">
        <v>-5473.51578</v>
      </c>
      <c r="K68" s="101">
        <v>-85054.51606726041</v>
      </c>
      <c r="L68" s="102">
        <f t="shared" si="1"/>
        <v>-90528.03184726041</v>
      </c>
    </row>
    <row r="69" spans="1:12" ht="12.75">
      <c r="A69" s="256" t="s">
        <v>206</v>
      </c>
      <c r="B69" s="257"/>
      <c r="C69" s="257"/>
      <c r="D69" s="257"/>
      <c r="E69" s="258"/>
      <c r="F69" s="99">
        <v>186</v>
      </c>
      <c r="G69" s="100">
        <v>-123905.01350690145</v>
      </c>
      <c r="H69" s="101">
        <v>-29241.157733939588</v>
      </c>
      <c r="I69" s="102">
        <f t="shared" si="0"/>
        <v>-153146.17124084104</v>
      </c>
      <c r="J69" s="100">
        <v>-105434.06886499998</v>
      </c>
      <c r="K69" s="101">
        <v>-47187.32319200004</v>
      </c>
      <c r="L69" s="102">
        <f t="shared" si="1"/>
        <v>-152621.39205700002</v>
      </c>
    </row>
    <row r="70" spans="1:12" ht="23.25" customHeight="1">
      <c r="A70" s="256" t="s">
        <v>254</v>
      </c>
      <c r="B70" s="257"/>
      <c r="C70" s="257"/>
      <c r="D70" s="257"/>
      <c r="E70" s="258"/>
      <c r="F70" s="99">
        <v>187</v>
      </c>
      <c r="G70" s="100">
        <v>-9.458744898438454E-11</v>
      </c>
      <c r="H70" s="101">
        <v>-9876.130000002682</v>
      </c>
      <c r="I70" s="102">
        <f t="shared" si="0"/>
        <v>-9876.130000002777</v>
      </c>
      <c r="J70" s="100">
        <v>-815309.7299999986</v>
      </c>
      <c r="K70" s="101">
        <v>-6326185.1</v>
      </c>
      <c r="L70" s="102">
        <f t="shared" si="1"/>
        <v>-7141494.829999998</v>
      </c>
    </row>
    <row r="71" spans="1:12" ht="19.5" customHeight="1">
      <c r="A71" s="256" t="s">
        <v>255</v>
      </c>
      <c r="B71" s="257"/>
      <c r="C71" s="257"/>
      <c r="D71" s="257"/>
      <c r="E71" s="258"/>
      <c r="F71" s="99">
        <v>188</v>
      </c>
      <c r="G71" s="100">
        <v>0</v>
      </c>
      <c r="H71" s="101">
        <v>9755.522739000036</v>
      </c>
      <c r="I71" s="102">
        <f t="shared" si="0"/>
        <v>9755.522739000036</v>
      </c>
      <c r="J71" s="100">
        <v>-345716.25</v>
      </c>
      <c r="K71" s="101">
        <v>-721822.8231045704</v>
      </c>
      <c r="L71" s="102">
        <f t="shared" si="1"/>
        <v>-1067539.0731045704</v>
      </c>
    </row>
    <row r="72" spans="1:12" ht="12.75">
      <c r="A72" s="256" t="s">
        <v>257</v>
      </c>
      <c r="B72" s="257"/>
      <c r="C72" s="257"/>
      <c r="D72" s="257"/>
      <c r="E72" s="258"/>
      <c r="F72" s="99">
        <v>189</v>
      </c>
      <c r="G72" s="100">
        <v>-1882225.4129900187</v>
      </c>
      <c r="H72" s="101">
        <v>-3212299.4150330313</v>
      </c>
      <c r="I72" s="102">
        <f aca="true" t="shared" si="2" ref="I72:I99">+G72+H72</f>
        <v>-5094524.82802305</v>
      </c>
      <c r="J72" s="100">
        <v>29950118.510514997</v>
      </c>
      <c r="K72" s="101">
        <v>15230572.230592944</v>
      </c>
      <c r="L72" s="102">
        <f aca="true" t="shared" si="3" ref="L72:L99">SUM(J72:K72)</f>
        <v>45180690.74110794</v>
      </c>
    </row>
    <row r="73" spans="1:12" ht="12.75">
      <c r="A73" s="256" t="s">
        <v>256</v>
      </c>
      <c r="B73" s="257"/>
      <c r="C73" s="257"/>
      <c r="D73" s="257"/>
      <c r="E73" s="258"/>
      <c r="F73" s="99">
        <v>190</v>
      </c>
      <c r="G73" s="100">
        <v>-82847.68821910006</v>
      </c>
      <c r="H73" s="101">
        <v>-1732269.5321654063</v>
      </c>
      <c r="I73" s="102">
        <f t="shared" si="2"/>
        <v>-1815117.2203845063</v>
      </c>
      <c r="J73" s="100">
        <v>-217634.80243489996</v>
      </c>
      <c r="K73" s="101">
        <v>-10307652.887532502</v>
      </c>
      <c r="L73" s="102">
        <f t="shared" si="3"/>
        <v>-10525287.689967403</v>
      </c>
    </row>
    <row r="74" spans="1:12" ht="24.75" customHeight="1">
      <c r="A74" s="265" t="s">
        <v>113</v>
      </c>
      <c r="B74" s="257"/>
      <c r="C74" s="257"/>
      <c r="D74" s="257"/>
      <c r="E74" s="258"/>
      <c r="F74" s="99">
        <v>191</v>
      </c>
      <c r="G74" s="143">
        <f>+G75+G76</f>
        <v>-138557.3868600001</v>
      </c>
      <c r="H74" s="161">
        <f>+H75+H76</f>
        <v>-12243668.237357827</v>
      </c>
      <c r="I74" s="102">
        <f t="shared" si="2"/>
        <v>-12382225.624217827</v>
      </c>
      <c r="J74" s="143">
        <f>+J75+J76</f>
        <v>-160177.66419400007</v>
      </c>
      <c r="K74" s="161">
        <f>+K75+K76</f>
        <v>-12473949.886797147</v>
      </c>
      <c r="L74" s="102">
        <f t="shared" si="3"/>
        <v>-12634127.550991148</v>
      </c>
    </row>
    <row r="75" spans="1:12" ht="12.75">
      <c r="A75" s="256" t="s">
        <v>50</v>
      </c>
      <c r="B75" s="257"/>
      <c r="C75" s="257"/>
      <c r="D75" s="257"/>
      <c r="E75" s="258"/>
      <c r="F75" s="99">
        <v>192</v>
      </c>
      <c r="G75" s="100">
        <v>0</v>
      </c>
      <c r="H75" s="101">
        <v>-398390.35746810003</v>
      </c>
      <c r="I75" s="102">
        <f t="shared" si="2"/>
        <v>-398390.35746810003</v>
      </c>
      <c r="J75" s="100">
        <v>0</v>
      </c>
      <c r="K75" s="101">
        <v>-214042.04957309994</v>
      </c>
      <c r="L75" s="102">
        <f t="shared" si="3"/>
        <v>-214042.04957309994</v>
      </c>
    </row>
    <row r="76" spans="1:12" ht="12.75">
      <c r="A76" s="256" t="s">
        <v>51</v>
      </c>
      <c r="B76" s="257"/>
      <c r="C76" s="257"/>
      <c r="D76" s="257"/>
      <c r="E76" s="258"/>
      <c r="F76" s="99">
        <v>193</v>
      </c>
      <c r="G76" s="100">
        <v>-138557.3868600001</v>
      </c>
      <c r="H76" s="101">
        <v>-11845277.879889727</v>
      </c>
      <c r="I76" s="102">
        <f t="shared" si="2"/>
        <v>-11983835.266749727</v>
      </c>
      <c r="J76" s="100">
        <v>-160177.66419400007</v>
      </c>
      <c r="K76" s="101">
        <v>-12259907.837224048</v>
      </c>
      <c r="L76" s="102">
        <f t="shared" si="3"/>
        <v>-12420085.501418049</v>
      </c>
    </row>
    <row r="77" spans="1:12" ht="12.75">
      <c r="A77" s="265" t="s">
        <v>59</v>
      </c>
      <c r="B77" s="257"/>
      <c r="C77" s="257"/>
      <c r="D77" s="257"/>
      <c r="E77" s="258"/>
      <c r="F77" s="99">
        <v>194</v>
      </c>
      <c r="G77" s="100">
        <v>-12525.250020000007</v>
      </c>
      <c r="H77" s="101">
        <v>-1210965.269671701</v>
      </c>
      <c r="I77" s="102">
        <f t="shared" si="2"/>
        <v>-1223490.5196917008</v>
      </c>
      <c r="J77" s="100">
        <v>9710.196</v>
      </c>
      <c r="K77" s="101">
        <v>-527991.1329962898</v>
      </c>
      <c r="L77" s="102">
        <f t="shared" si="3"/>
        <v>-518280.93699628976</v>
      </c>
    </row>
    <row r="78" spans="1:12" ht="48" customHeight="1">
      <c r="A78" s="265" t="s">
        <v>364</v>
      </c>
      <c r="B78" s="257"/>
      <c r="C78" s="257"/>
      <c r="D78" s="257"/>
      <c r="E78" s="258"/>
      <c r="F78" s="99">
        <v>195</v>
      </c>
      <c r="G78" s="143">
        <f>+G7+G16+G30+G31+G32+G33+G42+G50+G54+G57+G66+G74+G77</f>
        <v>6417134.319352442</v>
      </c>
      <c r="H78" s="161">
        <f>+H7+H16+H30+H31+H32+H33+H42+H50+H54+H57+H66+H74+H77</f>
        <v>130852983.21573585</v>
      </c>
      <c r="I78" s="102">
        <f t="shared" si="2"/>
        <v>137270117.5350883</v>
      </c>
      <c r="J78" s="143">
        <f>+J7+J16+J30+J31+J32+J33+J42+J50+J54+J57+J66+J74+J77</f>
        <v>19153320.956758775</v>
      </c>
      <c r="K78" s="161">
        <f>+K7+K16+K30+K31+K32+K33+K42+K50+K54+K57+K66+K74+K77</f>
        <v>131683084.30931847</v>
      </c>
      <c r="L78" s="102">
        <f t="shared" si="3"/>
        <v>150836405.26607725</v>
      </c>
    </row>
    <row r="79" spans="1:12" ht="12.75">
      <c r="A79" s="265" t="s">
        <v>114</v>
      </c>
      <c r="B79" s="257"/>
      <c r="C79" s="257"/>
      <c r="D79" s="257"/>
      <c r="E79" s="258"/>
      <c r="F79" s="99">
        <v>196</v>
      </c>
      <c r="G79" s="143">
        <f>+G80+G81</f>
        <v>523586.4322000003</v>
      </c>
      <c r="H79" s="161">
        <f>+H80+H81</f>
        <v>-25241218.8258875</v>
      </c>
      <c r="I79" s="102">
        <f t="shared" si="2"/>
        <v>-24717632.3936875</v>
      </c>
      <c r="J79" s="143">
        <f>+J80+J81</f>
        <v>-3060417.7803759538</v>
      </c>
      <c r="K79" s="161">
        <f>+K80+K81</f>
        <v>-30324479.122189935</v>
      </c>
      <c r="L79" s="102">
        <f t="shared" si="3"/>
        <v>-33384896.90256589</v>
      </c>
    </row>
    <row r="80" spans="1:12" ht="12.75">
      <c r="A80" s="256" t="s">
        <v>52</v>
      </c>
      <c r="B80" s="257"/>
      <c r="C80" s="257"/>
      <c r="D80" s="257"/>
      <c r="E80" s="258"/>
      <c r="F80" s="99">
        <v>197</v>
      </c>
      <c r="G80" s="100">
        <v>-203388.56779999996</v>
      </c>
      <c r="H80" s="101">
        <v>-9526113.187887149</v>
      </c>
      <c r="I80" s="102">
        <f t="shared" si="2"/>
        <v>-9729501.75568715</v>
      </c>
      <c r="J80" s="100">
        <v>-3060417.7803759538</v>
      </c>
      <c r="K80" s="101">
        <v>-30346362.926069196</v>
      </c>
      <c r="L80" s="102">
        <f t="shared" si="3"/>
        <v>-33406780.70644515</v>
      </c>
    </row>
    <row r="81" spans="1:12" ht="12.75">
      <c r="A81" s="256" t="s">
        <v>53</v>
      </c>
      <c r="B81" s="257"/>
      <c r="C81" s="257"/>
      <c r="D81" s="257"/>
      <c r="E81" s="258"/>
      <c r="F81" s="99">
        <v>198</v>
      </c>
      <c r="G81" s="100">
        <v>726975.0000000002</v>
      </c>
      <c r="H81" s="101">
        <v>-15715105.638000354</v>
      </c>
      <c r="I81" s="102">
        <f t="shared" si="2"/>
        <v>-14988130.638000354</v>
      </c>
      <c r="J81" s="100">
        <v>0</v>
      </c>
      <c r="K81" s="101">
        <v>21883.803879262705</v>
      </c>
      <c r="L81" s="102">
        <f t="shared" si="3"/>
        <v>21883.803879262705</v>
      </c>
    </row>
    <row r="82" spans="1:12" ht="21" customHeight="1">
      <c r="A82" s="265" t="s">
        <v>208</v>
      </c>
      <c r="B82" s="257"/>
      <c r="C82" s="257"/>
      <c r="D82" s="257"/>
      <c r="E82" s="258"/>
      <c r="F82" s="99">
        <v>199</v>
      </c>
      <c r="G82" s="143">
        <f>+G78+G79</f>
        <v>6940720.751552443</v>
      </c>
      <c r="H82" s="161">
        <f>+H78+H79</f>
        <v>105611764.38984835</v>
      </c>
      <c r="I82" s="102">
        <f t="shared" si="2"/>
        <v>112552485.1414008</v>
      </c>
      <c r="J82" s="143">
        <f>+J78+J79</f>
        <v>16092903.176382821</v>
      </c>
      <c r="K82" s="161">
        <f>+K78+K79</f>
        <v>101358605.18712853</v>
      </c>
      <c r="L82" s="102">
        <f t="shared" si="3"/>
        <v>117451508.36351135</v>
      </c>
    </row>
    <row r="83" spans="1:12" ht="12.75">
      <c r="A83" s="265" t="s">
        <v>258</v>
      </c>
      <c r="B83" s="266"/>
      <c r="C83" s="266"/>
      <c r="D83" s="266"/>
      <c r="E83" s="276"/>
      <c r="F83" s="99">
        <v>200</v>
      </c>
      <c r="G83" s="104">
        <v>6940910.593211558</v>
      </c>
      <c r="H83" s="105">
        <v>105242109.26923792</v>
      </c>
      <c r="I83" s="102">
        <f t="shared" si="2"/>
        <v>112183019.86244948</v>
      </c>
      <c r="J83" s="100">
        <v>15985305.022783007</v>
      </c>
      <c r="K83" s="101">
        <v>101206721.1916038</v>
      </c>
      <c r="L83" s="102">
        <f t="shared" si="3"/>
        <v>117192026.2143868</v>
      </c>
    </row>
    <row r="84" spans="1:12" ht="12.75">
      <c r="A84" s="265" t="s">
        <v>259</v>
      </c>
      <c r="B84" s="266"/>
      <c r="C84" s="266"/>
      <c r="D84" s="266"/>
      <c r="E84" s="276"/>
      <c r="F84" s="99">
        <v>201</v>
      </c>
      <c r="G84" s="100">
        <v>-189.8416590081797</v>
      </c>
      <c r="H84" s="101">
        <v>369656.36277007835</v>
      </c>
      <c r="I84" s="102">
        <f t="shared" si="2"/>
        <v>369466.5211110702</v>
      </c>
      <c r="J84" s="100">
        <v>107598.153599751</v>
      </c>
      <c r="K84" s="101">
        <v>151882.99552427977</v>
      </c>
      <c r="L84" s="102">
        <f t="shared" si="3"/>
        <v>259481.14912403078</v>
      </c>
    </row>
    <row r="85" spans="1:12" ht="12.75">
      <c r="A85" s="265" t="s">
        <v>264</v>
      </c>
      <c r="B85" s="266"/>
      <c r="C85" s="266"/>
      <c r="D85" s="266"/>
      <c r="E85" s="266"/>
      <c r="F85" s="99">
        <v>202</v>
      </c>
      <c r="G85" s="104">
        <f>+G7+G16+G30+G31+G32+G81</f>
        <v>140407967.6064009</v>
      </c>
      <c r="H85" s="104">
        <f>+H7+H16+H30+H31+H32+H81</f>
        <v>625407357.4159123</v>
      </c>
      <c r="I85" s="102">
        <f t="shared" si="2"/>
        <v>765815325.0223131</v>
      </c>
      <c r="J85" s="104">
        <f>+J7+J16+J30+J31+J32+J81</f>
        <v>145029870.8154442</v>
      </c>
      <c r="K85" s="104">
        <f>+K7+K16+K30+K31+K32+K81</f>
        <v>689396047.8893999</v>
      </c>
      <c r="L85" s="102">
        <f t="shared" si="3"/>
        <v>834425918.7048441</v>
      </c>
    </row>
    <row r="86" spans="1:12" ht="12.75">
      <c r="A86" s="265" t="s">
        <v>265</v>
      </c>
      <c r="B86" s="266"/>
      <c r="C86" s="266"/>
      <c r="D86" s="266"/>
      <c r="E86" s="266"/>
      <c r="F86" s="99">
        <v>203</v>
      </c>
      <c r="G86" s="104">
        <f>+G33+G42+G50+G54+G57+G66+G74+G77+G80</f>
        <v>-133467246.85484847</v>
      </c>
      <c r="H86" s="104">
        <f>+H33+H42+H50+H54+H57+H66+H74+H77+H80</f>
        <v>-519795593.0260639</v>
      </c>
      <c r="I86" s="102">
        <f t="shared" si="2"/>
        <v>-653262839.8809124</v>
      </c>
      <c r="J86" s="104">
        <f>+J33+J42+J50+J54+J57+J66+J74+J77+J80</f>
        <v>-128936967.63906142</v>
      </c>
      <c r="K86" s="104">
        <f>+K33+K42+K50+K54+K57+K66+K74+K77+K80</f>
        <v>-588037442.7022713</v>
      </c>
      <c r="L86" s="102">
        <f t="shared" si="3"/>
        <v>-716974410.3413328</v>
      </c>
    </row>
    <row r="87" spans="1:12" ht="12.75">
      <c r="A87" s="265" t="s">
        <v>209</v>
      </c>
      <c r="B87" s="257"/>
      <c r="C87" s="257"/>
      <c r="D87" s="257"/>
      <c r="E87" s="257"/>
      <c r="F87" s="99">
        <v>204</v>
      </c>
      <c r="G87" s="167">
        <f>SUM(G88:G94)-G95</f>
        <v>31367408.59138761</v>
      </c>
      <c r="H87" s="168">
        <f>SUM(H88:H94)-H95</f>
        <v>24456831.239787716</v>
      </c>
      <c r="I87" s="102">
        <f t="shared" si="2"/>
        <v>55824239.83117533</v>
      </c>
      <c r="J87" s="167">
        <f>SUM(J88:J94)-J95</f>
        <v>21670246.985712923</v>
      </c>
      <c r="K87" s="168">
        <f>SUM(K88:K94)-K95</f>
        <v>38423613.67284458</v>
      </c>
      <c r="L87" s="102">
        <f t="shared" si="3"/>
        <v>60093860.658557504</v>
      </c>
    </row>
    <row r="88" spans="1:12" ht="19.5" customHeight="1">
      <c r="A88" s="256" t="s">
        <v>266</v>
      </c>
      <c r="B88" s="257"/>
      <c r="C88" s="257"/>
      <c r="D88" s="257"/>
      <c r="E88" s="257"/>
      <c r="F88" s="99">
        <v>205</v>
      </c>
      <c r="G88" s="104">
        <v>90826.08138759818</v>
      </c>
      <c r="H88" s="105">
        <v>-137763.806750895</v>
      </c>
      <c r="I88" s="102">
        <f t="shared" si="2"/>
        <v>-46937.725363296806</v>
      </c>
      <c r="J88" s="100">
        <v>735379.1357129201</v>
      </c>
      <c r="K88" s="101">
        <v>1666669.0126732923</v>
      </c>
      <c r="L88" s="102">
        <f t="shared" si="3"/>
        <v>2402048.1483862125</v>
      </c>
    </row>
    <row r="89" spans="1:12" ht="23.25" customHeight="1">
      <c r="A89" s="256" t="s">
        <v>267</v>
      </c>
      <c r="B89" s="257"/>
      <c r="C89" s="257"/>
      <c r="D89" s="257"/>
      <c r="E89" s="257"/>
      <c r="F89" s="99">
        <v>206</v>
      </c>
      <c r="G89" s="104">
        <v>39095728.14</v>
      </c>
      <c r="H89" s="105">
        <v>28646524.27269861</v>
      </c>
      <c r="I89" s="102">
        <f t="shared" si="2"/>
        <v>67742252.41269861</v>
      </c>
      <c r="J89" s="100">
        <v>25530326.650000002</v>
      </c>
      <c r="K89" s="101">
        <v>44747272.646300964</v>
      </c>
      <c r="L89" s="102">
        <f t="shared" si="3"/>
        <v>70277599.29630096</v>
      </c>
    </row>
    <row r="90" spans="1:12" ht="21.75" customHeight="1">
      <c r="A90" s="256" t="s">
        <v>268</v>
      </c>
      <c r="B90" s="257"/>
      <c r="C90" s="257"/>
      <c r="D90" s="257"/>
      <c r="E90" s="257"/>
      <c r="F90" s="99">
        <v>207</v>
      </c>
      <c r="G90" s="100">
        <v>0</v>
      </c>
      <c r="H90" s="101">
        <v>-6363.976160000078</v>
      </c>
      <c r="I90" s="102">
        <f t="shared" si="2"/>
        <v>-6363.976160000078</v>
      </c>
      <c r="J90" s="100">
        <v>0</v>
      </c>
      <c r="K90" s="101">
        <v>-6128.396329680183</v>
      </c>
      <c r="L90" s="102">
        <f t="shared" si="3"/>
        <v>-6128.396329680183</v>
      </c>
    </row>
    <row r="91" spans="1:12" ht="21" customHeight="1">
      <c r="A91" s="256" t="s">
        <v>269</v>
      </c>
      <c r="B91" s="257"/>
      <c r="C91" s="257"/>
      <c r="D91" s="257"/>
      <c r="E91" s="257"/>
      <c r="F91" s="99">
        <v>208</v>
      </c>
      <c r="G91" s="104">
        <v>0</v>
      </c>
      <c r="H91" s="105">
        <v>0</v>
      </c>
      <c r="I91" s="102">
        <f t="shared" si="2"/>
        <v>0</v>
      </c>
      <c r="J91" s="100">
        <v>0</v>
      </c>
      <c r="K91" s="101">
        <v>0</v>
      </c>
      <c r="L91" s="102">
        <f t="shared" si="3"/>
        <v>0</v>
      </c>
    </row>
    <row r="92" spans="1:12" ht="12.75">
      <c r="A92" s="256" t="s">
        <v>270</v>
      </c>
      <c r="B92" s="257"/>
      <c r="C92" s="257"/>
      <c r="D92" s="257"/>
      <c r="E92" s="257"/>
      <c r="F92" s="99">
        <v>209</v>
      </c>
      <c r="G92" s="104">
        <v>0</v>
      </c>
      <c r="H92" s="105">
        <v>0</v>
      </c>
      <c r="I92" s="102">
        <f t="shared" si="2"/>
        <v>0</v>
      </c>
      <c r="J92" s="100">
        <v>0</v>
      </c>
      <c r="K92" s="101">
        <v>0</v>
      </c>
      <c r="L92" s="102">
        <f t="shared" si="3"/>
        <v>0</v>
      </c>
    </row>
    <row r="93" spans="1:12" ht="22.5" customHeight="1">
      <c r="A93" s="256" t="s">
        <v>271</v>
      </c>
      <c r="B93" s="257"/>
      <c r="C93" s="257"/>
      <c r="D93" s="257"/>
      <c r="E93" s="257"/>
      <c r="F93" s="99">
        <v>210</v>
      </c>
      <c r="G93" s="100">
        <v>0</v>
      </c>
      <c r="H93" s="101">
        <v>0</v>
      </c>
      <c r="I93" s="102">
        <f t="shared" si="2"/>
        <v>0</v>
      </c>
      <c r="J93" s="100">
        <v>0</v>
      </c>
      <c r="K93" s="101">
        <v>0</v>
      </c>
      <c r="L93" s="102">
        <f t="shared" si="3"/>
        <v>0</v>
      </c>
    </row>
    <row r="94" spans="1:12" ht="12.75">
      <c r="A94" s="256" t="s">
        <v>272</v>
      </c>
      <c r="B94" s="257"/>
      <c r="C94" s="257"/>
      <c r="D94" s="257"/>
      <c r="E94" s="257"/>
      <c r="F94" s="99">
        <v>211</v>
      </c>
      <c r="G94" s="104">
        <v>0</v>
      </c>
      <c r="H94" s="105">
        <v>0</v>
      </c>
      <c r="I94" s="102">
        <f t="shared" si="2"/>
        <v>0</v>
      </c>
      <c r="J94" s="100">
        <v>0</v>
      </c>
      <c r="K94" s="101">
        <v>0</v>
      </c>
      <c r="L94" s="102">
        <f t="shared" si="3"/>
        <v>0</v>
      </c>
    </row>
    <row r="95" spans="1:12" ht="12.75">
      <c r="A95" s="256" t="s">
        <v>273</v>
      </c>
      <c r="B95" s="257"/>
      <c r="C95" s="257"/>
      <c r="D95" s="257"/>
      <c r="E95" s="257"/>
      <c r="F95" s="99">
        <v>212</v>
      </c>
      <c r="G95" s="104">
        <v>7819145.629999991</v>
      </c>
      <c r="H95" s="105">
        <v>4045565.249999999</v>
      </c>
      <c r="I95" s="102">
        <f t="shared" si="2"/>
        <v>11864710.87999999</v>
      </c>
      <c r="J95" s="100">
        <v>4595458.800000001</v>
      </c>
      <c r="K95" s="101">
        <v>7984199.5898</v>
      </c>
      <c r="L95" s="102">
        <f t="shared" si="3"/>
        <v>12579658.389800001</v>
      </c>
    </row>
    <row r="96" spans="1:12" ht="12.75">
      <c r="A96" s="265" t="s">
        <v>207</v>
      </c>
      <c r="B96" s="257"/>
      <c r="C96" s="257"/>
      <c r="D96" s="257"/>
      <c r="E96" s="257"/>
      <c r="F96" s="99">
        <v>213</v>
      </c>
      <c r="G96" s="167">
        <f>G82+G87</f>
        <v>38308129.342940055</v>
      </c>
      <c r="H96" s="101">
        <f>H82+H87</f>
        <v>130068595.62963606</v>
      </c>
      <c r="I96" s="102">
        <f t="shared" si="2"/>
        <v>168376724.9725761</v>
      </c>
      <c r="J96" s="167">
        <f>J82+J87</f>
        <v>37763150.16209574</v>
      </c>
      <c r="K96" s="101">
        <f>K82+K87</f>
        <v>139782218.8599731</v>
      </c>
      <c r="L96" s="102">
        <f t="shared" si="3"/>
        <v>177545369.02206886</v>
      </c>
    </row>
    <row r="97" spans="1:12" ht="12.75">
      <c r="A97" s="265" t="s">
        <v>258</v>
      </c>
      <c r="B97" s="266"/>
      <c r="C97" s="266"/>
      <c r="D97" s="266"/>
      <c r="E97" s="276"/>
      <c r="F97" s="99">
        <v>214</v>
      </c>
      <c r="G97" s="104">
        <v>38308857.49745306</v>
      </c>
      <c r="H97" s="105">
        <v>129693053.04760751</v>
      </c>
      <c r="I97" s="103">
        <f t="shared" si="2"/>
        <v>168001910.54506058</v>
      </c>
      <c r="J97" s="100">
        <v>37645291.36306697</v>
      </c>
      <c r="K97" s="101">
        <v>139560967.1689601</v>
      </c>
      <c r="L97" s="102">
        <f t="shared" si="3"/>
        <v>177206258.53202707</v>
      </c>
    </row>
    <row r="98" spans="1:12" ht="12.75">
      <c r="A98" s="265" t="s">
        <v>259</v>
      </c>
      <c r="B98" s="266"/>
      <c r="C98" s="266"/>
      <c r="D98" s="266"/>
      <c r="E98" s="276"/>
      <c r="F98" s="99">
        <v>215</v>
      </c>
      <c r="G98" s="104">
        <v>-728.154512911351</v>
      </c>
      <c r="H98" s="105">
        <v>375542.5150078557</v>
      </c>
      <c r="I98" s="103">
        <f t="shared" si="2"/>
        <v>374814.3604949444</v>
      </c>
      <c r="J98" s="100">
        <v>117859.29902871206</v>
      </c>
      <c r="K98" s="101">
        <v>221251.6900673872</v>
      </c>
      <c r="L98" s="102">
        <f t="shared" si="3"/>
        <v>339110.9890960993</v>
      </c>
    </row>
    <row r="99" spans="1:12" ht="12.75">
      <c r="A99" s="267" t="s">
        <v>298</v>
      </c>
      <c r="B99" s="269"/>
      <c r="C99" s="269"/>
      <c r="D99" s="269"/>
      <c r="E99" s="269"/>
      <c r="F99" s="107">
        <v>216</v>
      </c>
      <c r="G99" s="108">
        <v>0</v>
      </c>
      <c r="H99" s="109">
        <v>0</v>
      </c>
      <c r="I99" s="166">
        <f t="shared" si="2"/>
        <v>0</v>
      </c>
      <c r="J99" s="108"/>
      <c r="K99" s="109"/>
      <c r="L99" s="111">
        <f t="shared" si="3"/>
        <v>0</v>
      </c>
    </row>
    <row r="100" spans="1:12" ht="12.75">
      <c r="A100" s="277" t="s">
        <v>376</v>
      </c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  <c r="L100" s="277"/>
    </row>
  </sheetData>
  <sheetProtection/>
  <mergeCells count="102">
    <mergeCell ref="A15:E15"/>
    <mergeCell ref="A16:E16"/>
    <mergeCell ref="A7:E7"/>
    <mergeCell ref="A8:E8"/>
    <mergeCell ref="A9:E9"/>
    <mergeCell ref="A10:E10"/>
    <mergeCell ref="A11:E11"/>
    <mergeCell ref="A12:E12"/>
    <mergeCell ref="A13:E13"/>
    <mergeCell ref="A14:E14"/>
    <mergeCell ref="A1:L1"/>
    <mergeCell ref="A2:L2"/>
    <mergeCell ref="J4:L4"/>
    <mergeCell ref="A6:E6"/>
    <mergeCell ref="G4:I4"/>
    <mergeCell ref="K3:L3"/>
    <mergeCell ref="A4:E5"/>
    <mergeCell ref="F4:F5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</mergeCells>
  <dataValidations count="1">
    <dataValidation allowBlank="1" sqref="A3:F65536 J43:K45 G100:L65536 L18:L99 G3:L6 G8:H15 J8:K15 G17:H17 J17:L17 G19:H23 J19:K23 G25:H32 J25:K32 G35:H37 G39:H41 J39:K41 J35:K37 G43:H45 G47:H49 J47:K49 G51:H53 J51:K53 G55:H56 J55:K56 G59:H61 J59:K61 L7:L16 G63:H65 J63:K65 G67:H73 J67:K73 G75:H77 J75:K77 G80:H81 J80:K81 A1:L2 G97:H99 J97:K99 G83:H86 J88:K95 G88:H95 J83:K86 M1:IV65536"/>
  </dataValidations>
  <printOptions/>
  <pageMargins left="0.75" right="0.75" top="1" bottom="1" header="0.5" footer="0.5"/>
  <pageSetup horizontalDpi="600" verticalDpi="600" orientation="portrait" paperSize="9" scale="73" r:id="rId1"/>
  <rowBreaks count="1" manualBreakCount="1">
    <brk id="56" max="255" man="1"/>
  </rowBreaks>
  <ignoredErrors>
    <ignoredError sqref="I7:I86 I88:I98" formula="1"/>
    <ignoredError sqref="I99 I87" formula="1" unlockedFormula="1"/>
    <ignoredError sqref="G96:H96 G87:H87 J87:K87 J96:K9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1">
      <pane xSplit="6" ySplit="6" topLeftCell="G7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F33" sqref="F33"/>
    </sheetView>
  </sheetViews>
  <sheetFormatPr defaultColWidth="9.140625" defaultRowHeight="12.75"/>
  <cols>
    <col min="1" max="5" width="9.140625" style="89" customWidth="1"/>
    <col min="6" max="6" width="9.28125" style="89" bestFit="1" customWidth="1"/>
    <col min="7" max="9" width="11.140625" style="89" customWidth="1"/>
    <col min="10" max="10" width="10.140625" style="89" bestFit="1" customWidth="1"/>
    <col min="11" max="12" width="11.421875" style="89" bestFit="1" customWidth="1"/>
    <col min="13" max="16384" width="9.140625" style="89" customWidth="1"/>
  </cols>
  <sheetData>
    <row r="1" spans="1:12" ht="15.75">
      <c r="A1" s="278" t="s">
        <v>375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ht="12" customHeight="1">
      <c r="A2" s="284" t="s">
        <v>439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</row>
    <row r="3" spans="1:12" ht="13.5" customHeight="1">
      <c r="A3" s="127"/>
      <c r="B3" s="128"/>
      <c r="C3" s="128"/>
      <c r="D3" s="129"/>
      <c r="E3" s="129"/>
      <c r="F3" s="129"/>
      <c r="G3" s="124"/>
      <c r="H3" s="124"/>
      <c r="I3" s="123"/>
      <c r="J3" s="130"/>
      <c r="K3" s="285" t="s">
        <v>58</v>
      </c>
      <c r="L3" s="285"/>
    </row>
    <row r="4" spans="1:12" ht="12.75" customHeight="1">
      <c r="A4" s="248" t="s">
        <v>2</v>
      </c>
      <c r="B4" s="264"/>
      <c r="C4" s="264"/>
      <c r="D4" s="264"/>
      <c r="E4" s="264"/>
      <c r="F4" s="248" t="s">
        <v>222</v>
      </c>
      <c r="G4" s="280" t="s">
        <v>430</v>
      </c>
      <c r="H4" s="281"/>
      <c r="I4" s="281"/>
      <c r="J4" s="248" t="s">
        <v>373</v>
      </c>
      <c r="K4" s="264"/>
      <c r="L4" s="264"/>
    </row>
    <row r="5" spans="1:12" ht="12.75">
      <c r="A5" s="264"/>
      <c r="B5" s="264"/>
      <c r="C5" s="264"/>
      <c r="D5" s="264"/>
      <c r="E5" s="264"/>
      <c r="F5" s="264"/>
      <c r="G5" s="94" t="s">
        <v>360</v>
      </c>
      <c r="H5" s="94" t="s">
        <v>361</v>
      </c>
      <c r="I5" s="94" t="s">
        <v>362</v>
      </c>
      <c r="J5" s="94" t="s">
        <v>360</v>
      </c>
      <c r="K5" s="94" t="s">
        <v>361</v>
      </c>
      <c r="L5" s="94" t="s">
        <v>362</v>
      </c>
    </row>
    <row r="6" spans="1:12" ht="12.75">
      <c r="A6" s="248">
        <v>1</v>
      </c>
      <c r="B6" s="248"/>
      <c r="C6" s="248"/>
      <c r="D6" s="248"/>
      <c r="E6" s="248"/>
      <c r="F6" s="95">
        <v>2</v>
      </c>
      <c r="G6" s="95">
        <v>3</v>
      </c>
      <c r="H6" s="95">
        <v>4</v>
      </c>
      <c r="I6" s="95" t="s">
        <v>56</v>
      </c>
      <c r="J6" s="95">
        <v>6</v>
      </c>
      <c r="K6" s="95">
        <v>7</v>
      </c>
      <c r="L6" s="95" t="s">
        <v>57</v>
      </c>
    </row>
    <row r="7" spans="1:12" ht="12.75">
      <c r="A7" s="252" t="s">
        <v>99</v>
      </c>
      <c r="B7" s="254"/>
      <c r="C7" s="254"/>
      <c r="D7" s="254"/>
      <c r="E7" s="255"/>
      <c r="F7" s="96">
        <v>124</v>
      </c>
      <c r="G7" s="145">
        <f>SUM(G8:G15)</f>
        <v>464765158.0008081</v>
      </c>
      <c r="H7" s="160">
        <f>SUM(H8:H15)</f>
        <v>1509306670.8718896</v>
      </c>
      <c r="I7" s="164">
        <f>+G7+H7</f>
        <v>1974071828.8726978</v>
      </c>
      <c r="J7" s="145">
        <f>SUM(J8:J15)</f>
        <v>477570262.9116791</v>
      </c>
      <c r="K7" s="160">
        <f>SUM(K8:K15)</f>
        <v>1541170299.700731</v>
      </c>
      <c r="L7" s="144">
        <f>SUM(J7:K7)</f>
        <v>2018740562.61241</v>
      </c>
    </row>
    <row r="8" spans="1:12" ht="12.75">
      <c r="A8" s="256" t="s">
        <v>197</v>
      </c>
      <c r="B8" s="257"/>
      <c r="C8" s="257"/>
      <c r="D8" s="257"/>
      <c r="E8" s="258"/>
      <c r="F8" s="99">
        <v>125</v>
      </c>
      <c r="G8" s="167">
        <v>464832228.6121155</v>
      </c>
      <c r="H8" s="168">
        <v>1959169286.8003325</v>
      </c>
      <c r="I8" s="102">
        <f aca="true" t="shared" si="0" ref="I8:I71">+G8+H8</f>
        <v>2424001515.412448</v>
      </c>
      <c r="J8" s="167">
        <v>477098905.66592747</v>
      </c>
      <c r="K8" s="168">
        <v>2011742498.2372313</v>
      </c>
      <c r="L8" s="102">
        <f aca="true" t="shared" si="1" ref="L8:L71">SUM(J8:K8)</f>
        <v>2488841403.9031587</v>
      </c>
    </row>
    <row r="9" spans="1:12" ht="12.75">
      <c r="A9" s="256" t="s">
        <v>198</v>
      </c>
      <c r="B9" s="257"/>
      <c r="C9" s="257"/>
      <c r="D9" s="257"/>
      <c r="E9" s="258"/>
      <c r="F9" s="99">
        <v>126</v>
      </c>
      <c r="G9" s="167">
        <v>0</v>
      </c>
      <c r="H9" s="168">
        <v>2371124.5609471994</v>
      </c>
      <c r="I9" s="102">
        <f t="shared" si="0"/>
        <v>2371124.5609471994</v>
      </c>
      <c r="J9" s="167">
        <v>0</v>
      </c>
      <c r="K9" s="168">
        <v>689491.5078629</v>
      </c>
      <c r="L9" s="102">
        <f t="shared" si="1"/>
        <v>689491.5078629</v>
      </c>
    </row>
    <row r="10" spans="1:12" ht="25.5" customHeight="1">
      <c r="A10" s="256" t="s">
        <v>199</v>
      </c>
      <c r="B10" s="257"/>
      <c r="C10" s="257"/>
      <c r="D10" s="257"/>
      <c r="E10" s="258"/>
      <c r="F10" s="99">
        <v>127</v>
      </c>
      <c r="G10" s="167">
        <v>0</v>
      </c>
      <c r="H10" s="168">
        <v>1936077.9321504263</v>
      </c>
      <c r="I10" s="102">
        <f t="shared" si="0"/>
        <v>1936077.9321504263</v>
      </c>
      <c r="J10" s="167">
        <v>0</v>
      </c>
      <c r="K10" s="168">
        <v>-9368025.994133132</v>
      </c>
      <c r="L10" s="102">
        <f t="shared" si="1"/>
        <v>-9368025.994133132</v>
      </c>
    </row>
    <row r="11" spans="1:12" ht="12.75">
      <c r="A11" s="256" t="s">
        <v>200</v>
      </c>
      <c r="B11" s="257"/>
      <c r="C11" s="257"/>
      <c r="D11" s="257"/>
      <c r="E11" s="258"/>
      <c r="F11" s="99">
        <v>128</v>
      </c>
      <c r="G11" s="167">
        <v>-78111.80148</v>
      </c>
      <c r="H11" s="168">
        <v>-217118571.60442007</v>
      </c>
      <c r="I11" s="102">
        <f t="shared" si="0"/>
        <v>-217196683.40590006</v>
      </c>
      <c r="J11" s="167">
        <v>28043.165399999998</v>
      </c>
      <c r="K11" s="168">
        <v>-202499464.890795</v>
      </c>
      <c r="L11" s="102">
        <f t="shared" si="1"/>
        <v>-202471421.725395</v>
      </c>
    </row>
    <row r="12" spans="1:12" ht="12.75">
      <c r="A12" s="256" t="s">
        <v>201</v>
      </c>
      <c r="B12" s="257"/>
      <c r="C12" s="257"/>
      <c r="D12" s="257"/>
      <c r="E12" s="258"/>
      <c r="F12" s="99">
        <v>129</v>
      </c>
      <c r="G12" s="167">
        <v>0</v>
      </c>
      <c r="H12" s="168">
        <v>-6127122.342977599</v>
      </c>
      <c r="I12" s="102">
        <f t="shared" si="0"/>
        <v>-6127122.342977599</v>
      </c>
      <c r="J12" s="167">
        <v>0</v>
      </c>
      <c r="K12" s="168">
        <v>-3355993.7036691</v>
      </c>
      <c r="L12" s="102">
        <f t="shared" si="1"/>
        <v>-3355993.7036691</v>
      </c>
    </row>
    <row r="13" spans="1:12" ht="12.75">
      <c r="A13" s="256" t="s">
        <v>202</v>
      </c>
      <c r="B13" s="257"/>
      <c r="C13" s="257"/>
      <c r="D13" s="257"/>
      <c r="E13" s="258"/>
      <c r="F13" s="99">
        <v>130</v>
      </c>
      <c r="G13" s="167">
        <v>-8048.8192674000165</v>
      </c>
      <c r="H13" s="168">
        <v>-247394128.3427163</v>
      </c>
      <c r="I13" s="102">
        <f t="shared" si="0"/>
        <v>-247402177.1619837</v>
      </c>
      <c r="J13" s="167">
        <v>482224.5125516</v>
      </c>
      <c r="K13" s="168">
        <v>-272547893.0608757</v>
      </c>
      <c r="L13" s="102">
        <f t="shared" si="1"/>
        <v>-272065668.5483241</v>
      </c>
    </row>
    <row r="14" spans="1:12" ht="12.75">
      <c r="A14" s="256" t="s">
        <v>203</v>
      </c>
      <c r="B14" s="257"/>
      <c r="C14" s="257"/>
      <c r="D14" s="257"/>
      <c r="E14" s="258"/>
      <c r="F14" s="99">
        <v>131</v>
      </c>
      <c r="G14" s="167">
        <v>19090.00944</v>
      </c>
      <c r="H14" s="168">
        <v>14958118.852039699</v>
      </c>
      <c r="I14" s="102">
        <f t="shared" si="0"/>
        <v>14977208.861479698</v>
      </c>
      <c r="J14" s="167">
        <v>-38910.432199999996</v>
      </c>
      <c r="K14" s="168">
        <v>15970895.481888598</v>
      </c>
      <c r="L14" s="102">
        <f t="shared" si="1"/>
        <v>15931985.049688598</v>
      </c>
    </row>
    <row r="15" spans="1:12" ht="12.75">
      <c r="A15" s="256" t="s">
        <v>243</v>
      </c>
      <c r="B15" s="257"/>
      <c r="C15" s="257"/>
      <c r="D15" s="257"/>
      <c r="E15" s="258"/>
      <c r="F15" s="99">
        <v>132</v>
      </c>
      <c r="G15" s="167">
        <v>0</v>
      </c>
      <c r="H15" s="168">
        <v>1511885.0165334884</v>
      </c>
      <c r="I15" s="102">
        <f t="shared" si="0"/>
        <v>1511885.0165334884</v>
      </c>
      <c r="J15" s="167">
        <v>0</v>
      </c>
      <c r="K15" s="168">
        <v>538792.1232214905</v>
      </c>
      <c r="L15" s="102">
        <f t="shared" si="1"/>
        <v>538792.1232214905</v>
      </c>
    </row>
    <row r="16" spans="1:12" ht="24.75" customHeight="1">
      <c r="A16" s="265" t="s">
        <v>100</v>
      </c>
      <c r="B16" s="257"/>
      <c r="C16" s="257"/>
      <c r="D16" s="257"/>
      <c r="E16" s="258"/>
      <c r="F16" s="99">
        <v>133</v>
      </c>
      <c r="G16" s="143">
        <f>G17+G18+G22+G23+G24+G28+G29</f>
        <v>97346042.79074807</v>
      </c>
      <c r="H16" s="161">
        <f>H17+H18+H22+H23+H24+H28+H29</f>
        <v>201491178.86700195</v>
      </c>
      <c r="I16" s="102">
        <f t="shared" si="0"/>
        <v>298837221.65775</v>
      </c>
      <c r="J16" s="143">
        <f>+J17+J18+J22+J23+J24+J28+J29</f>
        <v>119828482.09472951</v>
      </c>
      <c r="K16" s="161">
        <f>+K17+K18+K22+K23+K24+K28+K29</f>
        <v>237428315.15943107</v>
      </c>
      <c r="L16" s="102">
        <f t="shared" si="1"/>
        <v>357256797.2541606</v>
      </c>
    </row>
    <row r="17" spans="1:12" ht="19.5" customHeight="1">
      <c r="A17" s="256" t="s">
        <v>220</v>
      </c>
      <c r="B17" s="257"/>
      <c r="C17" s="257"/>
      <c r="D17" s="257"/>
      <c r="E17" s="258"/>
      <c r="F17" s="99">
        <v>134</v>
      </c>
      <c r="G17" s="167">
        <v>0</v>
      </c>
      <c r="H17" s="168">
        <v>26469234.059999995</v>
      </c>
      <c r="I17" s="102">
        <f t="shared" si="0"/>
        <v>26469234.059999995</v>
      </c>
      <c r="J17" s="167">
        <v>96748.59000000001</v>
      </c>
      <c r="K17" s="168">
        <v>27193193.84</v>
      </c>
      <c r="L17" s="102">
        <f t="shared" si="1"/>
        <v>27289942.43</v>
      </c>
    </row>
    <row r="18" spans="1:12" ht="26.25" customHeight="1">
      <c r="A18" s="256" t="s">
        <v>205</v>
      </c>
      <c r="B18" s="257"/>
      <c r="C18" s="257"/>
      <c r="D18" s="257"/>
      <c r="E18" s="258"/>
      <c r="F18" s="99">
        <v>135</v>
      </c>
      <c r="G18" s="143">
        <f>SUM(G19:G21)</f>
        <v>29471.854499999998</v>
      </c>
      <c r="H18" s="161">
        <f>SUM(H19:H21)</f>
        <v>45185417.05144881</v>
      </c>
      <c r="I18" s="102">
        <f t="shared" si="0"/>
        <v>45214888.90594881</v>
      </c>
      <c r="J18" s="143">
        <f>SUM(J19:J21)</f>
        <v>29110.4685</v>
      </c>
      <c r="K18" s="161">
        <f>SUM(K19:K21)</f>
        <v>61048209.08933</v>
      </c>
      <c r="L18" s="102">
        <f t="shared" si="1"/>
        <v>61077319.557830006</v>
      </c>
    </row>
    <row r="19" spans="1:12" ht="12.75">
      <c r="A19" s="256" t="s">
        <v>244</v>
      </c>
      <c r="B19" s="257"/>
      <c r="C19" s="257"/>
      <c r="D19" s="257"/>
      <c r="E19" s="258"/>
      <c r="F19" s="99">
        <v>136</v>
      </c>
      <c r="G19" s="167">
        <v>29471.854499999998</v>
      </c>
      <c r="H19" s="168">
        <v>43264552.869200006</v>
      </c>
      <c r="I19" s="102">
        <f t="shared" si="0"/>
        <v>43294024.72370001</v>
      </c>
      <c r="J19" s="167">
        <v>29110.4685</v>
      </c>
      <c r="K19" s="168">
        <v>52646346.88933</v>
      </c>
      <c r="L19" s="102">
        <f t="shared" si="1"/>
        <v>52675457.35783</v>
      </c>
    </row>
    <row r="20" spans="1:12" ht="24" customHeight="1">
      <c r="A20" s="256" t="s">
        <v>54</v>
      </c>
      <c r="B20" s="257"/>
      <c r="C20" s="257"/>
      <c r="D20" s="257"/>
      <c r="E20" s="258"/>
      <c r="F20" s="99">
        <v>137</v>
      </c>
      <c r="G20" s="167">
        <v>0</v>
      </c>
      <c r="H20" s="168">
        <v>540490.5422487999</v>
      </c>
      <c r="I20" s="102">
        <f t="shared" si="0"/>
        <v>540490.5422487999</v>
      </c>
      <c r="J20" s="167">
        <v>0</v>
      </c>
      <c r="K20" s="168">
        <v>0</v>
      </c>
      <c r="L20" s="102">
        <f t="shared" si="1"/>
        <v>0</v>
      </c>
    </row>
    <row r="21" spans="1:12" ht="12.75">
      <c r="A21" s="256" t="s">
        <v>245</v>
      </c>
      <c r="B21" s="257"/>
      <c r="C21" s="257"/>
      <c r="D21" s="257"/>
      <c r="E21" s="258"/>
      <c r="F21" s="99">
        <v>138</v>
      </c>
      <c r="G21" s="167">
        <v>0</v>
      </c>
      <c r="H21" s="168">
        <v>1380373.6400000006</v>
      </c>
      <c r="I21" s="102">
        <f t="shared" si="0"/>
        <v>1380373.6400000006</v>
      </c>
      <c r="J21" s="167">
        <v>0</v>
      </c>
      <c r="K21" s="168">
        <v>8401862.2</v>
      </c>
      <c r="L21" s="102">
        <f t="shared" si="1"/>
        <v>8401862.2</v>
      </c>
    </row>
    <row r="22" spans="1:12" ht="12.75">
      <c r="A22" s="256" t="s">
        <v>246</v>
      </c>
      <c r="B22" s="257"/>
      <c r="C22" s="257"/>
      <c r="D22" s="257"/>
      <c r="E22" s="258"/>
      <c r="F22" s="99">
        <v>139</v>
      </c>
      <c r="G22" s="167">
        <v>94087923.18392497</v>
      </c>
      <c r="H22" s="168">
        <v>104507665.77206077</v>
      </c>
      <c r="I22" s="102">
        <f t="shared" si="0"/>
        <v>198595588.95598572</v>
      </c>
      <c r="J22" s="167">
        <v>93309221.75222911</v>
      </c>
      <c r="K22" s="168">
        <v>92419134.38381146</v>
      </c>
      <c r="L22" s="102">
        <f t="shared" si="1"/>
        <v>185728356.13604057</v>
      </c>
    </row>
    <row r="23" spans="1:12" ht="20.25" customHeight="1">
      <c r="A23" s="256" t="s">
        <v>274</v>
      </c>
      <c r="B23" s="257"/>
      <c r="C23" s="257"/>
      <c r="D23" s="257"/>
      <c r="E23" s="258"/>
      <c r="F23" s="99">
        <v>140</v>
      </c>
      <c r="G23" s="167">
        <v>90468.45000000001</v>
      </c>
      <c r="H23" s="168">
        <v>2132824.911072799</v>
      </c>
      <c r="I23" s="102">
        <f t="shared" si="0"/>
        <v>2223293.361072799</v>
      </c>
      <c r="J23" s="167">
        <v>63440.340599999996</v>
      </c>
      <c r="K23" s="168">
        <v>4206794.337185999</v>
      </c>
      <c r="L23" s="102">
        <f t="shared" si="1"/>
        <v>4270234.677785999</v>
      </c>
    </row>
    <row r="24" spans="1:12" ht="19.5" customHeight="1">
      <c r="A24" s="256" t="s">
        <v>101</v>
      </c>
      <c r="B24" s="257"/>
      <c r="C24" s="257"/>
      <c r="D24" s="257"/>
      <c r="E24" s="258"/>
      <c r="F24" s="99">
        <v>141</v>
      </c>
      <c r="G24" s="143">
        <f>SUM(G25:G27)</f>
        <v>2508389.01096</v>
      </c>
      <c r="H24" s="161">
        <f>SUM(H25:H27)</f>
        <v>17118241.999418</v>
      </c>
      <c r="I24" s="102">
        <f t="shared" si="0"/>
        <v>19626631.010378003</v>
      </c>
      <c r="J24" s="143">
        <f>SUM(J25:J27)</f>
        <v>25498401.2219</v>
      </c>
      <c r="K24" s="161">
        <f>SUM(K25:K27)</f>
        <v>36070587.6346974</v>
      </c>
      <c r="L24" s="102">
        <f t="shared" si="1"/>
        <v>61568988.8565974</v>
      </c>
    </row>
    <row r="25" spans="1:12" ht="12.75">
      <c r="A25" s="256" t="s">
        <v>247</v>
      </c>
      <c r="B25" s="257"/>
      <c r="C25" s="257"/>
      <c r="D25" s="257"/>
      <c r="E25" s="258"/>
      <c r="F25" s="99">
        <v>142</v>
      </c>
      <c r="G25" s="167">
        <v>518980.24384</v>
      </c>
      <c r="H25" s="168">
        <v>275623.16941800003</v>
      </c>
      <c r="I25" s="102">
        <f t="shared" si="0"/>
        <v>794603.413258</v>
      </c>
      <c r="J25" s="167">
        <v>289700.18189999997</v>
      </c>
      <c r="K25" s="168">
        <v>391089.88569739996</v>
      </c>
      <c r="L25" s="102">
        <f t="shared" si="1"/>
        <v>680790.0675973999</v>
      </c>
    </row>
    <row r="26" spans="1:12" ht="12.75">
      <c r="A26" s="256" t="s">
        <v>248</v>
      </c>
      <c r="B26" s="257"/>
      <c r="C26" s="257"/>
      <c r="D26" s="257"/>
      <c r="E26" s="258"/>
      <c r="F26" s="99">
        <v>143</v>
      </c>
      <c r="G26" s="167">
        <v>1989408.76712</v>
      </c>
      <c r="H26" s="168">
        <v>16842618.830000002</v>
      </c>
      <c r="I26" s="102">
        <f t="shared" si="0"/>
        <v>18832027.597120002</v>
      </c>
      <c r="J26" s="167">
        <v>25208701.040000003</v>
      </c>
      <c r="K26" s="168">
        <v>35679497.749</v>
      </c>
      <c r="L26" s="102">
        <f t="shared" si="1"/>
        <v>60888198.789000005</v>
      </c>
    </row>
    <row r="27" spans="1:12" ht="12.75">
      <c r="A27" s="256" t="s">
        <v>7</v>
      </c>
      <c r="B27" s="257"/>
      <c r="C27" s="257"/>
      <c r="D27" s="257"/>
      <c r="E27" s="258"/>
      <c r="F27" s="99">
        <v>144</v>
      </c>
      <c r="G27" s="167">
        <v>0</v>
      </c>
      <c r="H27" s="168">
        <v>0</v>
      </c>
      <c r="I27" s="102">
        <f t="shared" si="0"/>
        <v>0</v>
      </c>
      <c r="J27" s="167">
        <v>0</v>
      </c>
      <c r="K27" s="168">
        <v>0</v>
      </c>
      <c r="L27" s="102">
        <f t="shared" si="1"/>
        <v>0</v>
      </c>
    </row>
    <row r="28" spans="1:12" ht="12.75">
      <c r="A28" s="256" t="s">
        <v>8</v>
      </c>
      <c r="B28" s="257"/>
      <c r="C28" s="257"/>
      <c r="D28" s="257"/>
      <c r="E28" s="258"/>
      <c r="F28" s="99">
        <v>145</v>
      </c>
      <c r="G28" s="167">
        <v>0</v>
      </c>
      <c r="H28" s="168">
        <v>0</v>
      </c>
      <c r="I28" s="102">
        <f t="shared" si="0"/>
        <v>0</v>
      </c>
      <c r="J28" s="167">
        <v>0</v>
      </c>
      <c r="K28" s="168">
        <v>0</v>
      </c>
      <c r="L28" s="102">
        <f t="shared" si="1"/>
        <v>0</v>
      </c>
    </row>
    <row r="29" spans="1:12" ht="12.75">
      <c r="A29" s="256" t="s">
        <v>9</v>
      </c>
      <c r="B29" s="257"/>
      <c r="C29" s="257"/>
      <c r="D29" s="257"/>
      <c r="E29" s="258"/>
      <c r="F29" s="99">
        <v>146</v>
      </c>
      <c r="G29" s="167">
        <v>629790.2913631</v>
      </c>
      <c r="H29" s="168">
        <v>6077795.073001599</v>
      </c>
      <c r="I29" s="102">
        <f t="shared" si="0"/>
        <v>6707585.3643646985</v>
      </c>
      <c r="J29" s="167">
        <v>831559.7215004</v>
      </c>
      <c r="K29" s="168">
        <v>16490395.874406196</v>
      </c>
      <c r="L29" s="102">
        <f t="shared" si="1"/>
        <v>17321955.595906597</v>
      </c>
    </row>
    <row r="30" spans="1:12" ht="12.75">
      <c r="A30" s="265" t="s">
        <v>10</v>
      </c>
      <c r="B30" s="257"/>
      <c r="C30" s="257"/>
      <c r="D30" s="257"/>
      <c r="E30" s="258"/>
      <c r="F30" s="99">
        <v>147</v>
      </c>
      <c r="G30" s="167">
        <v>329694.23000000004</v>
      </c>
      <c r="H30" s="168">
        <v>35220808.62420579</v>
      </c>
      <c r="I30" s="102">
        <f t="shared" si="0"/>
        <v>35550502.85420579</v>
      </c>
      <c r="J30" s="167">
        <v>887174.37</v>
      </c>
      <c r="K30" s="168">
        <v>27979729.6226218</v>
      </c>
      <c r="L30" s="102">
        <f t="shared" si="1"/>
        <v>28866903.9926218</v>
      </c>
    </row>
    <row r="31" spans="1:12" ht="21.75" customHeight="1">
      <c r="A31" s="265" t="s">
        <v>11</v>
      </c>
      <c r="B31" s="257"/>
      <c r="C31" s="257"/>
      <c r="D31" s="257"/>
      <c r="E31" s="258"/>
      <c r="F31" s="99">
        <v>148</v>
      </c>
      <c r="G31" s="167">
        <v>27482.0946714</v>
      </c>
      <c r="H31" s="168">
        <v>25562137.298168797</v>
      </c>
      <c r="I31" s="102">
        <f t="shared" si="0"/>
        <v>25589619.392840195</v>
      </c>
      <c r="J31" s="167">
        <v>130704.4875625</v>
      </c>
      <c r="K31" s="168">
        <v>30666800.004062247</v>
      </c>
      <c r="L31" s="102">
        <f t="shared" si="1"/>
        <v>30797504.491624746</v>
      </c>
    </row>
    <row r="32" spans="1:12" ht="12.75">
      <c r="A32" s="265" t="s">
        <v>12</v>
      </c>
      <c r="B32" s="257"/>
      <c r="C32" s="257"/>
      <c r="D32" s="257"/>
      <c r="E32" s="258"/>
      <c r="F32" s="99">
        <v>149</v>
      </c>
      <c r="G32" s="167">
        <v>44674.1581546</v>
      </c>
      <c r="H32" s="168">
        <v>86544086.8208906</v>
      </c>
      <c r="I32" s="102">
        <f t="shared" si="0"/>
        <v>86588760.97904521</v>
      </c>
      <c r="J32" s="167">
        <v>23239.149185299997</v>
      </c>
      <c r="K32" s="168">
        <v>89585431.2642412</v>
      </c>
      <c r="L32" s="102">
        <f t="shared" si="1"/>
        <v>89608670.4134265</v>
      </c>
    </row>
    <row r="33" spans="1:12" ht="12.75">
      <c r="A33" s="265" t="s">
        <v>102</v>
      </c>
      <c r="B33" s="257"/>
      <c r="C33" s="257"/>
      <c r="D33" s="257"/>
      <c r="E33" s="258"/>
      <c r="F33" s="99">
        <v>150</v>
      </c>
      <c r="G33" s="143">
        <f>G34+G38</f>
        <v>-239299367.1032016</v>
      </c>
      <c r="H33" s="161">
        <f>H34+H38</f>
        <v>-900162439.37797</v>
      </c>
      <c r="I33" s="102">
        <f t="shared" si="0"/>
        <v>-1139461806.4811716</v>
      </c>
      <c r="J33" s="143">
        <f>+J34+J38</f>
        <v>-244382508.526883</v>
      </c>
      <c r="K33" s="161">
        <f>+K34+K38</f>
        <v>-882879053.4909769</v>
      </c>
      <c r="L33" s="102">
        <f t="shared" si="1"/>
        <v>-1127261562.01786</v>
      </c>
    </row>
    <row r="34" spans="1:12" ht="12.75">
      <c r="A34" s="256" t="s">
        <v>103</v>
      </c>
      <c r="B34" s="257"/>
      <c r="C34" s="257"/>
      <c r="D34" s="257"/>
      <c r="E34" s="258"/>
      <c r="F34" s="99">
        <v>151</v>
      </c>
      <c r="G34" s="143">
        <f>SUM(G35:G37)</f>
        <v>-232408469.141249</v>
      </c>
      <c r="H34" s="161">
        <f>SUM(H35:H37)</f>
        <v>-949282418.746588</v>
      </c>
      <c r="I34" s="102">
        <f t="shared" si="0"/>
        <v>-1181690887.887837</v>
      </c>
      <c r="J34" s="143">
        <f>SUM(J35:J37)</f>
        <v>-240910442.8976516</v>
      </c>
      <c r="K34" s="161">
        <f>SUM(K35:K37)</f>
        <v>-861193984.7890824</v>
      </c>
      <c r="L34" s="102">
        <f t="shared" si="1"/>
        <v>-1102104427.686734</v>
      </c>
    </row>
    <row r="35" spans="1:12" ht="12.75">
      <c r="A35" s="256" t="s">
        <v>13</v>
      </c>
      <c r="B35" s="257"/>
      <c r="C35" s="257"/>
      <c r="D35" s="257"/>
      <c r="E35" s="258"/>
      <c r="F35" s="99">
        <v>152</v>
      </c>
      <c r="G35" s="167">
        <v>-232408469.141249</v>
      </c>
      <c r="H35" s="168">
        <v>-1014287320.9814678</v>
      </c>
      <c r="I35" s="102">
        <f t="shared" si="0"/>
        <v>-1246695790.122717</v>
      </c>
      <c r="J35" s="167">
        <v>-240910442.8976516</v>
      </c>
      <c r="K35" s="168">
        <v>-932029148.4688702</v>
      </c>
      <c r="L35" s="102">
        <f t="shared" si="1"/>
        <v>-1172939591.3665218</v>
      </c>
    </row>
    <row r="36" spans="1:12" ht="12.75">
      <c r="A36" s="256" t="s">
        <v>14</v>
      </c>
      <c r="B36" s="257"/>
      <c r="C36" s="257"/>
      <c r="D36" s="257"/>
      <c r="E36" s="258"/>
      <c r="F36" s="99">
        <v>153</v>
      </c>
      <c r="G36" s="167">
        <v>0</v>
      </c>
      <c r="H36" s="168">
        <v>2529779.218565</v>
      </c>
      <c r="I36" s="102">
        <f t="shared" si="0"/>
        <v>2529779.218565</v>
      </c>
      <c r="J36" s="167">
        <v>0</v>
      </c>
      <c r="K36" s="168">
        <v>1103691.7588315597</v>
      </c>
      <c r="L36" s="102">
        <f t="shared" si="1"/>
        <v>1103691.7588315597</v>
      </c>
    </row>
    <row r="37" spans="1:12" ht="12.75">
      <c r="A37" s="256" t="s">
        <v>15</v>
      </c>
      <c r="B37" s="257"/>
      <c r="C37" s="257"/>
      <c r="D37" s="257"/>
      <c r="E37" s="258"/>
      <c r="F37" s="99">
        <v>154</v>
      </c>
      <c r="G37" s="167">
        <v>0</v>
      </c>
      <c r="H37" s="168">
        <v>62475123.01631491</v>
      </c>
      <c r="I37" s="102">
        <f t="shared" si="0"/>
        <v>62475123.01631491</v>
      </c>
      <c r="J37" s="167">
        <v>0</v>
      </c>
      <c r="K37" s="168">
        <v>69731471.92095622</v>
      </c>
      <c r="L37" s="102">
        <f t="shared" si="1"/>
        <v>69731471.92095622</v>
      </c>
    </row>
    <row r="38" spans="1:12" ht="12.75">
      <c r="A38" s="256" t="s">
        <v>104</v>
      </c>
      <c r="B38" s="257"/>
      <c r="C38" s="257"/>
      <c r="D38" s="257"/>
      <c r="E38" s="258"/>
      <c r="F38" s="99">
        <v>155</v>
      </c>
      <c r="G38" s="143">
        <f>SUM(G39:G41)</f>
        <v>-6890897.9619526</v>
      </c>
      <c r="H38" s="161">
        <f>SUM(H39:H41)</f>
        <v>49119979.36861802</v>
      </c>
      <c r="I38" s="102">
        <f t="shared" si="0"/>
        <v>42229081.40666542</v>
      </c>
      <c r="J38" s="143">
        <f>SUM(J39:J41)</f>
        <v>-3472065.6292314003</v>
      </c>
      <c r="K38" s="161">
        <f>SUM(K39:K41)</f>
        <v>-21685068.70189449</v>
      </c>
      <c r="L38" s="102">
        <f t="shared" si="1"/>
        <v>-25157134.33112589</v>
      </c>
    </row>
    <row r="39" spans="1:12" ht="12.75">
      <c r="A39" s="256" t="s">
        <v>16</v>
      </c>
      <c r="B39" s="257"/>
      <c r="C39" s="257"/>
      <c r="D39" s="257"/>
      <c r="E39" s="258"/>
      <c r="F39" s="99">
        <v>156</v>
      </c>
      <c r="G39" s="167">
        <v>-6890897.9619526</v>
      </c>
      <c r="H39" s="168">
        <v>-9847344.428388681</v>
      </c>
      <c r="I39" s="102">
        <f t="shared" si="0"/>
        <v>-16738242.390341282</v>
      </c>
      <c r="J39" s="167">
        <v>-3472065.6292314003</v>
      </c>
      <c r="K39" s="168">
        <v>-32250078.533434488</v>
      </c>
      <c r="L39" s="102">
        <f t="shared" si="1"/>
        <v>-35722144.16266589</v>
      </c>
    </row>
    <row r="40" spans="1:12" ht="12.75">
      <c r="A40" s="256" t="s">
        <v>17</v>
      </c>
      <c r="B40" s="257"/>
      <c r="C40" s="257"/>
      <c r="D40" s="257"/>
      <c r="E40" s="258"/>
      <c r="F40" s="99">
        <v>157</v>
      </c>
      <c r="G40" s="167">
        <v>0</v>
      </c>
      <c r="H40" s="168">
        <v>14703738.6601866</v>
      </c>
      <c r="I40" s="102">
        <f t="shared" si="0"/>
        <v>14703738.6601866</v>
      </c>
      <c r="J40" s="167">
        <v>0</v>
      </c>
      <c r="K40" s="168">
        <v>701118.058868</v>
      </c>
      <c r="L40" s="102">
        <f t="shared" si="1"/>
        <v>701118.058868</v>
      </c>
    </row>
    <row r="41" spans="1:12" ht="12.75">
      <c r="A41" s="256" t="s">
        <v>18</v>
      </c>
      <c r="B41" s="257"/>
      <c r="C41" s="257"/>
      <c r="D41" s="257"/>
      <c r="E41" s="258"/>
      <c r="F41" s="99">
        <v>158</v>
      </c>
      <c r="G41" s="167">
        <v>0</v>
      </c>
      <c r="H41" s="168">
        <v>44263585.1368201</v>
      </c>
      <c r="I41" s="102">
        <f t="shared" si="0"/>
        <v>44263585.1368201</v>
      </c>
      <c r="J41" s="167">
        <v>0</v>
      </c>
      <c r="K41" s="168">
        <v>9863891.772672001</v>
      </c>
      <c r="L41" s="102">
        <f t="shared" si="1"/>
        <v>9863891.772672001</v>
      </c>
    </row>
    <row r="42" spans="1:12" ht="22.5" customHeight="1">
      <c r="A42" s="265" t="s">
        <v>105</v>
      </c>
      <c r="B42" s="257"/>
      <c r="C42" s="257"/>
      <c r="D42" s="257"/>
      <c r="E42" s="258"/>
      <c r="F42" s="99">
        <v>159</v>
      </c>
      <c r="G42" s="143">
        <f>G43+G46</f>
        <v>-98290484.97774659</v>
      </c>
      <c r="H42" s="161">
        <f>H43+H46</f>
        <v>13198353.5444496</v>
      </c>
      <c r="I42" s="102">
        <f t="shared" si="0"/>
        <v>-85092131.433297</v>
      </c>
      <c r="J42" s="143">
        <f>+J43+J46</f>
        <v>-30092196.506630596</v>
      </c>
      <c r="K42" s="161">
        <f>+K43+K46</f>
        <v>5988357.18891</v>
      </c>
      <c r="L42" s="102">
        <f t="shared" si="1"/>
        <v>-24103839.317720596</v>
      </c>
    </row>
    <row r="43" spans="1:12" ht="21" customHeight="1">
      <c r="A43" s="256" t="s">
        <v>106</v>
      </c>
      <c r="B43" s="257"/>
      <c r="C43" s="257"/>
      <c r="D43" s="257"/>
      <c r="E43" s="258"/>
      <c r="F43" s="99">
        <v>160</v>
      </c>
      <c r="G43" s="143">
        <f>SUM(G44:G45)</f>
        <v>-94212837.08774659</v>
      </c>
      <c r="H43" s="161">
        <f>SUM(H44:H45)</f>
        <v>0</v>
      </c>
      <c r="I43" s="102">
        <f t="shared" si="0"/>
        <v>-94212837.08774659</v>
      </c>
      <c r="J43" s="143">
        <f>SUM(J44:J45)</f>
        <v>-27449594.466630597</v>
      </c>
      <c r="K43" s="161">
        <f>SUM(K44:K45)</f>
        <v>0</v>
      </c>
      <c r="L43" s="102">
        <f t="shared" si="1"/>
        <v>-27449594.466630597</v>
      </c>
    </row>
    <row r="44" spans="1:12" ht="12.75">
      <c r="A44" s="256" t="s">
        <v>19</v>
      </c>
      <c r="B44" s="257"/>
      <c r="C44" s="257"/>
      <c r="D44" s="257"/>
      <c r="E44" s="258"/>
      <c r="F44" s="99">
        <v>161</v>
      </c>
      <c r="G44" s="167">
        <v>-94089240.0677466</v>
      </c>
      <c r="H44" s="168">
        <v>0</v>
      </c>
      <c r="I44" s="102">
        <f t="shared" si="0"/>
        <v>-94089240.0677466</v>
      </c>
      <c r="J44" s="167">
        <v>-27173059.876630597</v>
      </c>
      <c r="K44" s="168">
        <v>0</v>
      </c>
      <c r="L44" s="102">
        <f t="shared" si="1"/>
        <v>-27173059.876630597</v>
      </c>
    </row>
    <row r="45" spans="1:12" ht="12.75">
      <c r="A45" s="256" t="s">
        <v>20</v>
      </c>
      <c r="B45" s="257"/>
      <c r="C45" s="257"/>
      <c r="D45" s="257"/>
      <c r="E45" s="258"/>
      <c r="F45" s="99">
        <v>162</v>
      </c>
      <c r="G45" s="167">
        <v>-123597.01999999999</v>
      </c>
      <c r="H45" s="168">
        <v>0</v>
      </c>
      <c r="I45" s="102">
        <f t="shared" si="0"/>
        <v>-123597.01999999999</v>
      </c>
      <c r="J45" s="167">
        <v>-276534.59</v>
      </c>
      <c r="K45" s="168">
        <v>0</v>
      </c>
      <c r="L45" s="102">
        <f t="shared" si="1"/>
        <v>-276534.59</v>
      </c>
    </row>
    <row r="46" spans="1:12" ht="21.75" customHeight="1">
      <c r="A46" s="256" t="s">
        <v>107</v>
      </c>
      <c r="B46" s="257"/>
      <c r="C46" s="257"/>
      <c r="D46" s="257"/>
      <c r="E46" s="258"/>
      <c r="F46" s="99">
        <v>163</v>
      </c>
      <c r="G46" s="143">
        <f>SUM(G47:G49)</f>
        <v>-4077647.8899999997</v>
      </c>
      <c r="H46" s="161">
        <f>SUM(H47:H49)</f>
        <v>13198353.5444496</v>
      </c>
      <c r="I46" s="102">
        <f t="shared" si="0"/>
        <v>9120705.6544496</v>
      </c>
      <c r="J46" s="143">
        <f>SUM(J47:J49)</f>
        <v>-2642602.04</v>
      </c>
      <c r="K46" s="161">
        <f>SUM(K47:K49)</f>
        <v>5988357.18891</v>
      </c>
      <c r="L46" s="102">
        <f t="shared" si="1"/>
        <v>3345755.14891</v>
      </c>
    </row>
    <row r="47" spans="1:12" ht="12.75">
      <c r="A47" s="256" t="s">
        <v>21</v>
      </c>
      <c r="B47" s="257"/>
      <c r="C47" s="257"/>
      <c r="D47" s="257"/>
      <c r="E47" s="258"/>
      <c r="F47" s="99">
        <v>164</v>
      </c>
      <c r="G47" s="167">
        <v>-4077647.8899999997</v>
      </c>
      <c r="H47" s="168">
        <v>13198353.5444496</v>
      </c>
      <c r="I47" s="102">
        <f t="shared" si="0"/>
        <v>9120705.6544496</v>
      </c>
      <c r="J47" s="167">
        <v>-2642602.04</v>
      </c>
      <c r="K47" s="168">
        <v>5988357.18891</v>
      </c>
      <c r="L47" s="102">
        <f t="shared" si="1"/>
        <v>3345755.14891</v>
      </c>
    </row>
    <row r="48" spans="1:12" ht="12.75">
      <c r="A48" s="256" t="s">
        <v>22</v>
      </c>
      <c r="B48" s="257"/>
      <c r="C48" s="257"/>
      <c r="D48" s="257"/>
      <c r="E48" s="258"/>
      <c r="F48" s="99">
        <v>165</v>
      </c>
      <c r="G48" s="167">
        <v>0</v>
      </c>
      <c r="H48" s="168">
        <v>0</v>
      </c>
      <c r="I48" s="102">
        <f t="shared" si="0"/>
        <v>0</v>
      </c>
      <c r="J48" s="167">
        <v>0</v>
      </c>
      <c r="K48" s="168">
        <v>0</v>
      </c>
      <c r="L48" s="102">
        <f t="shared" si="1"/>
        <v>0</v>
      </c>
    </row>
    <row r="49" spans="1:12" ht="12.75">
      <c r="A49" s="256" t="s">
        <v>23</v>
      </c>
      <c r="B49" s="257"/>
      <c r="C49" s="257"/>
      <c r="D49" s="257"/>
      <c r="E49" s="258"/>
      <c r="F49" s="99">
        <v>166</v>
      </c>
      <c r="G49" s="167">
        <v>0</v>
      </c>
      <c r="H49" s="168">
        <v>0</v>
      </c>
      <c r="I49" s="102">
        <f t="shared" si="0"/>
        <v>0</v>
      </c>
      <c r="J49" s="167">
        <v>0</v>
      </c>
      <c r="K49" s="168">
        <v>0</v>
      </c>
      <c r="L49" s="102">
        <f t="shared" si="1"/>
        <v>0</v>
      </c>
    </row>
    <row r="50" spans="1:12" ht="21" customHeight="1">
      <c r="A50" s="265" t="s">
        <v>210</v>
      </c>
      <c r="B50" s="257"/>
      <c r="C50" s="257"/>
      <c r="D50" s="257"/>
      <c r="E50" s="258"/>
      <c r="F50" s="99">
        <v>167</v>
      </c>
      <c r="G50" s="143">
        <f>SUM(G51:G53)</f>
        <v>-62267006.7</v>
      </c>
      <c r="H50" s="161">
        <f>SUM(H51:H53)</f>
        <v>0</v>
      </c>
      <c r="I50" s="102">
        <f t="shared" si="0"/>
        <v>-62267006.7</v>
      </c>
      <c r="J50" s="143">
        <f>SUM(J51:J53)</f>
        <v>-153246773.3547</v>
      </c>
      <c r="K50" s="161">
        <f>SUM(K51:K53)</f>
        <v>0</v>
      </c>
      <c r="L50" s="102">
        <f t="shared" si="1"/>
        <v>-153246773.3547</v>
      </c>
    </row>
    <row r="51" spans="1:12" ht="12.75">
      <c r="A51" s="256" t="s">
        <v>24</v>
      </c>
      <c r="B51" s="257"/>
      <c r="C51" s="257"/>
      <c r="D51" s="257"/>
      <c r="E51" s="258"/>
      <c r="F51" s="99">
        <v>168</v>
      </c>
      <c r="G51" s="167">
        <v>-62267006.7</v>
      </c>
      <c r="H51" s="168">
        <v>0</v>
      </c>
      <c r="I51" s="102">
        <f t="shared" si="0"/>
        <v>-62267006.7</v>
      </c>
      <c r="J51" s="167">
        <v>-153246773.3547</v>
      </c>
      <c r="K51" s="168">
        <v>0</v>
      </c>
      <c r="L51" s="102">
        <f t="shared" si="1"/>
        <v>-153246773.3547</v>
      </c>
    </row>
    <row r="52" spans="1:12" ht="12.75">
      <c r="A52" s="256" t="s">
        <v>25</v>
      </c>
      <c r="B52" s="257"/>
      <c r="C52" s="257"/>
      <c r="D52" s="257"/>
      <c r="E52" s="258"/>
      <c r="F52" s="99">
        <v>169</v>
      </c>
      <c r="G52" s="167">
        <v>0</v>
      </c>
      <c r="H52" s="168">
        <v>0</v>
      </c>
      <c r="I52" s="102">
        <f t="shared" si="0"/>
        <v>0</v>
      </c>
      <c r="J52" s="167">
        <v>0</v>
      </c>
      <c r="K52" s="168">
        <v>0</v>
      </c>
      <c r="L52" s="102">
        <f t="shared" si="1"/>
        <v>0</v>
      </c>
    </row>
    <row r="53" spans="1:12" ht="12.75">
      <c r="A53" s="256" t="s">
        <v>26</v>
      </c>
      <c r="B53" s="257"/>
      <c r="C53" s="257"/>
      <c r="D53" s="257"/>
      <c r="E53" s="258"/>
      <c r="F53" s="99">
        <v>170</v>
      </c>
      <c r="G53" s="167">
        <v>0</v>
      </c>
      <c r="H53" s="168">
        <v>0</v>
      </c>
      <c r="I53" s="102">
        <f t="shared" si="0"/>
        <v>0</v>
      </c>
      <c r="J53" s="167">
        <v>0</v>
      </c>
      <c r="K53" s="168">
        <v>0</v>
      </c>
      <c r="L53" s="102">
        <f t="shared" si="1"/>
        <v>0</v>
      </c>
    </row>
    <row r="54" spans="1:12" ht="21" customHeight="1">
      <c r="A54" s="265" t="s">
        <v>108</v>
      </c>
      <c r="B54" s="257"/>
      <c r="C54" s="257"/>
      <c r="D54" s="257"/>
      <c r="E54" s="258"/>
      <c r="F54" s="99">
        <v>171</v>
      </c>
      <c r="G54" s="143">
        <f>SUM(G55:G56)</f>
        <v>0</v>
      </c>
      <c r="H54" s="161">
        <f>SUM(H55:H56)</f>
        <v>-1564955.1080399998</v>
      </c>
      <c r="I54" s="102">
        <f t="shared" si="0"/>
        <v>-1564955.1080399998</v>
      </c>
      <c r="J54" s="143">
        <f>SUM(J55:J56)</f>
        <v>0</v>
      </c>
      <c r="K54" s="161">
        <f>SUM(K55:K56)</f>
        <v>-2529926.7566</v>
      </c>
      <c r="L54" s="102">
        <f t="shared" si="1"/>
        <v>-2529926.7566</v>
      </c>
    </row>
    <row r="55" spans="1:12" ht="13.5" customHeight="1">
      <c r="A55" s="256" t="s">
        <v>27</v>
      </c>
      <c r="B55" s="257"/>
      <c r="C55" s="257"/>
      <c r="D55" s="257"/>
      <c r="E55" s="258"/>
      <c r="F55" s="99">
        <v>172</v>
      </c>
      <c r="G55" s="167">
        <v>0</v>
      </c>
      <c r="H55" s="168">
        <v>-1223370.16</v>
      </c>
      <c r="I55" s="102">
        <f t="shared" si="0"/>
        <v>-1223370.16</v>
      </c>
      <c r="J55" s="167">
        <v>0</v>
      </c>
      <c r="K55" s="168">
        <v>-2034179.4499999997</v>
      </c>
      <c r="L55" s="102">
        <f t="shared" si="1"/>
        <v>-2034179.4499999997</v>
      </c>
    </row>
    <row r="56" spans="1:12" ht="12.75">
      <c r="A56" s="256" t="s">
        <v>28</v>
      </c>
      <c r="B56" s="257"/>
      <c r="C56" s="257"/>
      <c r="D56" s="257"/>
      <c r="E56" s="258"/>
      <c r="F56" s="99">
        <v>173</v>
      </c>
      <c r="G56" s="167">
        <v>0</v>
      </c>
      <c r="H56" s="168">
        <v>-341584.94803999993</v>
      </c>
      <c r="I56" s="102">
        <f t="shared" si="0"/>
        <v>-341584.94803999993</v>
      </c>
      <c r="J56" s="167">
        <v>0</v>
      </c>
      <c r="K56" s="168">
        <v>-495747.3066</v>
      </c>
      <c r="L56" s="102">
        <f t="shared" si="1"/>
        <v>-495747.3066</v>
      </c>
    </row>
    <row r="57" spans="1:12" ht="21" customHeight="1">
      <c r="A57" s="265" t="s">
        <v>109</v>
      </c>
      <c r="B57" s="257"/>
      <c r="C57" s="257"/>
      <c r="D57" s="257"/>
      <c r="E57" s="258"/>
      <c r="F57" s="99">
        <v>174</v>
      </c>
      <c r="G57" s="143">
        <f>G58+G62</f>
        <v>-96100319.57022989</v>
      </c>
      <c r="H57" s="161">
        <f>H58+H62</f>
        <v>-660611737.0688123</v>
      </c>
      <c r="I57" s="102">
        <f t="shared" si="0"/>
        <v>-756712056.6390421</v>
      </c>
      <c r="J57" s="143">
        <f>+J58+J62</f>
        <v>-100993859.4773893</v>
      </c>
      <c r="K57" s="161">
        <f>+K58+K62</f>
        <v>-700741546.9569099</v>
      </c>
      <c r="L57" s="102">
        <f t="shared" si="1"/>
        <v>-801735406.4342992</v>
      </c>
    </row>
    <row r="58" spans="1:12" ht="12.75">
      <c r="A58" s="256" t="s">
        <v>110</v>
      </c>
      <c r="B58" s="257"/>
      <c r="C58" s="257"/>
      <c r="D58" s="257"/>
      <c r="E58" s="258"/>
      <c r="F58" s="99">
        <v>175</v>
      </c>
      <c r="G58" s="143">
        <f>SUM(G59:G61)</f>
        <v>-58090114.704656094</v>
      </c>
      <c r="H58" s="161">
        <f>SUM(H59:H61)</f>
        <v>-319531939.18773407</v>
      </c>
      <c r="I58" s="102">
        <f t="shared" si="0"/>
        <v>-377622053.89239013</v>
      </c>
      <c r="J58" s="143">
        <f>SUM(J59:J61)</f>
        <v>-57185849.597066805</v>
      </c>
      <c r="K58" s="161">
        <f>SUM(K59:K61)</f>
        <v>-333065055.6993072</v>
      </c>
      <c r="L58" s="102">
        <f t="shared" si="1"/>
        <v>-390250905.296374</v>
      </c>
    </row>
    <row r="59" spans="1:12" ht="12.75">
      <c r="A59" s="256" t="s">
        <v>29</v>
      </c>
      <c r="B59" s="257"/>
      <c r="C59" s="257"/>
      <c r="D59" s="257"/>
      <c r="E59" s="258"/>
      <c r="F59" s="99">
        <v>176</v>
      </c>
      <c r="G59" s="167">
        <v>-36464282.4205775</v>
      </c>
      <c r="H59" s="168">
        <v>-227496775.939411</v>
      </c>
      <c r="I59" s="102">
        <f t="shared" si="0"/>
        <v>-263961058.3599885</v>
      </c>
      <c r="J59" s="167">
        <v>-38021595.238200605</v>
      </c>
      <c r="K59" s="168">
        <v>-240731094.29361585</v>
      </c>
      <c r="L59" s="102">
        <f t="shared" si="1"/>
        <v>-278752689.5318165</v>
      </c>
    </row>
    <row r="60" spans="1:12" ht="12.75">
      <c r="A60" s="256" t="s">
        <v>30</v>
      </c>
      <c r="B60" s="257"/>
      <c r="C60" s="257"/>
      <c r="D60" s="257"/>
      <c r="E60" s="258"/>
      <c r="F60" s="99">
        <v>177</v>
      </c>
      <c r="G60" s="167">
        <v>-21625832.2840786</v>
      </c>
      <c r="H60" s="168">
        <v>-139224398.2055355</v>
      </c>
      <c r="I60" s="102">
        <f t="shared" si="0"/>
        <v>-160850230.4896141</v>
      </c>
      <c r="J60" s="167">
        <v>-19164254.358866204</v>
      </c>
      <c r="K60" s="168">
        <v>-161225681.68876842</v>
      </c>
      <c r="L60" s="102">
        <f t="shared" si="1"/>
        <v>-180389936.04763463</v>
      </c>
    </row>
    <row r="61" spans="1:12" ht="12.75">
      <c r="A61" s="256" t="s">
        <v>31</v>
      </c>
      <c r="B61" s="257"/>
      <c r="C61" s="257"/>
      <c r="D61" s="257"/>
      <c r="E61" s="258"/>
      <c r="F61" s="99">
        <v>178</v>
      </c>
      <c r="G61" s="167">
        <v>0</v>
      </c>
      <c r="H61" s="168">
        <v>47189234.95721245</v>
      </c>
      <c r="I61" s="102">
        <f t="shared" si="0"/>
        <v>47189234.95721245</v>
      </c>
      <c r="J61" s="167">
        <v>0</v>
      </c>
      <c r="K61" s="168">
        <v>68891720.28307709</v>
      </c>
      <c r="L61" s="102">
        <f t="shared" si="1"/>
        <v>68891720.28307709</v>
      </c>
    </row>
    <row r="62" spans="1:12" ht="24" customHeight="1">
      <c r="A62" s="256" t="s">
        <v>111</v>
      </c>
      <c r="B62" s="257"/>
      <c r="C62" s="257"/>
      <c r="D62" s="257"/>
      <c r="E62" s="258"/>
      <c r="F62" s="99">
        <v>179</v>
      </c>
      <c r="G62" s="143">
        <f>SUM(G63:G65)</f>
        <v>-38010204.86557379</v>
      </c>
      <c r="H62" s="161">
        <f>SUM(H63:H65)</f>
        <v>-341079797.8810782</v>
      </c>
      <c r="I62" s="102">
        <f t="shared" si="0"/>
        <v>-379090002.746652</v>
      </c>
      <c r="J62" s="143">
        <f>SUM(J63:J65)</f>
        <v>-43808009.8803225</v>
      </c>
      <c r="K62" s="161">
        <f>SUM(K63:K65)</f>
        <v>-367676491.25760263</v>
      </c>
      <c r="L62" s="102">
        <f t="shared" si="1"/>
        <v>-411484501.13792515</v>
      </c>
    </row>
    <row r="63" spans="1:12" ht="12.75">
      <c r="A63" s="256" t="s">
        <v>32</v>
      </c>
      <c r="B63" s="257"/>
      <c r="C63" s="257"/>
      <c r="D63" s="257"/>
      <c r="E63" s="258"/>
      <c r="F63" s="99">
        <v>180</v>
      </c>
      <c r="G63" s="167">
        <v>-1110267.1927236</v>
      </c>
      <c r="H63" s="168">
        <v>-38072882.0536271</v>
      </c>
      <c r="I63" s="102">
        <f t="shared" si="0"/>
        <v>-39183149.246350706</v>
      </c>
      <c r="J63" s="167">
        <v>-1725024.8417882</v>
      </c>
      <c r="K63" s="168">
        <v>-39052133.62717877</v>
      </c>
      <c r="L63" s="102">
        <f t="shared" si="1"/>
        <v>-40777158.468966976</v>
      </c>
    </row>
    <row r="64" spans="1:12" ht="12.75">
      <c r="A64" s="256" t="s">
        <v>47</v>
      </c>
      <c r="B64" s="257"/>
      <c r="C64" s="257"/>
      <c r="D64" s="257"/>
      <c r="E64" s="258"/>
      <c r="F64" s="99">
        <v>181</v>
      </c>
      <c r="G64" s="167">
        <v>-17718020.1422023</v>
      </c>
      <c r="H64" s="168">
        <v>-132849217.87415409</v>
      </c>
      <c r="I64" s="102">
        <f t="shared" si="0"/>
        <v>-150567238.01635638</v>
      </c>
      <c r="J64" s="167">
        <v>-17655038.0575</v>
      </c>
      <c r="K64" s="168">
        <v>-132827577.45574382</v>
      </c>
      <c r="L64" s="102">
        <f t="shared" si="1"/>
        <v>-150482615.51324382</v>
      </c>
    </row>
    <row r="65" spans="1:12" ht="12.75">
      <c r="A65" s="256" t="s">
        <v>48</v>
      </c>
      <c r="B65" s="257"/>
      <c r="C65" s="257"/>
      <c r="D65" s="257"/>
      <c r="E65" s="258"/>
      <c r="F65" s="99">
        <v>182</v>
      </c>
      <c r="G65" s="167">
        <v>-19181917.5306479</v>
      </c>
      <c r="H65" s="168">
        <v>-170157697.953297</v>
      </c>
      <c r="I65" s="102">
        <f t="shared" si="0"/>
        <v>-189339615.4839449</v>
      </c>
      <c r="J65" s="167">
        <v>-24427946.9810343</v>
      </c>
      <c r="K65" s="168">
        <v>-195796780.17468005</v>
      </c>
      <c r="L65" s="102">
        <f t="shared" si="1"/>
        <v>-220224727.15571436</v>
      </c>
    </row>
    <row r="66" spans="1:12" ht="12.75">
      <c r="A66" s="265" t="s">
        <v>112</v>
      </c>
      <c r="B66" s="257"/>
      <c r="C66" s="257"/>
      <c r="D66" s="257"/>
      <c r="E66" s="258"/>
      <c r="F66" s="99">
        <v>183</v>
      </c>
      <c r="G66" s="143">
        <f>SUM(G67:G73)</f>
        <v>-39785545.5042112</v>
      </c>
      <c r="H66" s="161">
        <f>SUM(H67:H73)</f>
        <v>-56605568.409513704</v>
      </c>
      <c r="I66" s="102">
        <f t="shared" si="0"/>
        <v>-96391113.9137249</v>
      </c>
      <c r="J66" s="143">
        <f>+SUM(J67:J73)</f>
        <v>-19277895.9324377</v>
      </c>
      <c r="K66" s="161">
        <f>+SUM(K67:K73)</f>
        <v>-83120807.15470618</v>
      </c>
      <c r="L66" s="102">
        <f t="shared" si="1"/>
        <v>-102398703.08714388</v>
      </c>
    </row>
    <row r="67" spans="1:12" ht="21" customHeight="1">
      <c r="A67" s="256" t="s">
        <v>221</v>
      </c>
      <c r="B67" s="257"/>
      <c r="C67" s="257"/>
      <c r="D67" s="257"/>
      <c r="E67" s="258"/>
      <c r="F67" s="99">
        <v>184</v>
      </c>
      <c r="G67" s="167">
        <v>0</v>
      </c>
      <c r="H67" s="168">
        <v>0</v>
      </c>
      <c r="I67" s="102">
        <f t="shared" si="0"/>
        <v>0</v>
      </c>
      <c r="J67" s="167">
        <v>0</v>
      </c>
      <c r="K67" s="168">
        <v>0</v>
      </c>
      <c r="L67" s="102">
        <f t="shared" si="1"/>
        <v>0</v>
      </c>
    </row>
    <row r="68" spans="1:12" ht="12.75">
      <c r="A68" s="256" t="s">
        <v>49</v>
      </c>
      <c r="B68" s="257"/>
      <c r="C68" s="257"/>
      <c r="D68" s="257"/>
      <c r="E68" s="258"/>
      <c r="F68" s="99">
        <v>185</v>
      </c>
      <c r="G68" s="167">
        <v>-10384.81556</v>
      </c>
      <c r="H68" s="168">
        <v>-441395.6849032999</v>
      </c>
      <c r="I68" s="102">
        <f t="shared" si="0"/>
        <v>-451780.5004632999</v>
      </c>
      <c r="J68" s="167">
        <v>-12127.3581</v>
      </c>
      <c r="K68" s="168">
        <v>-459621.7494784007</v>
      </c>
      <c r="L68" s="102">
        <f t="shared" si="1"/>
        <v>-471749.1075784007</v>
      </c>
    </row>
    <row r="69" spans="1:12" ht="12.75">
      <c r="A69" s="256" t="s">
        <v>206</v>
      </c>
      <c r="B69" s="257"/>
      <c r="C69" s="257"/>
      <c r="D69" s="257"/>
      <c r="E69" s="258"/>
      <c r="F69" s="99">
        <v>186</v>
      </c>
      <c r="G69" s="167">
        <v>-2167832.0111963</v>
      </c>
      <c r="H69" s="168">
        <v>-2567075.494463403</v>
      </c>
      <c r="I69" s="102">
        <f t="shared" si="0"/>
        <v>-4734907.505659703</v>
      </c>
      <c r="J69" s="167">
        <v>-329530.2751026</v>
      </c>
      <c r="K69" s="168">
        <v>-143568.38476000004</v>
      </c>
      <c r="L69" s="102">
        <f t="shared" si="1"/>
        <v>-473098.65986260003</v>
      </c>
    </row>
    <row r="70" spans="1:12" ht="23.25" customHeight="1">
      <c r="A70" s="256" t="s">
        <v>254</v>
      </c>
      <c r="B70" s="257"/>
      <c r="C70" s="257"/>
      <c r="D70" s="257"/>
      <c r="E70" s="258"/>
      <c r="F70" s="99">
        <v>187</v>
      </c>
      <c r="G70" s="167">
        <v>-42814.22</v>
      </c>
      <c r="H70" s="168">
        <v>-22377801.5395956</v>
      </c>
      <c r="I70" s="102">
        <f t="shared" si="0"/>
        <v>-22420615.7595956</v>
      </c>
      <c r="J70" s="167">
        <v>-4572282.619999998</v>
      </c>
      <c r="K70" s="168">
        <v>-11392114.63</v>
      </c>
      <c r="L70" s="102">
        <f t="shared" si="1"/>
        <v>-15964397.25</v>
      </c>
    </row>
    <row r="71" spans="1:12" ht="19.5" customHeight="1">
      <c r="A71" s="256" t="s">
        <v>255</v>
      </c>
      <c r="B71" s="257"/>
      <c r="C71" s="257"/>
      <c r="D71" s="257"/>
      <c r="E71" s="258"/>
      <c r="F71" s="99">
        <v>188</v>
      </c>
      <c r="G71" s="167">
        <v>0</v>
      </c>
      <c r="H71" s="168">
        <v>-958085.710496</v>
      </c>
      <c r="I71" s="102">
        <f t="shared" si="0"/>
        <v>-958085.710496</v>
      </c>
      <c r="J71" s="167">
        <v>-348562</v>
      </c>
      <c r="K71" s="168">
        <v>-1914375.8169777002</v>
      </c>
      <c r="L71" s="102">
        <f t="shared" si="1"/>
        <v>-2262937.8169777</v>
      </c>
    </row>
    <row r="72" spans="1:12" ht="12.75">
      <c r="A72" s="256" t="s">
        <v>257</v>
      </c>
      <c r="B72" s="257"/>
      <c r="C72" s="257"/>
      <c r="D72" s="257"/>
      <c r="E72" s="258"/>
      <c r="F72" s="99">
        <v>189</v>
      </c>
      <c r="G72" s="167">
        <v>-37061549.50992001</v>
      </c>
      <c r="H72" s="168">
        <v>-23363391.694637198</v>
      </c>
      <c r="I72" s="102">
        <f aca="true" t="shared" si="2" ref="I72:I99">+G72+H72</f>
        <v>-60424941.20455721</v>
      </c>
      <c r="J72" s="167">
        <v>-13278259.459300002</v>
      </c>
      <c r="K72" s="168">
        <v>-19776250.415440574</v>
      </c>
      <c r="L72" s="102">
        <f aca="true" t="shared" si="3" ref="L72:L99">SUM(J72:K72)</f>
        <v>-33054509.87474058</v>
      </c>
    </row>
    <row r="73" spans="1:12" ht="12.75">
      <c r="A73" s="256" t="s">
        <v>256</v>
      </c>
      <c r="B73" s="257"/>
      <c r="C73" s="257"/>
      <c r="D73" s="257"/>
      <c r="E73" s="258"/>
      <c r="F73" s="99">
        <v>190</v>
      </c>
      <c r="G73" s="167">
        <v>-502964.9475348999</v>
      </c>
      <c r="H73" s="168">
        <v>-6897818.285418202</v>
      </c>
      <c r="I73" s="102">
        <f t="shared" si="2"/>
        <v>-7400783.232953102</v>
      </c>
      <c r="J73" s="167">
        <v>-737134.2199351001</v>
      </c>
      <c r="K73" s="168">
        <v>-49434876.15804951</v>
      </c>
      <c r="L73" s="102">
        <f t="shared" si="3"/>
        <v>-50172010.377984606</v>
      </c>
    </row>
    <row r="74" spans="1:12" ht="24.75" customHeight="1">
      <c r="A74" s="265" t="s">
        <v>113</v>
      </c>
      <c r="B74" s="257"/>
      <c r="C74" s="257"/>
      <c r="D74" s="257"/>
      <c r="E74" s="258"/>
      <c r="F74" s="99">
        <v>191</v>
      </c>
      <c r="G74" s="143">
        <f>SUM(G75:G76)</f>
        <v>-544519.0240399999</v>
      </c>
      <c r="H74" s="161">
        <f>SUM(H75:H76)</f>
        <v>-36127607.614380404</v>
      </c>
      <c r="I74" s="102">
        <f t="shared" si="2"/>
        <v>-36672126.6384204</v>
      </c>
      <c r="J74" s="143">
        <f>+SUM(J75:J76)</f>
        <v>-655280.5493000001</v>
      </c>
      <c r="K74" s="161">
        <f>+SUM(K75:K76)</f>
        <v>-36624176.970535696</v>
      </c>
      <c r="L74" s="102">
        <f t="shared" si="3"/>
        <v>-37279457.519835696</v>
      </c>
    </row>
    <row r="75" spans="1:12" ht="12.75">
      <c r="A75" s="256" t="s">
        <v>50</v>
      </c>
      <c r="B75" s="257"/>
      <c r="C75" s="257"/>
      <c r="D75" s="257"/>
      <c r="E75" s="258"/>
      <c r="F75" s="99">
        <v>192</v>
      </c>
      <c r="G75" s="167">
        <v>0</v>
      </c>
      <c r="H75" s="168">
        <v>-837407.7646451</v>
      </c>
      <c r="I75" s="102">
        <f t="shared" si="2"/>
        <v>-837407.7646451</v>
      </c>
      <c r="J75" s="167">
        <v>0</v>
      </c>
      <c r="K75" s="168">
        <v>-735518.5297947</v>
      </c>
      <c r="L75" s="102">
        <f t="shared" si="3"/>
        <v>-735518.5297947</v>
      </c>
    </row>
    <row r="76" spans="1:12" ht="12.75">
      <c r="A76" s="256" t="s">
        <v>51</v>
      </c>
      <c r="B76" s="257"/>
      <c r="C76" s="257"/>
      <c r="D76" s="257"/>
      <c r="E76" s="258"/>
      <c r="F76" s="99">
        <v>193</v>
      </c>
      <c r="G76" s="167">
        <v>-544519.0240399999</v>
      </c>
      <c r="H76" s="168">
        <v>-35290199.849735305</v>
      </c>
      <c r="I76" s="102">
        <f t="shared" si="2"/>
        <v>-35834718.8737753</v>
      </c>
      <c r="J76" s="167">
        <v>-655280.5493000001</v>
      </c>
      <c r="K76" s="168">
        <v>-35888658.440740995</v>
      </c>
      <c r="L76" s="102">
        <f t="shared" si="3"/>
        <v>-36543938.990040995</v>
      </c>
    </row>
    <row r="77" spans="1:12" ht="12.75">
      <c r="A77" s="265" t="s">
        <v>59</v>
      </c>
      <c r="B77" s="257"/>
      <c r="C77" s="257"/>
      <c r="D77" s="257"/>
      <c r="E77" s="258"/>
      <c r="F77" s="99">
        <v>194</v>
      </c>
      <c r="G77" s="167">
        <v>-31531.856019999996</v>
      </c>
      <c r="H77" s="168">
        <v>-8501845.906705</v>
      </c>
      <c r="I77" s="102">
        <f t="shared" si="2"/>
        <v>-8533377.762725</v>
      </c>
      <c r="J77" s="167">
        <v>-10461.09</v>
      </c>
      <c r="K77" s="168">
        <v>-1257321.3253664998</v>
      </c>
      <c r="L77" s="102">
        <f t="shared" si="3"/>
        <v>-1267782.4153665</v>
      </c>
    </row>
    <row r="78" spans="1:12" ht="48" customHeight="1">
      <c r="A78" s="265" t="s">
        <v>364</v>
      </c>
      <c r="B78" s="257"/>
      <c r="C78" s="257"/>
      <c r="D78" s="257"/>
      <c r="E78" s="258"/>
      <c r="F78" s="99">
        <v>195</v>
      </c>
      <c r="G78" s="143">
        <f>G7+G16+G30+G31+G32+G33+G42+G50+G54+G57+G66+G74+G77</f>
        <v>26194276.538932923</v>
      </c>
      <c r="H78" s="161">
        <f>H7+H16+H30+H31+H32+H33+H42+H50+H54+H57+H66+H74+H77</f>
        <v>207749082.54118523</v>
      </c>
      <c r="I78" s="102">
        <f t="shared" si="2"/>
        <v>233943359.08011815</v>
      </c>
      <c r="J78" s="143">
        <f>+J7+J16+J30+J31+J32+J33+J42+J50+J54+J57+J66+J74+J77</f>
        <v>49780887.5758158</v>
      </c>
      <c r="K78" s="161">
        <f>+K7+K16+K30+K31+K32+K33+K42+K50+K54+K57+K66+K74+K77</f>
        <v>225666100.28490198</v>
      </c>
      <c r="L78" s="102">
        <f t="shared" si="3"/>
        <v>275446987.8607178</v>
      </c>
    </row>
    <row r="79" spans="1:12" ht="12.75">
      <c r="A79" s="265" t="s">
        <v>114</v>
      </c>
      <c r="B79" s="257"/>
      <c r="C79" s="257"/>
      <c r="D79" s="257"/>
      <c r="E79" s="258"/>
      <c r="F79" s="99">
        <v>196</v>
      </c>
      <c r="G79" s="143">
        <f>SUM(G80:G81)</f>
        <v>-846234.94848</v>
      </c>
      <c r="H79" s="161">
        <f>SUM(H80:H81)</f>
        <v>-46154158.71023098</v>
      </c>
      <c r="I79" s="102">
        <f t="shared" si="2"/>
        <v>-47000393.65871098</v>
      </c>
      <c r="J79" s="143">
        <f>+J80+J81</f>
        <v>-8607142.223999973</v>
      </c>
      <c r="K79" s="161">
        <f>+K80+K81</f>
        <v>-47819321.46650632</v>
      </c>
      <c r="L79" s="102">
        <f t="shared" si="3"/>
        <v>-56426463.690506294</v>
      </c>
    </row>
    <row r="80" spans="1:12" ht="12.75">
      <c r="A80" s="256" t="s">
        <v>52</v>
      </c>
      <c r="B80" s="257"/>
      <c r="C80" s="257"/>
      <c r="D80" s="257"/>
      <c r="E80" s="258"/>
      <c r="F80" s="99">
        <v>197</v>
      </c>
      <c r="G80" s="167">
        <v>-523697.13847999997</v>
      </c>
      <c r="H80" s="168">
        <v>-18833974.278231073</v>
      </c>
      <c r="I80" s="102">
        <f t="shared" si="2"/>
        <v>-19357671.416711073</v>
      </c>
      <c r="J80" s="167">
        <v>-8607142.223999973</v>
      </c>
      <c r="K80" s="168">
        <v>-47884972.87814411</v>
      </c>
      <c r="L80" s="102">
        <f t="shared" si="3"/>
        <v>-56492115.10214408</v>
      </c>
    </row>
    <row r="81" spans="1:12" ht="12.75">
      <c r="A81" s="256" t="s">
        <v>53</v>
      </c>
      <c r="B81" s="257"/>
      <c r="C81" s="257"/>
      <c r="D81" s="257"/>
      <c r="E81" s="258"/>
      <c r="F81" s="99">
        <v>198</v>
      </c>
      <c r="G81" s="167">
        <v>-322537.81000000006</v>
      </c>
      <c r="H81" s="168">
        <v>-27320184.4319999</v>
      </c>
      <c r="I81" s="102">
        <f t="shared" si="2"/>
        <v>-27642722.241999898</v>
      </c>
      <c r="J81" s="167">
        <v>0</v>
      </c>
      <c r="K81" s="168">
        <v>65651.41163778811</v>
      </c>
      <c r="L81" s="102">
        <f t="shared" si="3"/>
        <v>65651.41163778811</v>
      </c>
    </row>
    <row r="82" spans="1:12" ht="21" customHeight="1">
      <c r="A82" s="265" t="s">
        <v>208</v>
      </c>
      <c r="B82" s="257"/>
      <c r="C82" s="257"/>
      <c r="D82" s="257"/>
      <c r="E82" s="258"/>
      <c r="F82" s="99">
        <v>199</v>
      </c>
      <c r="G82" s="143">
        <f>G78+G79</f>
        <v>25348041.590452924</v>
      </c>
      <c r="H82" s="161">
        <f>H78+H79</f>
        <v>161594923.83095425</v>
      </c>
      <c r="I82" s="102">
        <f t="shared" si="2"/>
        <v>186942965.42140716</v>
      </c>
      <c r="J82" s="143">
        <f>+J78+J79</f>
        <v>41173745.35181582</v>
      </c>
      <c r="K82" s="161">
        <f>+K78+K79</f>
        <v>177846778.81839567</v>
      </c>
      <c r="L82" s="102">
        <f t="shared" si="3"/>
        <v>219020524.1702115</v>
      </c>
    </row>
    <row r="83" spans="1:12" ht="12.75">
      <c r="A83" s="265" t="s">
        <v>258</v>
      </c>
      <c r="B83" s="266"/>
      <c r="C83" s="266"/>
      <c r="D83" s="266"/>
      <c r="E83" s="276"/>
      <c r="F83" s="99">
        <v>200</v>
      </c>
      <c r="G83" s="143">
        <v>25322257.760940894</v>
      </c>
      <c r="H83" s="161">
        <v>160705482.4925057</v>
      </c>
      <c r="I83" s="102">
        <f t="shared" si="2"/>
        <v>186027740.25344658</v>
      </c>
      <c r="J83" s="143">
        <v>41128778.94742501</v>
      </c>
      <c r="K83" s="161">
        <v>177358618.33698854</v>
      </c>
      <c r="L83" s="102">
        <f t="shared" si="3"/>
        <v>218487397.28441355</v>
      </c>
    </row>
    <row r="84" spans="1:12" ht="12.75">
      <c r="A84" s="265" t="s">
        <v>259</v>
      </c>
      <c r="B84" s="266"/>
      <c r="C84" s="266"/>
      <c r="D84" s="266"/>
      <c r="E84" s="276"/>
      <c r="F84" s="99">
        <v>201</v>
      </c>
      <c r="G84" s="167">
        <v>25783.829512052722</v>
      </c>
      <c r="H84" s="168">
        <v>889441.580608036</v>
      </c>
      <c r="I84" s="102">
        <f t="shared" si="2"/>
        <v>915225.4101200887</v>
      </c>
      <c r="J84" s="167">
        <v>44966.40439072675</v>
      </c>
      <c r="K84" s="168">
        <v>488160.48140761675</v>
      </c>
      <c r="L84" s="102">
        <f t="shared" si="3"/>
        <v>533126.8857983435</v>
      </c>
    </row>
    <row r="85" spans="1:12" ht="12.75">
      <c r="A85" s="265" t="s">
        <v>264</v>
      </c>
      <c r="B85" s="266"/>
      <c r="C85" s="266"/>
      <c r="D85" s="266"/>
      <c r="E85" s="266"/>
      <c r="F85" s="99">
        <v>202</v>
      </c>
      <c r="G85" s="143">
        <f>+G7+G16+G30+G31+G32+G81</f>
        <v>562190513.4643823</v>
      </c>
      <c r="H85" s="161">
        <f>+H7+H16+H30+H31+H32+H81</f>
        <v>1830804698.050157</v>
      </c>
      <c r="I85" s="102">
        <f t="shared" si="2"/>
        <v>2392995211.5145392</v>
      </c>
      <c r="J85" s="143">
        <f>+J7+J16+J30+J31+J32+J81</f>
        <v>598439863.0131564</v>
      </c>
      <c r="K85" s="161">
        <f>+K7+K16+K30+K31+K32+K81</f>
        <v>1926896227.162725</v>
      </c>
      <c r="L85" s="165">
        <f t="shared" si="3"/>
        <v>2525336090.1758814</v>
      </c>
    </row>
    <row r="86" spans="1:12" ht="12.75">
      <c r="A86" s="265" t="s">
        <v>265</v>
      </c>
      <c r="B86" s="266"/>
      <c r="C86" s="266"/>
      <c r="D86" s="266"/>
      <c r="E86" s="266"/>
      <c r="F86" s="99">
        <v>203</v>
      </c>
      <c r="G86" s="143">
        <f>+G33+G42+G50+G54+G57+G66+G74+G77+G80</f>
        <v>-536842471.8739292</v>
      </c>
      <c r="H86" s="161">
        <f>+H33+H42+H50+H54+H57+H66+H74+H77+H80</f>
        <v>-1669209774.2192028</v>
      </c>
      <c r="I86" s="102">
        <f t="shared" si="2"/>
        <v>-2206052246.093132</v>
      </c>
      <c r="J86" s="143">
        <f>+J33+J42+J50+J54+J57+J66+J74+J77+J80</f>
        <v>-557266117.6613406</v>
      </c>
      <c r="K86" s="161">
        <f>+K33+K42+K50+K54+K57+K66+K74+K77+K80</f>
        <v>-1749049448.3443294</v>
      </c>
      <c r="L86" s="165">
        <f t="shared" si="3"/>
        <v>-2306315566.00567</v>
      </c>
    </row>
    <row r="87" spans="1:12" ht="12.75">
      <c r="A87" s="265" t="s">
        <v>209</v>
      </c>
      <c r="B87" s="257"/>
      <c r="C87" s="257"/>
      <c r="D87" s="257"/>
      <c r="E87" s="257"/>
      <c r="F87" s="99">
        <v>204</v>
      </c>
      <c r="G87" s="167">
        <f>SUM(G88:G94)-G95</f>
        <v>48356675.5227818</v>
      </c>
      <c r="H87" s="168">
        <f>SUM(H88:H94)-H95</f>
        <v>50396367.052918516</v>
      </c>
      <c r="I87" s="102">
        <f t="shared" si="2"/>
        <v>98753042.57570031</v>
      </c>
      <c r="J87" s="167">
        <f>+J88+J89+J90+J91+J92+J93+J94-J95</f>
        <v>20748836.071997732</v>
      </c>
      <c r="K87" s="168">
        <f>+K88+K89+K90+K91+K92+K93+K94-K95</f>
        <v>54573806.710992776</v>
      </c>
      <c r="L87" s="102">
        <f t="shared" si="3"/>
        <v>75322642.78299052</v>
      </c>
    </row>
    <row r="88" spans="1:12" ht="19.5" customHeight="1">
      <c r="A88" s="256" t="s">
        <v>266</v>
      </c>
      <c r="B88" s="257"/>
      <c r="C88" s="257"/>
      <c r="D88" s="257"/>
      <c r="E88" s="257"/>
      <c r="F88" s="99">
        <v>205</v>
      </c>
      <c r="G88" s="143">
        <v>-852763.3872181987</v>
      </c>
      <c r="H88" s="161">
        <v>-1620059.5857815002</v>
      </c>
      <c r="I88" s="102">
        <f t="shared" si="2"/>
        <v>-2472822.972999699</v>
      </c>
      <c r="J88" s="143">
        <v>-313913.9180022628</v>
      </c>
      <c r="K88" s="161">
        <v>-856216.3906585329</v>
      </c>
      <c r="L88" s="102">
        <f t="shared" si="3"/>
        <v>-1170130.3086607957</v>
      </c>
    </row>
    <row r="89" spans="1:12" ht="23.25" customHeight="1">
      <c r="A89" s="256" t="s">
        <v>267</v>
      </c>
      <c r="B89" s="257"/>
      <c r="C89" s="257"/>
      <c r="D89" s="257"/>
      <c r="E89" s="257"/>
      <c r="F89" s="99">
        <v>206</v>
      </c>
      <c r="G89" s="143">
        <v>61511798.65</v>
      </c>
      <c r="H89" s="161">
        <v>59294145.42312012</v>
      </c>
      <c r="I89" s="102">
        <f t="shared" si="2"/>
        <v>120805944.07312012</v>
      </c>
      <c r="J89" s="143">
        <v>25686280.479999997</v>
      </c>
      <c r="K89" s="161">
        <v>69443147.39798099</v>
      </c>
      <c r="L89" s="102">
        <f t="shared" si="3"/>
        <v>95129427.87798098</v>
      </c>
    </row>
    <row r="90" spans="1:12" ht="21.75" customHeight="1">
      <c r="A90" s="256" t="s">
        <v>268</v>
      </c>
      <c r="B90" s="257"/>
      <c r="C90" s="257"/>
      <c r="D90" s="257"/>
      <c r="E90" s="257"/>
      <c r="F90" s="99">
        <v>207</v>
      </c>
      <c r="G90" s="167">
        <v>0</v>
      </c>
      <c r="H90" s="168">
        <v>1952023.01558</v>
      </c>
      <c r="I90" s="102">
        <f t="shared" si="2"/>
        <v>1952023.01558</v>
      </c>
      <c r="J90" s="167">
        <v>0</v>
      </c>
      <c r="K90" s="168">
        <v>-6128.396329680183</v>
      </c>
      <c r="L90" s="102">
        <f t="shared" si="3"/>
        <v>-6128.396329680183</v>
      </c>
    </row>
    <row r="91" spans="1:12" ht="21" customHeight="1">
      <c r="A91" s="256" t="s">
        <v>269</v>
      </c>
      <c r="B91" s="257"/>
      <c r="C91" s="257"/>
      <c r="D91" s="257"/>
      <c r="E91" s="257"/>
      <c r="F91" s="99">
        <v>208</v>
      </c>
      <c r="G91" s="143">
        <v>0</v>
      </c>
      <c r="H91" s="161">
        <v>0</v>
      </c>
      <c r="I91" s="102">
        <f t="shared" si="2"/>
        <v>0</v>
      </c>
      <c r="J91" s="143">
        <v>0</v>
      </c>
      <c r="K91" s="161">
        <v>0</v>
      </c>
      <c r="L91" s="102">
        <f t="shared" si="3"/>
        <v>0</v>
      </c>
    </row>
    <row r="92" spans="1:12" ht="12.75">
      <c r="A92" s="256" t="s">
        <v>270</v>
      </c>
      <c r="B92" s="257"/>
      <c r="C92" s="257"/>
      <c r="D92" s="257"/>
      <c r="E92" s="257"/>
      <c r="F92" s="99">
        <v>209</v>
      </c>
      <c r="G92" s="143">
        <v>0</v>
      </c>
      <c r="H92" s="161">
        <v>0</v>
      </c>
      <c r="I92" s="102">
        <f t="shared" si="2"/>
        <v>0</v>
      </c>
      <c r="J92" s="143">
        <v>0</v>
      </c>
      <c r="K92" s="161">
        <v>0</v>
      </c>
      <c r="L92" s="102">
        <f t="shared" si="3"/>
        <v>0</v>
      </c>
    </row>
    <row r="93" spans="1:12" ht="22.5" customHeight="1">
      <c r="A93" s="256" t="s">
        <v>271</v>
      </c>
      <c r="B93" s="257"/>
      <c r="C93" s="257"/>
      <c r="D93" s="257"/>
      <c r="E93" s="257"/>
      <c r="F93" s="99">
        <v>210</v>
      </c>
      <c r="G93" s="167">
        <v>0</v>
      </c>
      <c r="H93" s="168">
        <v>0</v>
      </c>
      <c r="I93" s="102">
        <f t="shared" si="2"/>
        <v>0</v>
      </c>
      <c r="J93" s="167">
        <v>0</v>
      </c>
      <c r="K93" s="168">
        <v>0</v>
      </c>
      <c r="L93" s="102">
        <f t="shared" si="3"/>
        <v>0</v>
      </c>
    </row>
    <row r="94" spans="1:12" ht="12.75">
      <c r="A94" s="256" t="s">
        <v>272</v>
      </c>
      <c r="B94" s="257"/>
      <c r="C94" s="257"/>
      <c r="D94" s="257"/>
      <c r="E94" s="257"/>
      <c r="F94" s="99">
        <v>211</v>
      </c>
      <c r="G94" s="143">
        <v>0</v>
      </c>
      <c r="H94" s="161">
        <v>0</v>
      </c>
      <c r="I94" s="102">
        <f t="shared" si="2"/>
        <v>0</v>
      </c>
      <c r="J94" s="143">
        <v>0</v>
      </c>
      <c r="K94" s="161">
        <v>0</v>
      </c>
      <c r="L94" s="102">
        <f t="shared" si="3"/>
        <v>0</v>
      </c>
    </row>
    <row r="95" spans="1:12" ht="12.75">
      <c r="A95" s="256" t="s">
        <v>273</v>
      </c>
      <c r="B95" s="257"/>
      <c r="C95" s="257"/>
      <c r="D95" s="257"/>
      <c r="E95" s="257"/>
      <c r="F95" s="99">
        <v>212</v>
      </c>
      <c r="G95" s="143">
        <v>12302359.74</v>
      </c>
      <c r="H95" s="161">
        <v>9229741.8000001</v>
      </c>
      <c r="I95" s="102">
        <f t="shared" si="2"/>
        <v>21532101.5400001</v>
      </c>
      <c r="J95" s="143">
        <v>4623530.49</v>
      </c>
      <c r="K95" s="161">
        <v>14006995.9</v>
      </c>
      <c r="L95" s="102">
        <f t="shared" si="3"/>
        <v>18630526.39</v>
      </c>
    </row>
    <row r="96" spans="1:12" ht="12.75">
      <c r="A96" s="265" t="s">
        <v>207</v>
      </c>
      <c r="B96" s="257"/>
      <c r="C96" s="257"/>
      <c r="D96" s="257"/>
      <c r="E96" s="257"/>
      <c r="F96" s="99">
        <v>213</v>
      </c>
      <c r="G96" s="167">
        <f>G82+G87</f>
        <v>73704717.11323473</v>
      </c>
      <c r="H96" s="168">
        <f>H82+H87</f>
        <v>211991290.88387278</v>
      </c>
      <c r="I96" s="102">
        <f t="shared" si="2"/>
        <v>285696007.9971075</v>
      </c>
      <c r="J96" s="167">
        <f>+J82+J87</f>
        <v>61922581.42381355</v>
      </c>
      <c r="K96" s="168">
        <f>+K82+K87</f>
        <v>232420585.52938846</v>
      </c>
      <c r="L96" s="102">
        <f t="shared" si="3"/>
        <v>294343166.953202</v>
      </c>
    </row>
    <row r="97" spans="1:12" ht="12.75">
      <c r="A97" s="265" t="s">
        <v>258</v>
      </c>
      <c r="B97" s="266"/>
      <c r="C97" s="266"/>
      <c r="D97" s="266"/>
      <c r="E97" s="276"/>
      <c r="F97" s="99">
        <v>214</v>
      </c>
      <c r="G97" s="143">
        <v>73693860.1906473</v>
      </c>
      <c r="H97" s="161">
        <v>210962085.99273568</v>
      </c>
      <c r="I97" s="102">
        <f t="shared" si="2"/>
        <v>284655946.183383</v>
      </c>
      <c r="J97" s="143">
        <v>61883967.45567888</v>
      </c>
      <c r="K97" s="161">
        <v>231939354.13700044</v>
      </c>
      <c r="L97" s="102">
        <f t="shared" si="3"/>
        <v>293823321.5926793</v>
      </c>
    </row>
    <row r="98" spans="1:12" ht="12.75">
      <c r="A98" s="265" t="s">
        <v>259</v>
      </c>
      <c r="B98" s="266"/>
      <c r="C98" s="266"/>
      <c r="D98" s="266"/>
      <c r="E98" s="276"/>
      <c r="F98" s="99">
        <v>215</v>
      </c>
      <c r="G98" s="143">
        <v>10856.92258743981</v>
      </c>
      <c r="H98" s="161">
        <v>1029204.8272961985</v>
      </c>
      <c r="I98" s="102">
        <f t="shared" si="2"/>
        <v>1040061.7498836382</v>
      </c>
      <c r="J98" s="143">
        <v>38613.968134595525</v>
      </c>
      <c r="K98" s="161">
        <v>481231.39060228865</v>
      </c>
      <c r="L98" s="102">
        <f t="shared" si="3"/>
        <v>519845.3587368842</v>
      </c>
    </row>
    <row r="99" spans="1:12" ht="12.75">
      <c r="A99" s="267" t="s">
        <v>298</v>
      </c>
      <c r="B99" s="269"/>
      <c r="C99" s="269"/>
      <c r="D99" s="269"/>
      <c r="E99" s="269"/>
      <c r="F99" s="107">
        <v>216</v>
      </c>
      <c r="G99" s="148">
        <v>0</v>
      </c>
      <c r="H99" s="173">
        <v>0</v>
      </c>
      <c r="I99" s="166">
        <f t="shared" si="2"/>
        <v>0</v>
      </c>
      <c r="J99" s="148">
        <v>0</v>
      </c>
      <c r="K99" s="173">
        <v>0</v>
      </c>
      <c r="L99" s="111">
        <f t="shared" si="3"/>
        <v>0</v>
      </c>
    </row>
    <row r="100" spans="1:12" ht="12.75">
      <c r="A100" s="277" t="s">
        <v>376</v>
      </c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  <c r="L100" s="277"/>
    </row>
  </sheetData>
  <sheetProtection/>
  <mergeCells count="102">
    <mergeCell ref="A1:L1"/>
    <mergeCell ref="A90:E90"/>
    <mergeCell ref="A91:E91"/>
    <mergeCell ref="A92:E92"/>
    <mergeCell ref="A93:E93"/>
    <mergeCell ref="A84:E84"/>
    <mergeCell ref="A85:E85"/>
    <mergeCell ref="A86:E86"/>
    <mergeCell ref="A87:E87"/>
    <mergeCell ref="A88:E88"/>
    <mergeCell ref="A100:L100"/>
    <mergeCell ref="A94:E94"/>
    <mergeCell ref="A95:E95"/>
    <mergeCell ref="A96:E96"/>
    <mergeCell ref="A97:E97"/>
    <mergeCell ref="A98:E98"/>
    <mergeCell ref="A99:E99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8:E8"/>
    <mergeCell ref="A9:E9"/>
    <mergeCell ref="A4:E5"/>
    <mergeCell ref="F4:F5"/>
    <mergeCell ref="A10:E10"/>
    <mergeCell ref="A11:E11"/>
    <mergeCell ref="G4:I4"/>
    <mergeCell ref="J4:L4"/>
    <mergeCell ref="A2:L2"/>
    <mergeCell ref="K3:L3"/>
    <mergeCell ref="A6:E6"/>
    <mergeCell ref="A7:E7"/>
  </mergeCells>
  <dataValidations count="1">
    <dataValidation allowBlank="1" sqref="A1:A65536 M1:IV65536 B2:F65536 G99:H65536 I100:I65536 G2:K6 L2:L65536 J99:K65536"/>
  </dataValidations>
  <printOptions/>
  <pageMargins left="0.75" right="0.75" top="1" bottom="1" header="0.5" footer="0.5"/>
  <pageSetup horizontalDpi="600" verticalDpi="600" orientation="portrait" paperSize="9" scale="72" r:id="rId1"/>
  <rowBreaks count="1" manualBreakCount="1">
    <brk id="56" max="255" man="1"/>
  </rowBreaks>
  <ignoredErrors>
    <ignoredError sqref="I7:I17 I19:I23 I25:I73 I75:I83 I88:I95" formula="1"/>
    <ignoredError sqref="I18 I24 I74 I84:I87 I96:I99" formula="1" formulaRange="1"/>
    <ignoredError sqref="G18:H18 J18:K18 G24:H24 J24:K24 G74:H74 J74:K74" formulaRange="1"/>
    <ignoredError sqref="I84:I87 I96:I99" formula="1" unlockedFormula="1"/>
    <ignoredError sqref="G85:H87 J85:K87 G96:H96 J96:K9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tabSelected="1" view="pageBreakPreview" zoomScale="110" zoomScaleSheetLayoutView="110" zoomScalePageLayoutView="0" workbookViewId="0" topLeftCell="A1">
      <pane xSplit="8" ySplit="5" topLeftCell="I48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K67" sqref="K67"/>
    </sheetView>
  </sheetViews>
  <sheetFormatPr defaultColWidth="9.140625" defaultRowHeight="12.75"/>
  <cols>
    <col min="1" max="9" width="9.140625" style="33" customWidth="1"/>
    <col min="10" max="11" width="12.140625" style="33" customWidth="1"/>
    <col min="12" max="16384" width="9.140625" style="33" customWidth="1"/>
  </cols>
  <sheetData>
    <row r="1" spans="1:10" ht="17.25" customHeight="1">
      <c r="A1" s="286" t="s">
        <v>211</v>
      </c>
      <c r="B1" s="287"/>
      <c r="C1" s="287"/>
      <c r="D1" s="287"/>
      <c r="E1" s="287"/>
      <c r="F1" s="287"/>
      <c r="G1" s="287"/>
      <c r="H1" s="287"/>
      <c r="I1" s="287"/>
      <c r="J1" s="288"/>
    </row>
    <row r="2" spans="1:11" ht="12.75" customHeight="1">
      <c r="A2" s="289" t="s">
        <v>439</v>
      </c>
      <c r="B2" s="290"/>
      <c r="C2" s="290"/>
      <c r="D2" s="290"/>
      <c r="E2" s="290"/>
      <c r="F2" s="290"/>
      <c r="G2" s="290"/>
      <c r="H2" s="290"/>
      <c r="I2" s="290"/>
      <c r="J2" s="291"/>
      <c r="K2" s="81"/>
    </row>
    <row r="3" spans="1:11" ht="9" customHeight="1">
      <c r="A3" s="80"/>
      <c r="B3" s="82"/>
      <c r="C3" s="82"/>
      <c r="D3" s="306"/>
      <c r="E3" s="306"/>
      <c r="F3" s="82"/>
      <c r="G3" s="82"/>
      <c r="H3" s="82"/>
      <c r="I3" s="82"/>
      <c r="J3" s="83"/>
      <c r="K3" s="87" t="s">
        <v>58</v>
      </c>
    </row>
    <row r="4" spans="1:11" ht="48.75" customHeight="1">
      <c r="A4" s="292" t="s">
        <v>6</v>
      </c>
      <c r="B4" s="292"/>
      <c r="C4" s="292"/>
      <c r="D4" s="292"/>
      <c r="E4" s="292"/>
      <c r="F4" s="292"/>
      <c r="G4" s="292"/>
      <c r="H4" s="292"/>
      <c r="I4" s="40" t="s">
        <v>62</v>
      </c>
      <c r="J4" s="41" t="s">
        <v>430</v>
      </c>
      <c r="K4" s="41" t="s">
        <v>373</v>
      </c>
    </row>
    <row r="5" spans="1:11" ht="12.75" customHeight="1">
      <c r="A5" s="293">
        <v>1</v>
      </c>
      <c r="B5" s="293"/>
      <c r="C5" s="293"/>
      <c r="D5" s="293"/>
      <c r="E5" s="293"/>
      <c r="F5" s="293"/>
      <c r="G5" s="293"/>
      <c r="H5" s="293"/>
      <c r="I5" s="42">
        <v>2</v>
      </c>
      <c r="J5" s="43" t="s">
        <v>60</v>
      </c>
      <c r="K5" s="43" t="s">
        <v>61</v>
      </c>
    </row>
    <row r="6" spans="1:11" ht="12.75">
      <c r="A6" s="297" t="s">
        <v>213</v>
      </c>
      <c r="B6" s="298"/>
      <c r="C6" s="298"/>
      <c r="D6" s="298"/>
      <c r="E6" s="298"/>
      <c r="F6" s="298"/>
      <c r="G6" s="298"/>
      <c r="H6" s="299"/>
      <c r="I6" s="38">
        <v>1</v>
      </c>
      <c r="J6" s="39">
        <f>J7+J18+J36</f>
        <v>-168607931.070316</v>
      </c>
      <c r="K6" s="39">
        <f>K7+K18+K36</f>
        <v>-11383732.081435695</v>
      </c>
    </row>
    <row r="7" spans="1:11" ht="12.75">
      <c r="A7" s="300" t="s">
        <v>214</v>
      </c>
      <c r="B7" s="295"/>
      <c r="C7" s="295"/>
      <c r="D7" s="295"/>
      <c r="E7" s="295"/>
      <c r="F7" s="295"/>
      <c r="G7" s="295"/>
      <c r="H7" s="296"/>
      <c r="I7" s="1">
        <v>2</v>
      </c>
      <c r="J7" s="34">
        <f>J8+J9</f>
        <v>64412110.09479657</v>
      </c>
      <c r="K7" s="34">
        <f>K8+K9</f>
        <v>119759702.6908473</v>
      </c>
    </row>
    <row r="8" spans="1:11" ht="12.75">
      <c r="A8" s="294" t="s">
        <v>85</v>
      </c>
      <c r="B8" s="295"/>
      <c r="C8" s="295"/>
      <c r="D8" s="295"/>
      <c r="E8" s="295"/>
      <c r="F8" s="295"/>
      <c r="G8" s="295"/>
      <c r="H8" s="296"/>
      <c r="I8" s="1">
        <v>3</v>
      </c>
      <c r="J8" s="3">
        <v>233943359.02227777</v>
      </c>
      <c r="K8" s="3">
        <v>275446987.8607178</v>
      </c>
    </row>
    <row r="9" spans="1:11" ht="12.75">
      <c r="A9" s="294" t="s">
        <v>86</v>
      </c>
      <c r="B9" s="295"/>
      <c r="C9" s="295"/>
      <c r="D9" s="295"/>
      <c r="E9" s="295"/>
      <c r="F9" s="295"/>
      <c r="G9" s="295"/>
      <c r="H9" s="296"/>
      <c r="I9" s="1">
        <v>4</v>
      </c>
      <c r="J9" s="34">
        <f>SUM(J10:J17)</f>
        <v>-169531248.9274812</v>
      </c>
      <c r="K9" s="34">
        <f>SUM(K10:K17)</f>
        <v>-155687285.16987047</v>
      </c>
    </row>
    <row r="10" spans="1:11" ht="12.75">
      <c r="A10" s="294" t="s">
        <v>115</v>
      </c>
      <c r="B10" s="295"/>
      <c r="C10" s="295"/>
      <c r="D10" s="295"/>
      <c r="E10" s="295"/>
      <c r="F10" s="295"/>
      <c r="G10" s="295"/>
      <c r="H10" s="296"/>
      <c r="I10" s="1">
        <v>5</v>
      </c>
      <c r="J10" s="3">
        <v>30920991.0891838</v>
      </c>
      <c r="K10" s="3">
        <v>30269244.68922678</v>
      </c>
    </row>
    <row r="11" spans="1:11" ht="12.75">
      <c r="A11" s="294" t="s">
        <v>116</v>
      </c>
      <c r="B11" s="295"/>
      <c r="C11" s="295"/>
      <c r="D11" s="295"/>
      <c r="E11" s="295"/>
      <c r="F11" s="295"/>
      <c r="G11" s="295"/>
      <c r="H11" s="296"/>
      <c r="I11" s="1">
        <v>6</v>
      </c>
      <c r="J11" s="3">
        <v>8262158.157166898</v>
      </c>
      <c r="K11" s="3">
        <v>10507912.7797402</v>
      </c>
    </row>
    <row r="12" spans="1:11" ht="12.75">
      <c r="A12" s="294" t="s">
        <v>117</v>
      </c>
      <c r="B12" s="295"/>
      <c r="C12" s="295"/>
      <c r="D12" s="295"/>
      <c r="E12" s="295"/>
      <c r="F12" s="295"/>
      <c r="G12" s="295"/>
      <c r="H12" s="296"/>
      <c r="I12" s="1">
        <v>7</v>
      </c>
      <c r="J12" s="3">
        <v>3171749.4486011015</v>
      </c>
      <c r="K12" s="3">
        <v>33439769.139054302</v>
      </c>
    </row>
    <row r="13" spans="1:11" ht="12.75">
      <c r="A13" s="294" t="s">
        <v>118</v>
      </c>
      <c r="B13" s="295"/>
      <c r="C13" s="295"/>
      <c r="D13" s="295"/>
      <c r="E13" s="295"/>
      <c r="F13" s="295"/>
      <c r="G13" s="295"/>
      <c r="H13" s="296"/>
      <c r="I13" s="1">
        <v>8</v>
      </c>
      <c r="J13" s="3">
        <v>451780.5004633004</v>
      </c>
      <c r="K13" s="3">
        <v>471749.1075783998</v>
      </c>
    </row>
    <row r="14" spans="1:11" ht="12.75">
      <c r="A14" s="294" t="s">
        <v>119</v>
      </c>
      <c r="B14" s="295"/>
      <c r="C14" s="295"/>
      <c r="D14" s="295"/>
      <c r="E14" s="295"/>
      <c r="F14" s="295"/>
      <c r="G14" s="295"/>
      <c r="H14" s="296"/>
      <c r="I14" s="1">
        <v>9</v>
      </c>
      <c r="J14" s="3">
        <v>-198595588.9559858</v>
      </c>
      <c r="K14" s="3">
        <v>-185728356.1360406</v>
      </c>
    </row>
    <row r="15" spans="1:11" ht="12.75">
      <c r="A15" s="294" t="s">
        <v>120</v>
      </c>
      <c r="B15" s="295"/>
      <c r="C15" s="295"/>
      <c r="D15" s="295"/>
      <c r="E15" s="295"/>
      <c r="F15" s="295"/>
      <c r="G15" s="295"/>
      <c r="H15" s="296"/>
      <c r="I15" s="1">
        <v>10</v>
      </c>
      <c r="J15" s="3">
        <v>-9082878.855</v>
      </c>
      <c r="K15" s="3">
        <v>-10932355.9356</v>
      </c>
    </row>
    <row r="16" spans="1:11" ht="21" customHeight="1">
      <c r="A16" s="294" t="s">
        <v>121</v>
      </c>
      <c r="B16" s="295"/>
      <c r="C16" s="295"/>
      <c r="D16" s="295"/>
      <c r="E16" s="295"/>
      <c r="F16" s="295"/>
      <c r="G16" s="295"/>
      <c r="H16" s="296"/>
      <c r="I16" s="1">
        <v>11</v>
      </c>
      <c r="J16" s="3">
        <v>-158255.05507020047</v>
      </c>
      <c r="K16" s="3">
        <v>-7330461.615174499</v>
      </c>
    </row>
    <row r="17" spans="1:11" ht="12.75">
      <c r="A17" s="294" t="s">
        <v>122</v>
      </c>
      <c r="B17" s="295"/>
      <c r="C17" s="295"/>
      <c r="D17" s="295"/>
      <c r="E17" s="295"/>
      <c r="F17" s="295"/>
      <c r="G17" s="295"/>
      <c r="H17" s="296"/>
      <c r="I17" s="1">
        <v>12</v>
      </c>
      <c r="J17" s="3">
        <v>-4501205.256840323</v>
      </c>
      <c r="K17" s="3">
        <v>-26384787.19865505</v>
      </c>
    </row>
    <row r="18" spans="1:11" ht="12.75">
      <c r="A18" s="300" t="s">
        <v>123</v>
      </c>
      <c r="B18" s="295"/>
      <c r="C18" s="295"/>
      <c r="D18" s="295"/>
      <c r="E18" s="295"/>
      <c r="F18" s="295"/>
      <c r="G18" s="295"/>
      <c r="H18" s="296"/>
      <c r="I18" s="1">
        <v>13</v>
      </c>
      <c r="J18" s="35">
        <f>SUM(J19:J35)</f>
        <v>-221274580.00329256</v>
      </c>
      <c r="K18" s="35">
        <f>SUM(K19:K35)</f>
        <v>-95922254.844123</v>
      </c>
    </row>
    <row r="19" spans="1:11" ht="12.75">
      <c r="A19" s="294" t="s">
        <v>124</v>
      </c>
      <c r="B19" s="295"/>
      <c r="C19" s="295"/>
      <c r="D19" s="295"/>
      <c r="E19" s="295"/>
      <c r="F19" s="295"/>
      <c r="G19" s="295"/>
      <c r="H19" s="296"/>
      <c r="I19" s="1">
        <v>14</v>
      </c>
      <c r="J19" s="3">
        <v>-268571276.4748473</v>
      </c>
      <c r="K19" s="3">
        <v>-415964738.2473439</v>
      </c>
    </row>
    <row r="20" spans="1:11" ht="19.5" customHeight="1">
      <c r="A20" s="294" t="s">
        <v>147</v>
      </c>
      <c r="B20" s="295"/>
      <c r="C20" s="295"/>
      <c r="D20" s="295"/>
      <c r="E20" s="295"/>
      <c r="F20" s="295"/>
      <c r="G20" s="295"/>
      <c r="H20" s="296"/>
      <c r="I20" s="1">
        <v>15</v>
      </c>
      <c r="J20" s="3">
        <v>-126671016.35435496</v>
      </c>
      <c r="K20" s="3">
        <v>50508707.28449691</v>
      </c>
    </row>
    <row r="21" spans="1:11" ht="12.75">
      <c r="A21" s="294" t="s">
        <v>125</v>
      </c>
      <c r="B21" s="295"/>
      <c r="C21" s="295"/>
      <c r="D21" s="295"/>
      <c r="E21" s="295"/>
      <c r="F21" s="295"/>
      <c r="G21" s="295"/>
      <c r="H21" s="296"/>
      <c r="I21" s="1">
        <v>16</v>
      </c>
      <c r="J21" s="3">
        <v>134056607.70840889</v>
      </c>
      <c r="K21" s="3">
        <v>224659771.89320353</v>
      </c>
    </row>
    <row r="22" spans="1:11" ht="22.5" customHeight="1">
      <c r="A22" s="294" t="s">
        <v>126</v>
      </c>
      <c r="B22" s="295"/>
      <c r="C22" s="295"/>
      <c r="D22" s="295"/>
      <c r="E22" s="295"/>
      <c r="F22" s="295"/>
      <c r="G22" s="295"/>
      <c r="H22" s="296"/>
      <c r="I22" s="1">
        <v>17</v>
      </c>
      <c r="J22" s="3">
        <v>0</v>
      </c>
      <c r="K22" s="3">
        <v>0</v>
      </c>
    </row>
    <row r="23" spans="1:11" ht="21" customHeight="1">
      <c r="A23" s="294" t="s">
        <v>127</v>
      </c>
      <c r="B23" s="295"/>
      <c r="C23" s="295"/>
      <c r="D23" s="295"/>
      <c r="E23" s="295"/>
      <c r="F23" s="295"/>
      <c r="G23" s="295"/>
      <c r="H23" s="296"/>
      <c r="I23" s="1">
        <v>18</v>
      </c>
      <c r="J23" s="3">
        <v>-64542588.839999996</v>
      </c>
      <c r="K23" s="3">
        <v>-162214752.00779</v>
      </c>
    </row>
    <row r="24" spans="1:11" ht="12.75">
      <c r="A24" s="294" t="s">
        <v>128</v>
      </c>
      <c r="B24" s="295"/>
      <c r="C24" s="295"/>
      <c r="D24" s="295"/>
      <c r="E24" s="295"/>
      <c r="F24" s="295"/>
      <c r="G24" s="295"/>
      <c r="H24" s="296"/>
      <c r="I24" s="1">
        <v>19</v>
      </c>
      <c r="J24" s="3">
        <v>-83765809.19355741</v>
      </c>
      <c r="K24" s="3">
        <v>-26671943.05770126</v>
      </c>
    </row>
    <row r="25" spans="1:11" ht="12.75">
      <c r="A25" s="294" t="s">
        <v>129</v>
      </c>
      <c r="B25" s="295"/>
      <c r="C25" s="295"/>
      <c r="D25" s="295"/>
      <c r="E25" s="295"/>
      <c r="F25" s="295"/>
      <c r="G25" s="295"/>
      <c r="H25" s="296"/>
      <c r="I25" s="1">
        <v>20</v>
      </c>
      <c r="J25" s="3">
        <v>13311514.863177335</v>
      </c>
      <c r="K25" s="3">
        <v>-12068451.129999978</v>
      </c>
    </row>
    <row r="26" spans="1:11" ht="12.75">
      <c r="A26" s="294" t="s">
        <v>130</v>
      </c>
      <c r="B26" s="295"/>
      <c r="C26" s="295"/>
      <c r="D26" s="295"/>
      <c r="E26" s="295"/>
      <c r="F26" s="295"/>
      <c r="G26" s="295"/>
      <c r="H26" s="296"/>
      <c r="I26" s="1">
        <v>21</v>
      </c>
      <c r="J26" s="3">
        <v>-164817985.6303391</v>
      </c>
      <c r="K26" s="3">
        <v>-162888002.975955</v>
      </c>
    </row>
    <row r="27" spans="1:11" ht="12.75">
      <c r="A27" s="294" t="s">
        <v>131</v>
      </c>
      <c r="B27" s="295"/>
      <c r="C27" s="295"/>
      <c r="D27" s="295"/>
      <c r="E27" s="295"/>
      <c r="F27" s="295"/>
      <c r="G27" s="295"/>
      <c r="H27" s="296"/>
      <c r="I27" s="1">
        <v>22</v>
      </c>
      <c r="J27" s="3">
        <v>0</v>
      </c>
      <c r="K27" s="3">
        <v>0</v>
      </c>
    </row>
    <row r="28" spans="1:11" ht="21" customHeight="1">
      <c r="A28" s="294" t="s">
        <v>146</v>
      </c>
      <c r="B28" s="295"/>
      <c r="C28" s="295"/>
      <c r="D28" s="295"/>
      <c r="E28" s="295"/>
      <c r="F28" s="295"/>
      <c r="G28" s="295"/>
      <c r="H28" s="296"/>
      <c r="I28" s="1">
        <v>23</v>
      </c>
      <c r="J28" s="3">
        <v>-52514354.54810876</v>
      </c>
      <c r="K28" s="3">
        <v>-73692284.31613217</v>
      </c>
    </row>
    <row r="29" spans="1:11" ht="12.75">
      <c r="A29" s="294" t="s">
        <v>132</v>
      </c>
      <c r="B29" s="295"/>
      <c r="C29" s="295"/>
      <c r="D29" s="295"/>
      <c r="E29" s="295"/>
      <c r="F29" s="295"/>
      <c r="G29" s="295"/>
      <c r="H29" s="296"/>
      <c r="I29" s="1">
        <v>24</v>
      </c>
      <c r="J29" s="3">
        <v>345429961.365687</v>
      </c>
      <c r="K29" s="3">
        <v>333509432.11442757</v>
      </c>
    </row>
    <row r="30" spans="1:11" ht="19.5" customHeight="1">
      <c r="A30" s="294" t="s">
        <v>133</v>
      </c>
      <c r="B30" s="295"/>
      <c r="C30" s="295"/>
      <c r="D30" s="295"/>
      <c r="E30" s="295"/>
      <c r="F30" s="295"/>
      <c r="G30" s="295"/>
      <c r="H30" s="296"/>
      <c r="I30" s="1">
        <v>25</v>
      </c>
      <c r="J30" s="3">
        <v>64542588.839999996</v>
      </c>
      <c r="K30" s="3">
        <v>162214752.00779</v>
      </c>
    </row>
    <row r="31" spans="1:11" ht="12.75">
      <c r="A31" s="294" t="s">
        <v>134</v>
      </c>
      <c r="B31" s="295"/>
      <c r="C31" s="295"/>
      <c r="D31" s="295"/>
      <c r="E31" s="295"/>
      <c r="F31" s="295"/>
      <c r="G31" s="295"/>
      <c r="H31" s="296"/>
      <c r="I31" s="1">
        <v>26</v>
      </c>
      <c r="J31" s="3">
        <v>-3267577.149303032</v>
      </c>
      <c r="K31" s="3">
        <v>-10492943.11861575</v>
      </c>
    </row>
    <row r="32" spans="1:11" ht="12.75">
      <c r="A32" s="294" t="s">
        <v>135</v>
      </c>
      <c r="B32" s="295"/>
      <c r="C32" s="295"/>
      <c r="D32" s="295"/>
      <c r="E32" s="295"/>
      <c r="F32" s="295"/>
      <c r="G32" s="295"/>
      <c r="H32" s="296"/>
      <c r="I32" s="1">
        <v>27</v>
      </c>
      <c r="J32" s="3">
        <v>0</v>
      </c>
      <c r="K32" s="3">
        <v>0</v>
      </c>
    </row>
    <row r="33" spans="1:11" ht="12.75">
      <c r="A33" s="294" t="s">
        <v>136</v>
      </c>
      <c r="B33" s="295"/>
      <c r="C33" s="295"/>
      <c r="D33" s="295"/>
      <c r="E33" s="295"/>
      <c r="F33" s="295"/>
      <c r="G33" s="295"/>
      <c r="H33" s="296"/>
      <c r="I33" s="1">
        <v>28</v>
      </c>
      <c r="J33" s="3">
        <v>-782620.3823330179</v>
      </c>
      <c r="K33" s="3">
        <v>1038564.9972603379</v>
      </c>
    </row>
    <row r="34" spans="1:11" ht="12.75">
      <c r="A34" s="294" t="s">
        <v>137</v>
      </c>
      <c r="B34" s="295"/>
      <c r="C34" s="295"/>
      <c r="D34" s="295"/>
      <c r="E34" s="295"/>
      <c r="F34" s="295"/>
      <c r="G34" s="295"/>
      <c r="H34" s="296"/>
      <c r="I34" s="1">
        <v>29</v>
      </c>
      <c r="J34" s="3">
        <v>-48232422.30749554</v>
      </c>
      <c r="K34" s="3">
        <v>-29312467.72311137</v>
      </c>
    </row>
    <row r="35" spans="1:11" ht="21" customHeight="1">
      <c r="A35" s="294" t="s">
        <v>138</v>
      </c>
      <c r="B35" s="295"/>
      <c r="C35" s="295"/>
      <c r="D35" s="295"/>
      <c r="E35" s="295"/>
      <c r="F35" s="295"/>
      <c r="G35" s="295"/>
      <c r="H35" s="296"/>
      <c r="I35" s="1">
        <v>30</v>
      </c>
      <c r="J35" s="3">
        <v>34550398.09977315</v>
      </c>
      <c r="K35" s="3">
        <v>25452099.435348094</v>
      </c>
    </row>
    <row r="36" spans="1:11" ht="12.75">
      <c r="A36" s="300" t="s">
        <v>139</v>
      </c>
      <c r="B36" s="295"/>
      <c r="C36" s="295"/>
      <c r="D36" s="295"/>
      <c r="E36" s="295"/>
      <c r="F36" s="295"/>
      <c r="G36" s="295"/>
      <c r="H36" s="296"/>
      <c r="I36" s="1">
        <v>31</v>
      </c>
      <c r="J36" s="3">
        <v>-11745461.161819998</v>
      </c>
      <c r="K36" s="3">
        <v>-35221179.92816</v>
      </c>
    </row>
    <row r="37" spans="1:11" ht="12.75">
      <c r="A37" s="300" t="s">
        <v>92</v>
      </c>
      <c r="B37" s="295"/>
      <c r="C37" s="295"/>
      <c r="D37" s="295"/>
      <c r="E37" s="295"/>
      <c r="F37" s="295"/>
      <c r="G37" s="295"/>
      <c r="H37" s="296"/>
      <c r="I37" s="1">
        <v>32</v>
      </c>
      <c r="J37" s="35">
        <f>SUM(J38:J51)</f>
        <v>159816996.25581717</v>
      </c>
      <c r="K37" s="35">
        <f>SUM(K38:K51)</f>
        <v>-9314205.14360775</v>
      </c>
    </row>
    <row r="38" spans="1:11" ht="12.75">
      <c r="A38" s="294" t="s">
        <v>140</v>
      </c>
      <c r="B38" s="295"/>
      <c r="C38" s="295"/>
      <c r="D38" s="295"/>
      <c r="E38" s="295"/>
      <c r="F38" s="295"/>
      <c r="G38" s="295"/>
      <c r="H38" s="296"/>
      <c r="I38" s="1">
        <v>33</v>
      </c>
      <c r="J38" s="3">
        <v>178966.75859019998</v>
      </c>
      <c r="K38" s="3">
        <v>6978408.8433023</v>
      </c>
    </row>
    <row r="39" spans="1:11" ht="12.75">
      <c r="A39" s="294" t="s">
        <v>141</v>
      </c>
      <c r="B39" s="295"/>
      <c r="C39" s="295"/>
      <c r="D39" s="295"/>
      <c r="E39" s="295"/>
      <c r="F39" s="295"/>
      <c r="G39" s="295"/>
      <c r="H39" s="296"/>
      <c r="I39" s="1">
        <v>34</v>
      </c>
      <c r="J39" s="3">
        <v>-29601766.834196597</v>
      </c>
      <c r="K39" s="3">
        <v>-30788227.512581</v>
      </c>
    </row>
    <row r="40" spans="1:11" ht="12.75">
      <c r="A40" s="294" t="s">
        <v>142</v>
      </c>
      <c r="B40" s="295"/>
      <c r="C40" s="295"/>
      <c r="D40" s="295"/>
      <c r="E40" s="295"/>
      <c r="F40" s="295"/>
      <c r="G40" s="295"/>
      <c r="H40" s="296"/>
      <c r="I40" s="1">
        <v>35</v>
      </c>
      <c r="J40" s="3">
        <v>0</v>
      </c>
      <c r="K40" s="3">
        <v>0</v>
      </c>
    </row>
    <row r="41" spans="1:11" ht="12.75">
      <c r="A41" s="294" t="s">
        <v>143</v>
      </c>
      <c r="B41" s="295"/>
      <c r="C41" s="295"/>
      <c r="D41" s="295"/>
      <c r="E41" s="295"/>
      <c r="F41" s="295"/>
      <c r="G41" s="295"/>
      <c r="H41" s="296"/>
      <c r="I41" s="1">
        <v>36</v>
      </c>
      <c r="J41" s="3">
        <v>-16728041.1102655</v>
      </c>
      <c r="K41" s="3">
        <v>-9644886.2151617</v>
      </c>
    </row>
    <row r="42" spans="1:11" ht="21" customHeight="1">
      <c r="A42" s="294" t="s">
        <v>144</v>
      </c>
      <c r="B42" s="295"/>
      <c r="C42" s="295"/>
      <c r="D42" s="295"/>
      <c r="E42" s="295"/>
      <c r="F42" s="295"/>
      <c r="G42" s="295"/>
      <c r="H42" s="296"/>
      <c r="I42" s="1">
        <v>37</v>
      </c>
      <c r="J42" s="3">
        <v>1380373.6400000006</v>
      </c>
      <c r="K42" s="3">
        <v>8401862.2</v>
      </c>
    </row>
    <row r="43" spans="1:11" ht="21.75" customHeight="1">
      <c r="A43" s="294" t="s">
        <v>145</v>
      </c>
      <c r="B43" s="295"/>
      <c r="C43" s="295"/>
      <c r="D43" s="295"/>
      <c r="E43" s="295"/>
      <c r="F43" s="295"/>
      <c r="G43" s="295"/>
      <c r="H43" s="296"/>
      <c r="I43" s="1">
        <v>38</v>
      </c>
      <c r="J43" s="3">
        <v>-98215480.15</v>
      </c>
      <c r="K43" s="3">
        <v>-14113390.086538501</v>
      </c>
    </row>
    <row r="44" spans="1:11" ht="23.25" customHeight="1">
      <c r="A44" s="294" t="s">
        <v>148</v>
      </c>
      <c r="B44" s="295"/>
      <c r="C44" s="295"/>
      <c r="D44" s="295"/>
      <c r="E44" s="295"/>
      <c r="F44" s="295"/>
      <c r="G44" s="295"/>
      <c r="H44" s="296"/>
      <c r="I44" s="1">
        <v>39</v>
      </c>
      <c r="J44" s="3">
        <v>14416064.64157811</v>
      </c>
      <c r="K44" s="3">
        <v>27452495.43953033</v>
      </c>
    </row>
    <row r="45" spans="1:11" ht="12.75">
      <c r="A45" s="294" t="s">
        <v>249</v>
      </c>
      <c r="B45" s="295"/>
      <c r="C45" s="295"/>
      <c r="D45" s="295"/>
      <c r="E45" s="295"/>
      <c r="F45" s="295"/>
      <c r="G45" s="295"/>
      <c r="H45" s="296"/>
      <c r="I45" s="1">
        <v>40</v>
      </c>
      <c r="J45" s="3">
        <v>331519702.96661127</v>
      </c>
      <c r="K45" s="3">
        <v>233749526.5489632</v>
      </c>
    </row>
    <row r="46" spans="1:11" ht="12.75">
      <c r="A46" s="294" t="s">
        <v>250</v>
      </c>
      <c r="B46" s="295"/>
      <c r="C46" s="295"/>
      <c r="D46" s="295"/>
      <c r="E46" s="295"/>
      <c r="F46" s="295"/>
      <c r="G46" s="295"/>
      <c r="H46" s="296"/>
      <c r="I46" s="1">
        <v>41</v>
      </c>
      <c r="J46" s="3">
        <v>-68927083.7741755</v>
      </c>
      <c r="K46" s="3">
        <v>-265640797.73144048</v>
      </c>
    </row>
    <row r="47" spans="1:11" ht="12.75">
      <c r="A47" s="294" t="s">
        <v>251</v>
      </c>
      <c r="B47" s="295"/>
      <c r="C47" s="295"/>
      <c r="D47" s="295"/>
      <c r="E47" s="295"/>
      <c r="F47" s="295"/>
      <c r="G47" s="295"/>
      <c r="H47" s="296"/>
      <c r="I47" s="1">
        <v>42</v>
      </c>
      <c r="J47" s="3">
        <v>0</v>
      </c>
      <c r="K47" s="3">
        <v>0</v>
      </c>
    </row>
    <row r="48" spans="1:11" ht="12.75">
      <c r="A48" s="294" t="s">
        <v>252</v>
      </c>
      <c r="B48" s="295"/>
      <c r="C48" s="295"/>
      <c r="D48" s="295"/>
      <c r="E48" s="295"/>
      <c r="F48" s="295"/>
      <c r="G48" s="295"/>
      <c r="H48" s="296"/>
      <c r="I48" s="1">
        <v>43</v>
      </c>
      <c r="J48" s="3">
        <v>0</v>
      </c>
      <c r="K48" s="3">
        <v>0</v>
      </c>
    </row>
    <row r="49" spans="1:11" ht="12.75">
      <c r="A49" s="294" t="s">
        <v>253</v>
      </c>
      <c r="B49" s="301"/>
      <c r="C49" s="301"/>
      <c r="D49" s="301"/>
      <c r="E49" s="301"/>
      <c r="F49" s="301"/>
      <c r="G49" s="301"/>
      <c r="H49" s="302"/>
      <c r="I49" s="1">
        <v>44</v>
      </c>
      <c r="J49" s="3">
        <v>17065157.65</v>
      </c>
      <c r="K49" s="3">
        <v>16630844.93</v>
      </c>
    </row>
    <row r="50" spans="1:11" ht="12.75">
      <c r="A50" s="294" t="s">
        <v>277</v>
      </c>
      <c r="B50" s="301"/>
      <c r="C50" s="301"/>
      <c r="D50" s="301"/>
      <c r="E50" s="301"/>
      <c r="F50" s="301"/>
      <c r="G50" s="301"/>
      <c r="H50" s="302"/>
      <c r="I50" s="1">
        <v>45</v>
      </c>
      <c r="J50" s="3">
        <v>152251518.90779096</v>
      </c>
      <c r="K50" s="3">
        <v>69719518.1127546</v>
      </c>
    </row>
    <row r="51" spans="1:11" ht="12.75">
      <c r="A51" s="294" t="s">
        <v>278</v>
      </c>
      <c r="B51" s="301"/>
      <c r="C51" s="301"/>
      <c r="D51" s="301"/>
      <c r="E51" s="301"/>
      <c r="F51" s="301"/>
      <c r="G51" s="301"/>
      <c r="H51" s="302"/>
      <c r="I51" s="1">
        <v>46</v>
      </c>
      <c r="J51" s="3">
        <v>-143522416.4401158</v>
      </c>
      <c r="K51" s="3">
        <v>-52059559.6724365</v>
      </c>
    </row>
    <row r="52" spans="1:11" ht="12.75">
      <c r="A52" s="300" t="s">
        <v>93</v>
      </c>
      <c r="B52" s="301"/>
      <c r="C52" s="301"/>
      <c r="D52" s="301"/>
      <c r="E52" s="301"/>
      <c r="F52" s="301"/>
      <c r="G52" s="301"/>
      <c r="H52" s="302"/>
      <c r="I52" s="1">
        <v>47</v>
      </c>
      <c r="J52" s="35">
        <f>SUM(J53:J57)</f>
        <v>-2573612.1709303004</v>
      </c>
      <c r="K52" s="35">
        <f>SUM(K53:K57)</f>
        <v>-1304268.25352</v>
      </c>
    </row>
    <row r="53" spans="1:11" ht="12.75">
      <c r="A53" s="294" t="s">
        <v>279</v>
      </c>
      <c r="B53" s="301"/>
      <c r="C53" s="301"/>
      <c r="D53" s="301"/>
      <c r="E53" s="301"/>
      <c r="F53" s="301"/>
      <c r="G53" s="301"/>
      <c r="H53" s="302"/>
      <c r="I53" s="1">
        <v>48</v>
      </c>
      <c r="J53" s="3">
        <v>0</v>
      </c>
      <c r="K53" s="3">
        <v>0</v>
      </c>
    </row>
    <row r="54" spans="1:11" ht="12.75">
      <c r="A54" s="294" t="s">
        <v>280</v>
      </c>
      <c r="B54" s="301"/>
      <c r="C54" s="301"/>
      <c r="D54" s="301"/>
      <c r="E54" s="301"/>
      <c r="F54" s="301"/>
      <c r="G54" s="301"/>
      <c r="H54" s="302"/>
      <c r="I54" s="1">
        <v>49</v>
      </c>
      <c r="J54" s="3">
        <v>0</v>
      </c>
      <c r="K54" s="3">
        <v>0</v>
      </c>
    </row>
    <row r="55" spans="1:11" ht="12.75">
      <c r="A55" s="294" t="s">
        <v>281</v>
      </c>
      <c r="B55" s="301"/>
      <c r="C55" s="301"/>
      <c r="D55" s="301"/>
      <c r="E55" s="301"/>
      <c r="F55" s="301"/>
      <c r="G55" s="301"/>
      <c r="H55" s="302"/>
      <c r="I55" s="1">
        <v>50</v>
      </c>
      <c r="J55" s="3">
        <v>0</v>
      </c>
      <c r="K55" s="3">
        <v>0</v>
      </c>
    </row>
    <row r="56" spans="1:11" ht="12.75">
      <c r="A56" s="294" t="s">
        <v>282</v>
      </c>
      <c r="B56" s="301"/>
      <c r="C56" s="301"/>
      <c r="D56" s="301"/>
      <c r="E56" s="301"/>
      <c r="F56" s="301"/>
      <c r="G56" s="301"/>
      <c r="H56" s="302"/>
      <c r="I56" s="1">
        <v>51</v>
      </c>
      <c r="J56" s="3">
        <v>0</v>
      </c>
      <c r="K56" s="3">
        <v>0</v>
      </c>
    </row>
    <row r="57" spans="1:11" ht="12.75">
      <c r="A57" s="294" t="s">
        <v>283</v>
      </c>
      <c r="B57" s="301"/>
      <c r="C57" s="301"/>
      <c r="D57" s="301"/>
      <c r="E57" s="301"/>
      <c r="F57" s="301"/>
      <c r="G57" s="301"/>
      <c r="H57" s="302"/>
      <c r="I57" s="1">
        <v>52</v>
      </c>
      <c r="J57" s="3">
        <v>-2573612.1709303004</v>
      </c>
      <c r="K57" s="3">
        <v>-1304268.25352</v>
      </c>
    </row>
    <row r="58" spans="1:11" ht="12.75">
      <c r="A58" s="300" t="s">
        <v>94</v>
      </c>
      <c r="B58" s="301"/>
      <c r="C58" s="301"/>
      <c r="D58" s="301"/>
      <c r="E58" s="301"/>
      <c r="F58" s="301"/>
      <c r="G58" s="301"/>
      <c r="H58" s="302"/>
      <c r="I58" s="1">
        <v>53</v>
      </c>
      <c r="J58" s="35">
        <f>SUM(J6+J37+J52)</f>
        <v>-11364546.985429112</v>
      </c>
      <c r="K58" s="35">
        <f>SUM(K6+K37+K52)</f>
        <v>-22002205.478563447</v>
      </c>
    </row>
    <row r="59" spans="1:11" ht="21.75" customHeight="1">
      <c r="A59" s="300" t="s">
        <v>284</v>
      </c>
      <c r="B59" s="301"/>
      <c r="C59" s="301"/>
      <c r="D59" s="301"/>
      <c r="E59" s="301"/>
      <c r="F59" s="301"/>
      <c r="G59" s="301"/>
      <c r="H59" s="302"/>
      <c r="I59" s="1">
        <v>54</v>
      </c>
      <c r="J59" s="3">
        <v>60424941.20455721</v>
      </c>
      <c r="K59" s="3">
        <v>33054509.87474058</v>
      </c>
    </row>
    <row r="60" spans="1:11" ht="12.75">
      <c r="A60" s="300" t="s">
        <v>95</v>
      </c>
      <c r="B60" s="301"/>
      <c r="C60" s="301"/>
      <c r="D60" s="301"/>
      <c r="E60" s="301"/>
      <c r="F60" s="301"/>
      <c r="G60" s="301"/>
      <c r="H60" s="302"/>
      <c r="I60" s="1">
        <v>55</v>
      </c>
      <c r="J60" s="35">
        <f>SUM(J58:J59)</f>
        <v>49060394.2191281</v>
      </c>
      <c r="K60" s="35">
        <f>SUM(K58:K59)</f>
        <v>11052304.396177132</v>
      </c>
    </row>
    <row r="61" spans="1:11" ht="12.75">
      <c r="A61" s="294" t="s">
        <v>285</v>
      </c>
      <c r="B61" s="301"/>
      <c r="C61" s="301"/>
      <c r="D61" s="301"/>
      <c r="E61" s="301"/>
      <c r="F61" s="301"/>
      <c r="G61" s="301"/>
      <c r="H61" s="302"/>
      <c r="I61" s="1">
        <v>56</v>
      </c>
      <c r="J61" s="3">
        <v>129386748.10599738</v>
      </c>
      <c r="K61" s="3">
        <v>136959766.643084</v>
      </c>
    </row>
    <row r="62" spans="1:11" ht="12.75">
      <c r="A62" s="303" t="s">
        <v>96</v>
      </c>
      <c r="B62" s="304"/>
      <c r="C62" s="304"/>
      <c r="D62" s="304"/>
      <c r="E62" s="304"/>
      <c r="F62" s="304"/>
      <c r="G62" s="304"/>
      <c r="H62" s="305"/>
      <c r="I62" s="2">
        <v>57</v>
      </c>
      <c r="J62" s="36">
        <f>+SUM(J60:J61)</f>
        <v>178447142.3251255</v>
      </c>
      <c r="K62" s="36">
        <f>+SUM(K60:K61)</f>
        <v>148012071.03926113</v>
      </c>
    </row>
    <row r="63" ht="12.75">
      <c r="A63" s="37" t="s">
        <v>5</v>
      </c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3" r:id="rId1"/>
  <ignoredErrors>
    <ignoredError sqref="J5:K5" numberStoredAsText="1"/>
    <ignoredError sqref="J18:K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H34" sqref="H34"/>
    </sheetView>
  </sheetViews>
  <sheetFormatPr defaultColWidth="9.140625" defaultRowHeight="12.75"/>
  <cols>
    <col min="1" max="2" width="9.140625" style="89" customWidth="1"/>
    <col min="3" max="3" width="16.140625" style="89" customWidth="1"/>
    <col min="4" max="4" width="9.140625" style="89" customWidth="1"/>
    <col min="5" max="13" width="12.8515625" style="89" customWidth="1"/>
    <col min="14" max="16384" width="9.140625" style="89" customWidth="1"/>
  </cols>
  <sheetData>
    <row r="1" spans="1:12" ht="19.5" customHeight="1">
      <c r="A1" s="313" t="s">
        <v>149</v>
      </c>
      <c r="B1" s="314"/>
      <c r="C1" s="314"/>
      <c r="D1" s="314"/>
      <c r="E1" s="314"/>
      <c r="F1" s="315"/>
      <c r="G1" s="315"/>
      <c r="H1" s="315"/>
      <c r="I1" s="315"/>
      <c r="J1" s="315"/>
      <c r="K1" s="316"/>
      <c r="L1" s="88"/>
    </row>
    <row r="2" spans="1:12" ht="11.25" customHeight="1">
      <c r="A2" s="317" t="s">
        <v>440</v>
      </c>
      <c r="B2" s="318"/>
      <c r="C2" s="318"/>
      <c r="D2" s="318"/>
      <c r="E2" s="314"/>
      <c r="F2" s="319"/>
      <c r="G2" s="319"/>
      <c r="H2" s="319"/>
      <c r="I2" s="319"/>
      <c r="J2" s="319"/>
      <c r="K2" s="320"/>
      <c r="L2" s="88"/>
    </row>
    <row r="3" spans="1:13" ht="12.75">
      <c r="A3" s="131"/>
      <c r="B3" s="132"/>
      <c r="C3" s="132"/>
      <c r="D3" s="132"/>
      <c r="E3" s="133"/>
      <c r="F3" s="134"/>
      <c r="G3" s="134"/>
      <c r="H3" s="134"/>
      <c r="I3" s="134"/>
      <c r="J3" s="134"/>
      <c r="K3" s="134"/>
      <c r="L3" s="321" t="s">
        <v>58</v>
      </c>
      <c r="M3" s="321"/>
    </row>
    <row r="4" spans="1:13" ht="13.5" customHeight="1">
      <c r="A4" s="322" t="s">
        <v>46</v>
      </c>
      <c r="B4" s="322"/>
      <c r="C4" s="322"/>
      <c r="D4" s="322" t="s">
        <v>62</v>
      </c>
      <c r="E4" s="307" t="s">
        <v>212</v>
      </c>
      <c r="F4" s="307"/>
      <c r="G4" s="307"/>
      <c r="H4" s="307"/>
      <c r="I4" s="307"/>
      <c r="J4" s="307"/>
      <c r="K4" s="307"/>
      <c r="L4" s="307" t="s">
        <v>219</v>
      </c>
      <c r="M4" s="307" t="s">
        <v>84</v>
      </c>
    </row>
    <row r="5" spans="1:13" ht="56.25">
      <c r="A5" s="323"/>
      <c r="B5" s="323"/>
      <c r="C5" s="323"/>
      <c r="D5" s="323"/>
      <c r="E5" s="135" t="s">
        <v>215</v>
      </c>
      <c r="F5" s="135" t="s">
        <v>44</v>
      </c>
      <c r="G5" s="135" t="s">
        <v>216</v>
      </c>
      <c r="H5" s="135" t="s">
        <v>217</v>
      </c>
      <c r="I5" s="135" t="s">
        <v>45</v>
      </c>
      <c r="J5" s="135" t="s">
        <v>218</v>
      </c>
      <c r="K5" s="135" t="s">
        <v>83</v>
      </c>
      <c r="L5" s="307"/>
      <c r="M5" s="307"/>
    </row>
    <row r="6" spans="1:13" ht="12.75">
      <c r="A6" s="308">
        <v>1</v>
      </c>
      <c r="B6" s="308"/>
      <c r="C6" s="308"/>
      <c r="D6" s="136">
        <v>2</v>
      </c>
      <c r="E6" s="136" t="s">
        <v>60</v>
      </c>
      <c r="F6" s="137" t="s">
        <v>61</v>
      </c>
      <c r="G6" s="136" t="s">
        <v>63</v>
      </c>
      <c r="H6" s="137" t="s">
        <v>64</v>
      </c>
      <c r="I6" s="136" t="s">
        <v>65</v>
      </c>
      <c r="J6" s="137" t="s">
        <v>66</v>
      </c>
      <c r="K6" s="136" t="s">
        <v>67</v>
      </c>
      <c r="L6" s="137" t="s">
        <v>68</v>
      </c>
      <c r="M6" s="136" t="s">
        <v>69</v>
      </c>
    </row>
    <row r="7" spans="1:13" ht="21" customHeight="1">
      <c r="A7" s="309" t="s">
        <v>300</v>
      </c>
      <c r="B7" s="310"/>
      <c r="C7" s="310"/>
      <c r="D7" s="138">
        <v>1</v>
      </c>
      <c r="E7" s="152">
        <v>601575800</v>
      </c>
      <c r="F7" s="152">
        <v>681482525.25</v>
      </c>
      <c r="G7" s="152">
        <v>199457081.77217478</v>
      </c>
      <c r="H7" s="152">
        <v>395535293.84</v>
      </c>
      <c r="I7" s="152">
        <v>319559610.46102524</v>
      </c>
      <c r="J7" s="152">
        <v>114589688.7572527</v>
      </c>
      <c r="K7" s="153">
        <f>+SUM(E7:J7)</f>
        <v>2312200000.080453</v>
      </c>
      <c r="L7" s="152">
        <v>14793733.576310854</v>
      </c>
      <c r="M7" s="153">
        <f>+SUM(K7:L7)</f>
        <v>2326993733.6567636</v>
      </c>
    </row>
    <row r="8" spans="1:13" ht="22.5" customHeight="1">
      <c r="A8" s="311" t="s">
        <v>260</v>
      </c>
      <c r="B8" s="312"/>
      <c r="C8" s="312"/>
      <c r="D8" s="139">
        <v>2</v>
      </c>
      <c r="E8" s="154"/>
      <c r="F8" s="154"/>
      <c r="G8" s="154"/>
      <c r="H8" s="154"/>
      <c r="I8" s="154"/>
      <c r="J8" s="154"/>
      <c r="K8" s="155">
        <f aca="true" t="shared" si="0" ref="K8:K23">+SUM(E8:J8)</f>
        <v>0</v>
      </c>
      <c r="L8" s="154"/>
      <c r="M8" s="155">
        <f aca="true" t="shared" si="1" ref="M8:M23">+SUM(K8:L8)</f>
        <v>0</v>
      </c>
    </row>
    <row r="9" spans="1:13" ht="21.75" customHeight="1">
      <c r="A9" s="311" t="s">
        <v>261</v>
      </c>
      <c r="B9" s="312"/>
      <c r="C9" s="312"/>
      <c r="D9" s="139">
        <v>3</v>
      </c>
      <c r="E9" s="154"/>
      <c r="F9" s="154"/>
      <c r="G9" s="154"/>
      <c r="H9" s="154"/>
      <c r="I9" s="154"/>
      <c r="J9" s="154"/>
      <c r="K9" s="155">
        <f t="shared" si="0"/>
        <v>0</v>
      </c>
      <c r="L9" s="154"/>
      <c r="M9" s="155">
        <f t="shared" si="1"/>
        <v>0</v>
      </c>
    </row>
    <row r="10" spans="1:13" ht="20.25" customHeight="1">
      <c r="A10" s="324" t="s">
        <v>352</v>
      </c>
      <c r="B10" s="312"/>
      <c r="C10" s="312"/>
      <c r="D10" s="139">
        <v>4</v>
      </c>
      <c r="E10" s="155">
        <f aca="true" t="shared" si="2" ref="E10:J10">E7+E8+E9</f>
        <v>601575800</v>
      </c>
      <c r="F10" s="155">
        <f t="shared" si="2"/>
        <v>681482525.25</v>
      </c>
      <c r="G10" s="155">
        <f t="shared" si="2"/>
        <v>199457081.77217478</v>
      </c>
      <c r="H10" s="155">
        <f t="shared" si="2"/>
        <v>395535293.84</v>
      </c>
      <c r="I10" s="155">
        <f t="shared" si="2"/>
        <v>319559610.46102524</v>
      </c>
      <c r="J10" s="155">
        <f t="shared" si="2"/>
        <v>114589688.7572527</v>
      </c>
      <c r="K10" s="155">
        <f t="shared" si="0"/>
        <v>2312200000.080453</v>
      </c>
      <c r="L10" s="155">
        <f>L7+L8+L9</f>
        <v>14793733.576310854</v>
      </c>
      <c r="M10" s="155">
        <f t="shared" si="1"/>
        <v>2326993733.6567636</v>
      </c>
    </row>
    <row r="11" spans="1:13" ht="20.25" customHeight="1">
      <c r="A11" s="324" t="s">
        <v>353</v>
      </c>
      <c r="B11" s="325"/>
      <c r="C11" s="325"/>
      <c r="D11" s="139">
        <v>5</v>
      </c>
      <c r="E11" s="155">
        <f>E12+E13</f>
        <v>0</v>
      </c>
      <c r="F11" s="155">
        <f aca="true" t="shared" si="3" ref="F11:L11">F12+F13</f>
        <v>0</v>
      </c>
      <c r="G11" s="155">
        <f t="shared" si="3"/>
        <v>91929793.6660083</v>
      </c>
      <c r="H11" s="155">
        <f t="shared" si="3"/>
        <v>0</v>
      </c>
      <c r="I11" s="155">
        <f t="shared" si="3"/>
        <v>0</v>
      </c>
      <c r="J11" s="155">
        <f t="shared" si="3"/>
        <v>175834716.03769067</v>
      </c>
      <c r="K11" s="155">
        <f t="shared" si="0"/>
        <v>267764509.70369896</v>
      </c>
      <c r="L11" s="155">
        <f t="shared" si="3"/>
        <v>-611055.1810480095</v>
      </c>
      <c r="M11" s="155">
        <f t="shared" si="1"/>
        <v>267153454.52265096</v>
      </c>
    </row>
    <row r="12" spans="1:13" ht="12.75">
      <c r="A12" s="311" t="s">
        <v>262</v>
      </c>
      <c r="B12" s="312"/>
      <c r="C12" s="312"/>
      <c r="D12" s="139">
        <v>6</v>
      </c>
      <c r="E12" s="154">
        <v>0</v>
      </c>
      <c r="F12" s="154">
        <v>0</v>
      </c>
      <c r="G12" s="154">
        <v>0.06</v>
      </c>
      <c r="H12" s="154">
        <v>0</v>
      </c>
      <c r="I12" s="154"/>
      <c r="J12" s="154">
        <v>175834716.03769067</v>
      </c>
      <c r="K12" s="155">
        <f t="shared" si="0"/>
        <v>175834716.09769067</v>
      </c>
      <c r="L12" s="154">
        <v>-624487.8440895169</v>
      </c>
      <c r="M12" s="155">
        <f t="shared" si="1"/>
        <v>175210228.25360116</v>
      </c>
    </row>
    <row r="13" spans="1:13" ht="21.75" customHeight="1">
      <c r="A13" s="311" t="s">
        <v>88</v>
      </c>
      <c r="B13" s="312"/>
      <c r="C13" s="312"/>
      <c r="D13" s="139">
        <v>7</v>
      </c>
      <c r="E13" s="155">
        <f>+E14+E15+E16+E17</f>
        <v>0</v>
      </c>
      <c r="F13" s="155">
        <f aca="true" t="shared" si="4" ref="F13:L13">+F14+F15+F16+F17</f>
        <v>0</v>
      </c>
      <c r="G13" s="155">
        <f t="shared" si="4"/>
        <v>91929793.60600829</v>
      </c>
      <c r="H13" s="155">
        <f t="shared" si="4"/>
        <v>0</v>
      </c>
      <c r="I13" s="155">
        <f t="shared" si="4"/>
        <v>0</v>
      </c>
      <c r="J13" s="155">
        <f t="shared" si="4"/>
        <v>0</v>
      </c>
      <c r="K13" s="155">
        <f t="shared" si="0"/>
        <v>91929793.60600829</v>
      </c>
      <c r="L13" s="155">
        <f t="shared" si="4"/>
        <v>13432.663041507338</v>
      </c>
      <c r="M13" s="155">
        <f t="shared" si="1"/>
        <v>91943226.2690498</v>
      </c>
    </row>
    <row r="14" spans="1:13" ht="19.5" customHeight="1">
      <c r="A14" s="311" t="s">
        <v>301</v>
      </c>
      <c r="B14" s="312"/>
      <c r="C14" s="312"/>
      <c r="D14" s="139">
        <v>8</v>
      </c>
      <c r="E14" s="154">
        <v>0</v>
      </c>
      <c r="F14" s="154">
        <v>0</v>
      </c>
      <c r="G14" s="154">
        <v>-9586039.963277277</v>
      </c>
      <c r="H14" s="154">
        <v>0</v>
      </c>
      <c r="I14" s="154">
        <v>0</v>
      </c>
      <c r="J14" s="154">
        <v>0</v>
      </c>
      <c r="K14" s="155">
        <f t="shared" si="0"/>
        <v>-9586039.963277277</v>
      </c>
      <c r="L14" s="154">
        <v>18172.071044895518</v>
      </c>
      <c r="M14" s="155">
        <f t="shared" si="1"/>
        <v>-9567867.89223238</v>
      </c>
    </row>
    <row r="15" spans="1:13" ht="19.5" customHeight="1">
      <c r="A15" s="311" t="s">
        <v>302</v>
      </c>
      <c r="B15" s="312"/>
      <c r="C15" s="312"/>
      <c r="D15" s="139">
        <v>9</v>
      </c>
      <c r="E15" s="154">
        <v>0</v>
      </c>
      <c r="F15" s="154">
        <v>0</v>
      </c>
      <c r="G15" s="154">
        <v>105099906.55621773</v>
      </c>
      <c r="H15" s="154">
        <v>0</v>
      </c>
      <c r="I15" s="154">
        <v>0</v>
      </c>
      <c r="J15" s="154">
        <v>0</v>
      </c>
      <c r="K15" s="155">
        <f t="shared" si="0"/>
        <v>105099906.55621773</v>
      </c>
      <c r="L15" s="154">
        <v>20547.559076742724</v>
      </c>
      <c r="M15" s="155">
        <f t="shared" si="1"/>
        <v>105120454.11529447</v>
      </c>
    </row>
    <row r="16" spans="1:13" ht="21" customHeight="1">
      <c r="A16" s="311" t="s">
        <v>303</v>
      </c>
      <c r="B16" s="312"/>
      <c r="C16" s="312"/>
      <c r="D16" s="139">
        <v>10</v>
      </c>
      <c r="E16" s="154">
        <v>0</v>
      </c>
      <c r="F16" s="154">
        <v>0</v>
      </c>
      <c r="G16" s="154">
        <v>-2181902.5913762944</v>
      </c>
      <c r="H16" s="154">
        <v>0</v>
      </c>
      <c r="I16" s="154">
        <v>0</v>
      </c>
      <c r="J16" s="154">
        <v>0</v>
      </c>
      <c r="K16" s="155">
        <f t="shared" si="0"/>
        <v>-2181902.5913762944</v>
      </c>
      <c r="L16" s="154">
        <v>0</v>
      </c>
      <c r="M16" s="155">
        <f t="shared" si="1"/>
        <v>-2181902.5913762944</v>
      </c>
    </row>
    <row r="17" spans="1:13" ht="21.75" customHeight="1">
      <c r="A17" s="311" t="s">
        <v>263</v>
      </c>
      <c r="B17" s="312"/>
      <c r="C17" s="312"/>
      <c r="D17" s="139">
        <v>11</v>
      </c>
      <c r="E17" s="154">
        <v>0</v>
      </c>
      <c r="F17" s="154">
        <v>0</v>
      </c>
      <c r="G17" s="154">
        <v>-1402170.395555866</v>
      </c>
      <c r="H17" s="154"/>
      <c r="I17" s="154">
        <v>0</v>
      </c>
      <c r="J17" s="154">
        <v>0</v>
      </c>
      <c r="K17" s="155">
        <f t="shared" si="0"/>
        <v>-1402170.395555866</v>
      </c>
      <c r="L17" s="154">
        <v>-25286.967080130904</v>
      </c>
      <c r="M17" s="155">
        <f t="shared" si="1"/>
        <v>-1427457.362635997</v>
      </c>
    </row>
    <row r="18" spans="1:13" ht="21.75" customHeight="1">
      <c r="A18" s="324" t="s">
        <v>354</v>
      </c>
      <c r="B18" s="312"/>
      <c r="C18" s="312"/>
      <c r="D18" s="139">
        <v>12</v>
      </c>
      <c r="E18" s="155">
        <f>+E19+E20+E21+E22</f>
        <v>0</v>
      </c>
      <c r="F18" s="155">
        <f aca="true" t="shared" si="5" ref="F18:L18">+F19+F20+F21+F22</f>
        <v>0</v>
      </c>
      <c r="G18" s="155">
        <f t="shared" si="5"/>
        <v>-2938148.5156501434</v>
      </c>
      <c r="H18" s="155">
        <f t="shared" si="5"/>
        <v>2338542.2200000007</v>
      </c>
      <c r="I18" s="155">
        <f t="shared" si="5"/>
        <v>114107384.7442403</v>
      </c>
      <c r="J18" s="155">
        <f t="shared" si="5"/>
        <v>-114589688.71195818</v>
      </c>
      <c r="K18" s="155">
        <f t="shared" si="0"/>
        <v>-1081910.2633680254</v>
      </c>
      <c r="L18" s="155">
        <f t="shared" si="5"/>
        <v>-504416.37324771687</v>
      </c>
      <c r="M18" s="155">
        <f t="shared" si="1"/>
        <v>-1586326.6366157422</v>
      </c>
    </row>
    <row r="19" spans="1:13" ht="21.75" customHeight="1">
      <c r="A19" s="311" t="s">
        <v>89</v>
      </c>
      <c r="B19" s="312"/>
      <c r="C19" s="312"/>
      <c r="D19" s="139">
        <v>13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5">
        <f t="shared" si="0"/>
        <v>0</v>
      </c>
      <c r="L19" s="154">
        <v>0</v>
      </c>
      <c r="M19" s="155">
        <f t="shared" si="1"/>
        <v>0</v>
      </c>
    </row>
    <row r="20" spans="1:13" ht="12.75">
      <c r="A20" s="311" t="s">
        <v>305</v>
      </c>
      <c r="B20" s="312"/>
      <c r="C20" s="312"/>
      <c r="D20" s="139">
        <v>14</v>
      </c>
      <c r="E20" s="154">
        <v>0</v>
      </c>
      <c r="F20" s="154">
        <v>0</v>
      </c>
      <c r="G20" s="154">
        <v>0</v>
      </c>
      <c r="H20" s="154">
        <v>0</v>
      </c>
      <c r="I20" s="154">
        <v>-55174.70463848108</v>
      </c>
      <c r="J20" s="154">
        <v>0</v>
      </c>
      <c r="K20" s="155">
        <f t="shared" si="0"/>
        <v>-55174.70463848108</v>
      </c>
      <c r="L20" s="154">
        <v>-304090.22536151897</v>
      </c>
      <c r="M20" s="155">
        <f t="shared" si="1"/>
        <v>-359264.93000000005</v>
      </c>
    </row>
    <row r="21" spans="1:13" ht="12.75">
      <c r="A21" s="311" t="s">
        <v>306</v>
      </c>
      <c r="B21" s="312"/>
      <c r="C21" s="312"/>
      <c r="D21" s="139">
        <v>15</v>
      </c>
      <c r="E21" s="154">
        <v>0</v>
      </c>
      <c r="F21" s="154">
        <v>0</v>
      </c>
      <c r="G21" s="154">
        <v>0</v>
      </c>
      <c r="H21" s="154">
        <v>0</v>
      </c>
      <c r="I21" s="154">
        <v>0</v>
      </c>
      <c r="J21" s="154">
        <v>-2468006.2252417617</v>
      </c>
      <c r="K21" s="155">
        <f t="shared" si="0"/>
        <v>-2468006.2252417617</v>
      </c>
      <c r="L21" s="154">
        <v>-105605.94568853872</v>
      </c>
      <c r="M21" s="155">
        <f t="shared" si="1"/>
        <v>-2573612.1709303004</v>
      </c>
    </row>
    <row r="22" spans="1:13" ht="12.75">
      <c r="A22" s="311" t="s">
        <v>307</v>
      </c>
      <c r="B22" s="312"/>
      <c r="C22" s="312"/>
      <c r="D22" s="139">
        <v>16</v>
      </c>
      <c r="E22" s="154">
        <v>0</v>
      </c>
      <c r="F22" s="154">
        <v>0</v>
      </c>
      <c r="G22" s="154">
        <v>-2938148.5156501434</v>
      </c>
      <c r="H22" s="154">
        <v>2338542.2200000007</v>
      </c>
      <c r="I22" s="154">
        <v>114162559.44887878</v>
      </c>
      <c r="J22" s="154">
        <v>-112121682.48671642</v>
      </c>
      <c r="K22" s="155">
        <f t="shared" si="0"/>
        <v>1441270.666512221</v>
      </c>
      <c r="L22" s="154">
        <v>-94720.20219765918</v>
      </c>
      <c r="M22" s="155">
        <f t="shared" si="1"/>
        <v>1346550.4643145618</v>
      </c>
    </row>
    <row r="23" spans="1:13" ht="21.75" customHeight="1" thickBot="1">
      <c r="A23" s="326" t="s">
        <v>355</v>
      </c>
      <c r="B23" s="327"/>
      <c r="C23" s="327"/>
      <c r="D23" s="140">
        <v>17</v>
      </c>
      <c r="E23" s="156">
        <f>+E10+E11+E18</f>
        <v>601575800</v>
      </c>
      <c r="F23" s="156">
        <f aca="true" t="shared" si="6" ref="F23:L23">+F10+F11+F18</f>
        <v>681482525.25</v>
      </c>
      <c r="G23" s="156">
        <f t="shared" si="6"/>
        <v>288448726.9225329</v>
      </c>
      <c r="H23" s="156">
        <f t="shared" si="6"/>
        <v>397873836.06</v>
      </c>
      <c r="I23" s="156">
        <f t="shared" si="6"/>
        <v>433666995.2052655</v>
      </c>
      <c r="J23" s="156">
        <f t="shared" si="6"/>
        <v>175834716.08298516</v>
      </c>
      <c r="K23" s="156">
        <f t="shared" si="0"/>
        <v>2578882599.5207834</v>
      </c>
      <c r="L23" s="156">
        <f t="shared" si="6"/>
        <v>13678262.022015128</v>
      </c>
      <c r="M23" s="156">
        <f t="shared" si="1"/>
        <v>2592560861.5427985</v>
      </c>
    </row>
    <row r="24" spans="1:13" ht="24" customHeight="1" thickTop="1">
      <c r="A24" s="328" t="s">
        <v>308</v>
      </c>
      <c r="B24" s="329"/>
      <c r="C24" s="329"/>
      <c r="D24" s="141">
        <v>18</v>
      </c>
      <c r="E24" s="157">
        <f aca="true" t="shared" si="7" ref="E24:L24">+E23</f>
        <v>601575800</v>
      </c>
      <c r="F24" s="157">
        <f t="shared" si="7"/>
        <v>681482525.25</v>
      </c>
      <c r="G24" s="157">
        <f t="shared" si="7"/>
        <v>288448726.9225329</v>
      </c>
      <c r="H24" s="157">
        <f t="shared" si="7"/>
        <v>397873836.06</v>
      </c>
      <c r="I24" s="157">
        <f t="shared" si="7"/>
        <v>433666995.2052655</v>
      </c>
      <c r="J24" s="157">
        <f t="shared" si="7"/>
        <v>175834716.08298516</v>
      </c>
      <c r="K24" s="158">
        <f aca="true" t="shared" si="8" ref="K24:K40">SUM(E24:J24)</f>
        <v>2578882599.5207834</v>
      </c>
      <c r="L24" s="157">
        <f t="shared" si="7"/>
        <v>13678262.022015128</v>
      </c>
      <c r="M24" s="158">
        <f aca="true" t="shared" si="9" ref="M24:M40">K24+L24</f>
        <v>2592560861.5427985</v>
      </c>
    </row>
    <row r="25" spans="1:13" ht="12.75">
      <c r="A25" s="311" t="s">
        <v>310</v>
      </c>
      <c r="B25" s="312"/>
      <c r="C25" s="312"/>
      <c r="D25" s="139">
        <v>19</v>
      </c>
      <c r="E25" s="154"/>
      <c r="F25" s="154"/>
      <c r="G25" s="154"/>
      <c r="H25" s="154"/>
      <c r="I25" s="154"/>
      <c r="J25" s="154"/>
      <c r="K25" s="155">
        <f t="shared" si="8"/>
        <v>0</v>
      </c>
      <c r="L25" s="154"/>
      <c r="M25" s="155">
        <f t="shared" si="9"/>
        <v>0</v>
      </c>
    </row>
    <row r="26" spans="1:13" ht="20.25" customHeight="1">
      <c r="A26" s="311" t="s">
        <v>309</v>
      </c>
      <c r="B26" s="312"/>
      <c r="C26" s="312"/>
      <c r="D26" s="139">
        <v>20</v>
      </c>
      <c r="E26" s="154"/>
      <c r="F26" s="154"/>
      <c r="G26" s="154"/>
      <c r="H26" s="154"/>
      <c r="I26" s="154"/>
      <c r="J26" s="154"/>
      <c r="K26" s="155">
        <f t="shared" si="8"/>
        <v>0</v>
      </c>
      <c r="L26" s="154"/>
      <c r="M26" s="155">
        <f t="shared" si="9"/>
        <v>0</v>
      </c>
    </row>
    <row r="27" spans="1:13" ht="21.75" customHeight="1">
      <c r="A27" s="324" t="s">
        <v>356</v>
      </c>
      <c r="B27" s="312"/>
      <c r="C27" s="312"/>
      <c r="D27" s="139">
        <v>21</v>
      </c>
      <c r="E27" s="155">
        <f>SUM(E24:E26)</f>
        <v>601575800</v>
      </c>
      <c r="F27" s="155">
        <f aca="true" t="shared" si="10" ref="F27:L27">SUM(F24:F26)</f>
        <v>681482525.25</v>
      </c>
      <c r="G27" s="155">
        <f t="shared" si="10"/>
        <v>288448726.9225329</v>
      </c>
      <c r="H27" s="155">
        <f t="shared" si="10"/>
        <v>397873836.06</v>
      </c>
      <c r="I27" s="155">
        <f t="shared" si="10"/>
        <v>433666995.2052655</v>
      </c>
      <c r="J27" s="155">
        <f t="shared" si="10"/>
        <v>175834716.08298516</v>
      </c>
      <c r="K27" s="155">
        <f t="shared" si="8"/>
        <v>2578882599.5207834</v>
      </c>
      <c r="L27" s="155">
        <f t="shared" si="10"/>
        <v>13678262.022015128</v>
      </c>
      <c r="M27" s="155">
        <f t="shared" si="9"/>
        <v>2592560861.5427985</v>
      </c>
    </row>
    <row r="28" spans="1:13" ht="23.25" customHeight="1">
      <c r="A28" s="324" t="s">
        <v>357</v>
      </c>
      <c r="B28" s="312"/>
      <c r="C28" s="312"/>
      <c r="D28" s="139">
        <v>22</v>
      </c>
      <c r="E28" s="155">
        <f aca="true" t="shared" si="11" ref="E28:J28">E29+E30</f>
        <v>0</v>
      </c>
      <c r="F28" s="155">
        <f t="shared" si="11"/>
        <v>0</v>
      </c>
      <c r="G28" s="155">
        <f t="shared" si="11"/>
        <v>75335924.67938149</v>
      </c>
      <c r="H28" s="155">
        <f t="shared" si="11"/>
        <v>0</v>
      </c>
      <c r="I28" s="155">
        <f t="shared" si="11"/>
        <v>0</v>
      </c>
      <c r="J28" s="155">
        <f t="shared" si="11"/>
        <v>218487397.27555412</v>
      </c>
      <c r="K28" s="155">
        <f t="shared" si="8"/>
        <v>293823321.9549356</v>
      </c>
      <c r="L28" s="155">
        <f>L29+L30</f>
        <v>519845.35873688414</v>
      </c>
      <c r="M28" s="155">
        <f t="shared" si="9"/>
        <v>294343167.3136725</v>
      </c>
    </row>
    <row r="29" spans="1:13" ht="13.5" customHeight="1">
      <c r="A29" s="311" t="s">
        <v>90</v>
      </c>
      <c r="B29" s="312"/>
      <c r="C29" s="312"/>
      <c r="D29" s="139">
        <v>23</v>
      </c>
      <c r="E29" s="154">
        <v>0</v>
      </c>
      <c r="F29" s="154">
        <v>0</v>
      </c>
      <c r="G29" s="154">
        <v>0.06</v>
      </c>
      <c r="H29" s="154">
        <v>0</v>
      </c>
      <c r="I29" s="154"/>
      <c r="J29" s="154">
        <v>218487397.27555412</v>
      </c>
      <c r="K29" s="155">
        <f t="shared" si="8"/>
        <v>218487397.33555412</v>
      </c>
      <c r="L29" s="154">
        <v>533126.8857983435</v>
      </c>
      <c r="M29" s="155">
        <f t="shared" si="9"/>
        <v>219020524.22135246</v>
      </c>
    </row>
    <row r="30" spans="1:13" ht="21.75" customHeight="1">
      <c r="A30" s="311" t="s">
        <v>87</v>
      </c>
      <c r="B30" s="312"/>
      <c r="C30" s="312"/>
      <c r="D30" s="139">
        <v>24</v>
      </c>
      <c r="E30" s="155">
        <f aca="true" t="shared" si="12" ref="E30:J30">SUM(E31:E34)</f>
        <v>0</v>
      </c>
      <c r="F30" s="155">
        <f t="shared" si="12"/>
        <v>0</v>
      </c>
      <c r="G30" s="155">
        <f t="shared" si="12"/>
        <v>75335924.61938149</v>
      </c>
      <c r="H30" s="155">
        <f t="shared" si="12"/>
        <v>0</v>
      </c>
      <c r="I30" s="155">
        <f t="shared" si="12"/>
        <v>0</v>
      </c>
      <c r="J30" s="155">
        <f t="shared" si="12"/>
        <v>0</v>
      </c>
      <c r="K30" s="155">
        <f t="shared" si="8"/>
        <v>75335924.61938149</v>
      </c>
      <c r="L30" s="155">
        <f>SUM(L31:L34)</f>
        <v>-13281.527061459332</v>
      </c>
      <c r="M30" s="155">
        <f t="shared" si="9"/>
        <v>75322643.09232002</v>
      </c>
    </row>
    <row r="31" spans="1:13" ht="21.75" customHeight="1">
      <c r="A31" s="311" t="s">
        <v>301</v>
      </c>
      <c r="B31" s="312"/>
      <c r="C31" s="312"/>
      <c r="D31" s="139">
        <v>25</v>
      </c>
      <c r="E31" s="154">
        <v>0</v>
      </c>
      <c r="F31" s="154">
        <v>0</v>
      </c>
      <c r="G31" s="154">
        <v>-6128.088778399946</v>
      </c>
      <c r="H31" s="154">
        <v>0</v>
      </c>
      <c r="I31" s="154">
        <v>0</v>
      </c>
      <c r="J31" s="154">
        <v>0</v>
      </c>
      <c r="K31" s="155">
        <f t="shared" si="8"/>
        <v>-6128.088778399946</v>
      </c>
      <c r="L31" s="154">
        <v>0</v>
      </c>
      <c r="M31" s="155">
        <f t="shared" si="9"/>
        <v>-6128.088778399946</v>
      </c>
    </row>
    <row r="32" spans="1:13" ht="21.75" customHeight="1">
      <c r="A32" s="311" t="s">
        <v>302</v>
      </c>
      <c r="B32" s="312"/>
      <c r="C32" s="312"/>
      <c r="D32" s="139">
        <v>26</v>
      </c>
      <c r="E32" s="154">
        <v>0</v>
      </c>
      <c r="F32" s="154">
        <v>0</v>
      </c>
      <c r="G32" s="154">
        <v>109193846.97729947</v>
      </c>
      <c r="H32" s="154">
        <v>0</v>
      </c>
      <c r="I32" s="154">
        <v>0</v>
      </c>
      <c r="J32" s="154">
        <v>0</v>
      </c>
      <c r="K32" s="155">
        <f t="shared" si="8"/>
        <v>109193846.97729947</v>
      </c>
      <c r="L32" s="154">
        <v>23951.010259766117</v>
      </c>
      <c r="M32" s="155">
        <f t="shared" si="9"/>
        <v>109217797.98755923</v>
      </c>
    </row>
    <row r="33" spans="1:13" ht="22.5" customHeight="1">
      <c r="A33" s="311" t="s">
        <v>303</v>
      </c>
      <c r="B33" s="312"/>
      <c r="C33" s="312"/>
      <c r="D33" s="139">
        <v>27</v>
      </c>
      <c r="E33" s="154">
        <v>0</v>
      </c>
      <c r="F33" s="154">
        <v>0</v>
      </c>
      <c r="G33" s="154">
        <v>-32718896.497800007</v>
      </c>
      <c r="H33" s="154">
        <v>0</v>
      </c>
      <c r="I33" s="154">
        <v>0</v>
      </c>
      <c r="J33" s="154">
        <v>0</v>
      </c>
      <c r="K33" s="155">
        <f t="shared" si="8"/>
        <v>-32718896.497800007</v>
      </c>
      <c r="L33" s="154">
        <v>0</v>
      </c>
      <c r="M33" s="155">
        <f t="shared" si="9"/>
        <v>-32718896.497800007</v>
      </c>
    </row>
    <row r="34" spans="1:13" ht="21" customHeight="1">
      <c r="A34" s="311" t="s">
        <v>263</v>
      </c>
      <c r="B34" s="312"/>
      <c r="C34" s="312"/>
      <c r="D34" s="139">
        <v>28</v>
      </c>
      <c r="E34" s="154">
        <v>0</v>
      </c>
      <c r="F34" s="154">
        <v>0</v>
      </c>
      <c r="G34" s="154">
        <v>-1132897.7713395702</v>
      </c>
      <c r="H34" s="154"/>
      <c r="I34" s="154">
        <v>0</v>
      </c>
      <c r="J34" s="154">
        <v>0</v>
      </c>
      <c r="K34" s="155">
        <f t="shared" si="8"/>
        <v>-1132897.7713395702</v>
      </c>
      <c r="L34" s="154">
        <v>-37232.53732122545</v>
      </c>
      <c r="M34" s="155">
        <f t="shared" si="9"/>
        <v>-1170130.3086607957</v>
      </c>
    </row>
    <row r="35" spans="1:13" ht="33.75" customHeight="1">
      <c r="A35" s="324" t="s">
        <v>358</v>
      </c>
      <c r="B35" s="312"/>
      <c r="C35" s="312"/>
      <c r="D35" s="139">
        <v>29</v>
      </c>
      <c r="E35" s="155">
        <f aca="true" t="shared" si="13" ref="E35:J35">SUM(E36:E39)</f>
        <v>0</v>
      </c>
      <c r="F35" s="155">
        <f t="shared" si="13"/>
        <v>0</v>
      </c>
      <c r="G35" s="155">
        <f t="shared" si="13"/>
        <v>116558.40601904897</v>
      </c>
      <c r="H35" s="155">
        <f t="shared" si="13"/>
        <v>2571342.39</v>
      </c>
      <c r="I35" s="155">
        <f t="shared" si="13"/>
        <v>172048829.14601743</v>
      </c>
      <c r="J35" s="155">
        <f t="shared" si="13"/>
        <v>-175834716.0829852</v>
      </c>
      <c r="K35" s="155">
        <f t="shared" si="8"/>
        <v>-1097986.1409487128</v>
      </c>
      <c r="L35" s="155">
        <f>SUM(L36:L39)</f>
        <v>-1728207.3331673164</v>
      </c>
      <c r="M35" s="155">
        <f t="shared" si="9"/>
        <v>-2826193.474116029</v>
      </c>
    </row>
    <row r="36" spans="1:13" ht="26.25" customHeight="1">
      <c r="A36" s="311" t="s">
        <v>304</v>
      </c>
      <c r="B36" s="312"/>
      <c r="C36" s="312"/>
      <c r="D36" s="139">
        <v>30</v>
      </c>
      <c r="E36" s="154">
        <v>0</v>
      </c>
      <c r="F36" s="154">
        <v>0</v>
      </c>
      <c r="G36" s="154">
        <v>0</v>
      </c>
      <c r="H36" s="154">
        <v>0</v>
      </c>
      <c r="I36" s="154">
        <v>0</v>
      </c>
      <c r="J36" s="154">
        <v>0</v>
      </c>
      <c r="K36" s="155">
        <f t="shared" si="8"/>
        <v>0</v>
      </c>
      <c r="L36" s="154">
        <v>0</v>
      </c>
      <c r="M36" s="155">
        <f t="shared" si="9"/>
        <v>0</v>
      </c>
    </row>
    <row r="37" spans="1:13" ht="12.75">
      <c r="A37" s="311" t="s">
        <v>305</v>
      </c>
      <c r="B37" s="312"/>
      <c r="C37" s="312"/>
      <c r="D37" s="139">
        <v>31</v>
      </c>
      <c r="E37" s="154">
        <v>0</v>
      </c>
      <c r="F37" s="154">
        <v>0</v>
      </c>
      <c r="G37" s="154">
        <v>0</v>
      </c>
      <c r="H37" s="154">
        <v>0</v>
      </c>
      <c r="I37" s="154">
        <v>-596406.3895303325</v>
      </c>
      <c r="J37" s="154">
        <v>0</v>
      </c>
      <c r="K37" s="155">
        <f t="shared" si="8"/>
        <v>-596406.3895303325</v>
      </c>
      <c r="L37" s="154">
        <v>-1539741.4604696676</v>
      </c>
      <c r="M37" s="155">
        <f t="shared" si="9"/>
        <v>-2136147.85</v>
      </c>
    </row>
    <row r="38" spans="1:13" ht="12.75">
      <c r="A38" s="311" t="s">
        <v>306</v>
      </c>
      <c r="B38" s="312"/>
      <c r="C38" s="312"/>
      <c r="D38" s="139">
        <v>32</v>
      </c>
      <c r="E38" s="154">
        <v>0</v>
      </c>
      <c r="F38" s="154">
        <v>0</v>
      </c>
      <c r="G38" s="154">
        <v>0</v>
      </c>
      <c r="H38" s="154">
        <v>0</v>
      </c>
      <c r="I38" s="154">
        <v>0</v>
      </c>
      <c r="J38" s="154">
        <v>-1098374.5508223511</v>
      </c>
      <c r="K38" s="155">
        <f t="shared" si="8"/>
        <v>-1098374.5508223511</v>
      </c>
      <c r="L38" s="154">
        <v>-205893.7026976488</v>
      </c>
      <c r="M38" s="155">
        <f t="shared" si="9"/>
        <v>-1304268.25352</v>
      </c>
    </row>
    <row r="39" spans="1:13" ht="12.75">
      <c r="A39" s="311" t="s">
        <v>91</v>
      </c>
      <c r="B39" s="312"/>
      <c r="C39" s="312"/>
      <c r="D39" s="139">
        <v>33</v>
      </c>
      <c r="E39" s="154">
        <v>0</v>
      </c>
      <c r="F39" s="154">
        <v>0</v>
      </c>
      <c r="G39" s="154">
        <v>116558.40601904897</v>
      </c>
      <c r="H39" s="154">
        <v>2571342.39</v>
      </c>
      <c r="I39" s="154">
        <v>172645235.53554776</v>
      </c>
      <c r="J39" s="154">
        <v>-174736341.53216285</v>
      </c>
      <c r="K39" s="155">
        <f t="shared" si="8"/>
        <v>596794.7994039655</v>
      </c>
      <c r="L39" s="154">
        <v>17427.83</v>
      </c>
      <c r="M39" s="155">
        <f t="shared" si="9"/>
        <v>614222.6294039654</v>
      </c>
    </row>
    <row r="40" spans="1:13" ht="48.75" customHeight="1">
      <c r="A40" s="330" t="s">
        <v>359</v>
      </c>
      <c r="B40" s="331"/>
      <c r="C40" s="331"/>
      <c r="D40" s="142">
        <v>34</v>
      </c>
      <c r="E40" s="159">
        <f aca="true" t="shared" si="14" ref="E40:J40">E27+E28+E35</f>
        <v>601575800</v>
      </c>
      <c r="F40" s="159">
        <f t="shared" si="14"/>
        <v>681482525.25</v>
      </c>
      <c r="G40" s="159">
        <f t="shared" si="14"/>
        <v>363901210.00793344</v>
      </c>
      <c r="H40" s="159">
        <f t="shared" si="14"/>
        <v>400445178.45</v>
      </c>
      <c r="I40" s="159">
        <f t="shared" si="14"/>
        <v>605715824.351283</v>
      </c>
      <c r="J40" s="159">
        <f t="shared" si="14"/>
        <v>218487397.2755541</v>
      </c>
      <c r="K40" s="159">
        <f t="shared" si="8"/>
        <v>2871607935.3347707</v>
      </c>
      <c r="L40" s="159">
        <f>L27+L28+L35</f>
        <v>12469900.047584696</v>
      </c>
      <c r="M40" s="159">
        <f t="shared" si="9"/>
        <v>2884077835.382355</v>
      </c>
    </row>
  </sheetData>
  <sheetProtection/>
  <mergeCells count="43">
    <mergeCell ref="A32:C32"/>
    <mergeCell ref="A39:C39"/>
    <mergeCell ref="A40:C40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L4:L5"/>
    <mergeCell ref="A9:C9"/>
    <mergeCell ref="A10:C10"/>
    <mergeCell ref="A11:C11"/>
    <mergeCell ref="A12:C12"/>
    <mergeCell ref="A13:C13"/>
    <mergeCell ref="M4:M5"/>
    <mergeCell ref="A6:C6"/>
    <mergeCell ref="A7:C7"/>
    <mergeCell ref="A8:C8"/>
    <mergeCell ref="A1:K1"/>
    <mergeCell ref="A2:K2"/>
    <mergeCell ref="L3:M3"/>
    <mergeCell ref="A4:C5"/>
    <mergeCell ref="D4:D5"/>
    <mergeCell ref="E4:K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55" r:id="rId1"/>
  <ignoredErrors>
    <ignoredError sqref="E6:M6" numberStoredAsText="1"/>
    <ignoredError sqref="K7:K9 L25:M26" formulaRange="1"/>
    <ignoredError sqref="K10:K23 K25:K26 K29:K38 K40 M24 K39" formula="1" formulaRange="1"/>
    <ignoredError sqref="M10 K24 K27:M28 L30:M30 L40:M40 M39 M36:M38 L35:M35 M31:M34 M29" formula="1"/>
    <ignoredError sqref="E24:J24 L24" unlockedFormula="1"/>
    <ignoredError sqref="M24" formula="1" unlockedFormula="1"/>
    <ignoredError sqref="K39" formula="1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F81" sqref="F81"/>
    </sheetView>
  </sheetViews>
  <sheetFormatPr defaultColWidth="9.140625" defaultRowHeight="12.75"/>
  <cols>
    <col min="1" max="16384" width="9.140625" style="26" customWidth="1"/>
  </cols>
  <sheetData>
    <row r="1" spans="1:10" ht="12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15.75">
      <c r="A2" s="332" t="s">
        <v>351</v>
      </c>
      <c r="B2" s="332"/>
      <c r="C2" s="332"/>
      <c r="D2" s="332"/>
      <c r="E2" s="332"/>
      <c r="F2" s="332"/>
      <c r="G2" s="332"/>
      <c r="H2" s="332"/>
      <c r="I2" s="332"/>
      <c r="J2" s="332"/>
    </row>
    <row r="3" spans="1:10" ht="12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12.75" customHeight="1">
      <c r="A4" s="333" t="s">
        <v>82</v>
      </c>
      <c r="B4" s="333"/>
      <c r="C4" s="333"/>
      <c r="D4" s="333"/>
      <c r="E4" s="333"/>
      <c r="F4" s="333"/>
      <c r="G4" s="333"/>
      <c r="H4" s="333"/>
      <c r="I4" s="333"/>
      <c r="J4" s="333"/>
    </row>
    <row r="5" spans="1:10" ht="12.75" customHeight="1">
      <c r="A5" s="333"/>
      <c r="B5" s="333"/>
      <c r="C5" s="333"/>
      <c r="D5" s="333"/>
      <c r="E5" s="333"/>
      <c r="F5" s="333"/>
      <c r="G5" s="333"/>
      <c r="H5" s="333"/>
      <c r="I5" s="333"/>
      <c r="J5" s="333"/>
    </row>
    <row r="6" spans="1:10" ht="12.75" customHeight="1">
      <c r="A6" s="333"/>
      <c r="B6" s="333"/>
      <c r="C6" s="333"/>
      <c r="D6" s="333"/>
      <c r="E6" s="333"/>
      <c r="F6" s="333"/>
      <c r="G6" s="333"/>
      <c r="H6" s="333"/>
      <c r="I6" s="333"/>
      <c r="J6" s="333"/>
    </row>
    <row r="7" spans="1:10" ht="12.75" customHeight="1">
      <c r="A7" s="333"/>
      <c r="B7" s="333"/>
      <c r="C7" s="333"/>
      <c r="D7" s="333"/>
      <c r="E7" s="333"/>
      <c r="F7" s="333"/>
      <c r="G7" s="333"/>
      <c r="H7" s="333"/>
      <c r="I7" s="333"/>
      <c r="J7" s="333"/>
    </row>
    <row r="8" spans="1:10" ht="12.75" customHeight="1">
      <c r="A8" s="333"/>
      <c r="B8" s="333"/>
      <c r="C8" s="333"/>
      <c r="D8" s="333"/>
      <c r="E8" s="333"/>
      <c r="F8" s="333"/>
      <c r="G8" s="333"/>
      <c r="H8" s="333"/>
      <c r="I8" s="333"/>
      <c r="J8" s="333"/>
    </row>
    <row r="9" spans="1:10" ht="12.75" customHeight="1">
      <c r="A9" s="333"/>
      <c r="B9" s="333"/>
      <c r="C9" s="333"/>
      <c r="D9" s="333"/>
      <c r="E9" s="333"/>
      <c r="F9" s="333"/>
      <c r="G9" s="333"/>
      <c r="H9" s="333"/>
      <c r="I9" s="333"/>
      <c r="J9" s="333"/>
    </row>
    <row r="10" spans="1:10" ht="12">
      <c r="A10" s="334"/>
      <c r="B10" s="334"/>
      <c r="C10" s="334"/>
      <c r="D10" s="334"/>
      <c r="E10" s="334"/>
      <c r="F10" s="334"/>
      <c r="G10" s="334"/>
      <c r="H10" s="334"/>
      <c r="I10" s="334"/>
      <c r="J10" s="334"/>
    </row>
    <row r="11" spans="1:10" ht="12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2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2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2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2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2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2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2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2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2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2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2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2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2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2">
      <c r="A25" s="27"/>
      <c r="B25" s="27"/>
      <c r="C25" s="27"/>
      <c r="D25" s="27"/>
      <c r="E25" s="27"/>
      <c r="F25" s="27"/>
      <c r="G25" s="27"/>
      <c r="H25" s="27"/>
      <c r="J25" s="27"/>
    </row>
    <row r="26" spans="1:10" ht="12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2">
      <c r="A27" s="27"/>
      <c r="B27" s="27"/>
      <c r="C27" s="27"/>
      <c r="D27" s="27"/>
      <c r="E27" s="27"/>
      <c r="F27" s="27"/>
      <c r="G27" s="27"/>
      <c r="H27" s="27"/>
      <c r="I27" s="27"/>
      <c r="J27" s="27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Anja Rukavina</cp:lastModifiedBy>
  <cp:lastPrinted>2016-10-21T11:44:30Z</cp:lastPrinted>
  <dcterms:created xsi:type="dcterms:W3CDTF">2008-10-17T11:51:54Z</dcterms:created>
  <dcterms:modified xsi:type="dcterms:W3CDTF">2017-10-24T11:40:33Z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