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3"/>
  </bookViews>
  <sheets>
    <sheet name="GENERAL" sheetId="1" r:id="rId1"/>
    <sheet name="BS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'CF'!$A$1:$K$63</definedName>
    <definedName name="_xlnm.Print_Area" localSheetId="0">'GENERAL'!$A$1:$I$72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'GENERAL'!$A$1:$I$73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<sst xmlns="http://schemas.openxmlformats.org/spreadsheetml/2006/main" count="583" uniqueCount="418">
  <si>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</si>
  <si>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</si>
  <si>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</si>
  <si>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</si>
  <si>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</si>
  <si>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</si>
  <si>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</si>
  <si>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</si>
  <si>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</si>
  <si>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</si>
  <si>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</si>
  <si>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</si>
  <si>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</si>
  <si>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</si>
  <si>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</si>
  <si>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</si>
  <si>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</si>
  <si>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</si>
  <si>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</si>
  <si>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</si>
  <si>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</si>
  <si>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</si>
  <si>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LLOYD D.D.</t>
  </si>
  <si>
    <t>03276236</t>
  </si>
  <si>
    <t>CROATIA OSIGURANJE D.D.</t>
  </si>
  <si>
    <t>20097647</t>
  </si>
  <si>
    <t>01583999</t>
  </si>
  <si>
    <t>CROATIA ZDRAVSTVENO OSIGURANJE D.D.</t>
  </si>
  <si>
    <t>01808435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</si>
  <si>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</si>
  <si>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</si>
  <si>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</si>
  <si>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</si>
  <si>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</si>
  <si>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</si>
  <si>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</si>
  <si>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</si>
  <si>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</si>
  <si>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</si>
  <si>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</si>
  <si>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</si>
  <si>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</si>
  <si>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</si>
  <si>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</si>
  <si>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</si>
  <si>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</si>
  <si>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</si>
  <si>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</si>
  <si>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</si>
  <si>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</si>
  <si>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</si>
  <si>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</si>
  <si>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</si>
  <si>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</si>
  <si>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</si>
  <si>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</si>
  <si>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</si>
  <si>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</si>
  <si>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</si>
  <si>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</si>
  <si>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</si>
  <si>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</si>
  <si>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</si>
  <si>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</si>
  <si>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</si>
  <si>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</si>
  <si>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</si>
  <si>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</si>
  <si>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</si>
  <si>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</si>
  <si>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</si>
  <si>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</si>
  <si>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</si>
  <si>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</si>
  <si>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</si>
  <si>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</si>
  <si>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</si>
  <si>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</si>
  <si>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</si>
  <si>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</si>
  <si>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</si>
  <si>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</si>
  <si>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</si>
  <si>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</si>
  <si>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</si>
  <si>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</si>
  <si>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</si>
  <si>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</si>
  <si>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</si>
  <si>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</si>
  <si>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</si>
  <si>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</si>
  <si>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</si>
  <si>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</si>
  <si>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</si>
  <si>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</si>
  <si>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</si>
  <si>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</si>
  <si>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</si>
  <si>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</si>
  <si>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</si>
  <si>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</si>
  <si>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</si>
  <si>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</si>
  <si>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</si>
  <si>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</si>
  <si>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</si>
  <si>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</si>
  <si>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</si>
  <si>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</si>
  <si>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</si>
  <si>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</si>
  <si>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</si>
  <si>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</si>
  <si>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</si>
  <si>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</si>
  <si>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</si>
  <si>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</si>
  <si>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</si>
  <si>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</si>
  <si>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</si>
  <si>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</si>
  <si>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</si>
  <si>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</si>
  <si>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</si>
  <si>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</si>
  <si>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</si>
  <si>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</si>
  <si>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</si>
  <si>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</si>
  <si>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</si>
  <si>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</si>
  <si>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</si>
  <si>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</si>
  <si>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</si>
  <si>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</si>
  <si>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</si>
  <si>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</si>
  <si>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</si>
  <si>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</si>
  <si>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</si>
  <si>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</si>
  <si>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</si>
  <si>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</si>
  <si>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</si>
  <si>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</si>
  <si>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</si>
  <si>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</si>
  <si>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</si>
  <si>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</si>
  <si>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</si>
  <si>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</si>
  <si>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</si>
  <si>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</si>
  <si>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</si>
  <si>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</si>
  <si>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</si>
  <si>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</si>
  <si>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</si>
  <si>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</si>
  <si>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</si>
  <si>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</si>
  <si>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</si>
  <si>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</si>
  <si>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</si>
  <si>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</si>
  <si>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</si>
  <si>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</si>
  <si>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</si>
  <si>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</si>
  <si>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</si>
  <si>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</si>
  <si>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</si>
  <si>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</si>
  <si>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</si>
  <si>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</si>
  <si>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</si>
  <si>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</si>
  <si>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</si>
  <si>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</si>
  <si>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</si>
  <si>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</si>
  <si>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</si>
  <si>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</si>
  <si>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</si>
  <si>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</si>
  <si>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</si>
  <si>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</si>
  <si>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</si>
  <si>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</si>
  <si>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</si>
  <si>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</si>
  <si>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</si>
  <si>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</si>
  <si>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</si>
  <si>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</si>
  <si>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</si>
  <si>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</si>
  <si>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</si>
  <si>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</si>
  <si>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</si>
  <si>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</si>
  <si>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</si>
  <si>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</si>
  <si>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</si>
  <si>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</si>
  <si>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</si>
  <si>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</si>
  <si>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</si>
  <si>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</si>
  <si>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</si>
  <si>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</si>
  <si>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</si>
  <si>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</si>
  <si>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</si>
  <si>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</si>
  <si>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</si>
  <si>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</si>
  <si>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</si>
  <si>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</si>
  <si>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</si>
  <si>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</si>
  <si>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</si>
  <si>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</si>
  <si>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</si>
  <si>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</si>
  <si>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</si>
  <si>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</si>
  <si>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</si>
  <si>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</si>
  <si>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</si>
  <si>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</si>
  <si>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</si>
  <si>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</si>
  <si>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</si>
  <si>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</si>
  <si>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</si>
  <si>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</si>
  <si>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</si>
  <si>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</si>
  <si>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</si>
  <si>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</si>
  <si>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</si>
  <si>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</si>
  <si>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</si>
  <si>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</si>
  <si>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</si>
  <si>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</si>
  <si>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</si>
  <si>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</si>
  <si>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</si>
  <si>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</si>
  <si>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</si>
  <si>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</si>
  <si>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</si>
  <si>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</si>
  <si>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</si>
  <si>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</si>
  <si>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</si>
  <si>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</si>
  <si>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</si>
  <si>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</si>
  <si>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</si>
  <si>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</si>
  <si>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</si>
  <si>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</si>
  <si>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</si>
  <si>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</si>
  <si>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</si>
  <si>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</si>
  <si>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</si>
  <si>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</si>
  <si>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</si>
  <si>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</si>
  <si>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</si>
  <si>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</si>
  <si>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</si>
  <si>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</si>
  <si>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</si>
  <si>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</si>
  <si>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</si>
  <si>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</si>
  <si>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</si>
  <si>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</si>
  <si>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</si>
  <si>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</si>
  <si>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</si>
  <si>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</si>
  <si>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</si>
  <si>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</si>
  <si>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</si>
  <si>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</si>
  <si>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</si>
  <si>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</si>
  <si>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</si>
  <si>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</si>
  <si>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</si>
  <si>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</si>
  <si>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</si>
  <si>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</si>
  <si>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</si>
  <si>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</si>
  <si>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</si>
  <si>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</si>
  <si>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</si>
  <si>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</si>
  <si>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</si>
  <si>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</si>
  <si>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</si>
  <si>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</si>
  <si>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</si>
  <si>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</si>
  <si>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</si>
  <si>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</si>
  <si>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</si>
  <si>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</si>
  <si>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</si>
  <si>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</si>
  <si>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</si>
  <si>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</si>
  <si>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</si>
  <si>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</si>
  <si>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</si>
  <si>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</si>
  <si>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</si>
  <si>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</si>
  <si>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</si>
  <si>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</si>
  <si>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</si>
  <si>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</si>
  <si>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</si>
  <si>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</si>
  <si>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</si>
  <si>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</si>
  <si>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</si>
  <si>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</si>
  <si>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</si>
  <si>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</si>
  <si>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</si>
  <si>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</si>
  <si>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</si>
  <si>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</si>
  <si>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</si>
  <si>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</si>
  <si>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</si>
  <si>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</si>
  <si>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</si>
  <si>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</si>
  <si>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</si>
  <si>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</si>
  <si>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</si>
  <si>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</si>
  <si>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</si>
  <si>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</si>
  <si>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</si>
  <si>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</si>
  <si>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</si>
  <si>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</si>
  <si>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</si>
  <si>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</si>
  <si>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</si>
  <si>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</si>
  <si>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</si>
  <si>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</si>
  <si>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</si>
  <si>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</si>
  <si>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</si>
  <si>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</si>
  <si>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</si>
  <si>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</si>
  <si>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</si>
  <si>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</si>
  <si>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</si>
  <si>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</si>
  <si>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</si>
  <si>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</si>
  <si>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</si>
  <si>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</si>
  <si>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</si>
  <si>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</si>
  <si>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</si>
  <si>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</si>
  <si>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</si>
  <si>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</si>
  <si>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</si>
  <si>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</si>
  <si>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</si>
  <si>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</si>
  <si>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</si>
  <si>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</si>
  <si>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</si>
  <si>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</si>
  <si>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</si>
  <si>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</si>
  <si>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</si>
  <si>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</si>
  <si>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</si>
  <si>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</si>
  <si>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6512</t>
  </si>
  <si>
    <t>10 000</t>
  </si>
  <si>
    <t>Jelena Matijević</t>
  </si>
  <si>
    <t>01/6333-135</t>
  </si>
  <si>
    <t>01/6332-073</t>
  </si>
  <si>
    <t>jelena.matijevic@crosig.hr</t>
  </si>
  <si>
    <t>Vatroslava Jagića 33</t>
  </si>
  <si>
    <t>AGROSERVIS STP d.o.o.</t>
  </si>
  <si>
    <t>VIROVITICA</t>
  </si>
  <si>
    <t>01233033</t>
  </si>
  <si>
    <t>Vanđelić Damir, Klepač Miroslav</t>
  </si>
  <si>
    <t>Miroslav Klepač</t>
  </si>
  <si>
    <t>Damir Vanđelić</t>
  </si>
  <si>
    <t>MOSTAR</t>
  </si>
  <si>
    <t>01.01.2017.</t>
  </si>
  <si>
    <t>31.03.2017.</t>
  </si>
  <si>
    <t>As of: 31.03.2017.</t>
  </si>
  <si>
    <t>For period:  01.01.2017.-31.03.2017.</t>
  </si>
  <si>
    <t>For period: 01.01.2017.-31.03.2017.</t>
  </si>
  <si>
    <t>For period: 01.01.-31.03.2017.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</si>
</sst>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167" fontId="6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8" applyFont="1" applyAlignment="1">
      <alignment/>
      <protection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4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0" fillId="32" borderId="0" xfId="58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8" applyFont="1" applyFill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Alignment="1">
      <alignment/>
      <protection/>
    </xf>
    <xf numFmtId="14" fontId="13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>
      <alignment vertical="top"/>
      <protection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Alignment="1" applyProtection="1">
      <alignment horizontal="right"/>
      <protection hidden="1"/>
    </xf>
    <xf numFmtId="0" fontId="14" fillId="33" borderId="0" xfId="58" applyFont="1" applyFill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41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vertical="top"/>
      <protection hidden="1"/>
    </xf>
    <xf numFmtId="0" fontId="14" fillId="33" borderId="42" xfId="58" applyFont="1" applyFill="1" applyBorder="1">
      <alignment vertical="top"/>
      <protection/>
    </xf>
    <xf numFmtId="1" fontId="13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" fillId="33" borderId="0" xfId="64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8" applyFont="1" applyFill="1" applyBorder="1" applyAlignment="1">
      <alignment/>
      <protection/>
    </xf>
    <xf numFmtId="0" fontId="13" fillId="33" borderId="30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3" fillId="33" borderId="0" xfId="64" applyFont="1" applyFill="1" applyBorder="1" applyAlignment="1" applyProtection="1">
      <alignment horizontal="right" vertical="center"/>
      <protection hidden="1" locked="0"/>
    </xf>
    <xf numFmtId="0" fontId="14" fillId="33" borderId="0" xfId="64" applyFont="1" applyFill="1" applyBorder="1" applyAlignment="1">
      <alignment/>
      <protection/>
    </xf>
    <xf numFmtId="49" fontId="13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41" xfId="58" applyFont="1" applyFill="1" applyBorder="1" applyProtection="1">
      <alignment vertical="top"/>
      <protection hidden="1"/>
    </xf>
    <xf numFmtId="0" fontId="3" fillId="33" borderId="0" xfId="64" applyFont="1" applyFill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9" applyFont="1" applyFill="1" applyAlignment="1">
      <alignment/>
      <protection/>
    </xf>
    <xf numFmtId="0" fontId="14" fillId="33" borderId="0" xfId="59" applyFont="1" applyFill="1" applyBorder="1" applyAlignment="1" applyProtection="1">
      <alignment/>
      <protection hidden="1"/>
    </xf>
    <xf numFmtId="0" fontId="12" fillId="33" borderId="0" xfId="59" applyFont="1" applyFill="1" applyAlignment="1">
      <alignment/>
      <protection/>
    </xf>
    <xf numFmtId="0" fontId="13" fillId="33" borderId="0" xfId="58" applyFont="1" applyFill="1" applyBorder="1" applyAlignment="1" applyProtection="1">
      <alignment vertical="center"/>
      <protection hidden="1"/>
    </xf>
    <xf numFmtId="0" fontId="3" fillId="33" borderId="0" xfId="59" applyFont="1" applyFill="1" applyAlignment="1">
      <alignment/>
      <protection/>
    </xf>
    <xf numFmtId="0" fontId="14" fillId="33" borderId="43" xfId="58" applyFont="1" applyFill="1" applyBorder="1">
      <alignment vertical="top"/>
      <protection/>
    </xf>
    <xf numFmtId="0" fontId="0" fillId="33" borderId="0" xfId="59" applyFont="1" applyFill="1" applyAlignment="1">
      <alignment horizontal="right"/>
      <protection/>
    </xf>
    <xf numFmtId="0" fontId="0" fillId="33" borderId="42" xfId="58" applyFont="1" applyFill="1" applyBorder="1" applyAlignment="1">
      <alignment/>
      <protection/>
    </xf>
    <xf numFmtId="49" fontId="6" fillId="0" borderId="27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4" fontId="0" fillId="0" borderId="0" xfId="0" applyNumberFormat="1" applyFill="1" applyAlignment="1">
      <alignment/>
    </xf>
    <xf numFmtId="3" fontId="13" fillId="0" borderId="30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vertical="top"/>
      <protection hidden="1"/>
    </xf>
    <xf numFmtId="49" fontId="13" fillId="32" borderId="30" xfId="58" applyNumberFormat="1" applyFont="1" applyFill="1" applyBorder="1" applyAlignment="1" applyProtection="1">
      <alignment horizontal="right" vertical="center"/>
      <protection hidden="1"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14" fontId="13" fillId="32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9" applyFont="1" applyFill="1" applyAlignment="1">
      <alignment horizontal="left"/>
      <protection/>
    </xf>
    <xf numFmtId="193" fontId="1" fillId="0" borderId="22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6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7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8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9" xfId="0" applyNumberFormat="1" applyFont="1" applyFill="1" applyBorder="1" applyAlignment="1" applyProtection="1">
      <alignment vertical="center" shrinkToFit="1"/>
      <protection hidden="1"/>
    </xf>
    <xf numFmtId="193" fontId="1" fillId="0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vertical="center" shrinkToFit="1"/>
      <protection hidden="1"/>
    </xf>
    <xf numFmtId="193" fontId="1" fillId="0" borderId="14" xfId="0" applyNumberFormat="1" applyFont="1" applyFill="1" applyBorder="1" applyAlignment="1" applyProtection="1">
      <alignment vertical="center" shrinkToFit="1"/>
      <protection hidden="1"/>
    </xf>
    <xf numFmtId="193" fontId="0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51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11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5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>
      <alignment horizontal="right" vertical="center" shrinkToFit="1"/>
      <protection/>
    </xf>
    <xf numFmtId="193" fontId="1" fillId="0" borderId="47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49" fontId="13" fillId="33" borderId="37" xfId="64" applyNumberFormat="1" applyFont="1" applyFill="1" applyBorder="1" applyAlignment="1" applyProtection="1">
      <alignment horizontal="right"/>
      <protection hidden="1" locked="0"/>
    </xf>
    <xf numFmtId="49" fontId="14" fillId="33" borderId="16" xfId="64" applyNumberFormat="1" applyFont="1" applyFill="1" applyBorder="1" applyAlignment="1">
      <alignment/>
      <protection/>
    </xf>
    <xf numFmtId="49" fontId="14" fillId="33" borderId="39" xfId="64" applyNumberFormat="1" applyFont="1" applyFill="1" applyBorder="1" applyAlignment="1">
      <alignment/>
      <protection/>
    </xf>
    <xf numFmtId="0" fontId="13" fillId="33" borderId="37" xfId="64" applyFont="1" applyFill="1" applyBorder="1" applyAlignment="1" applyProtection="1">
      <alignment horizontal="right"/>
      <protection hidden="1" locked="0"/>
    </xf>
    <xf numFmtId="0" fontId="14" fillId="33" borderId="16" xfId="64" applyFont="1" applyFill="1" applyBorder="1" applyAlignment="1">
      <alignment/>
      <protection/>
    </xf>
    <xf numFmtId="49" fontId="13" fillId="0" borderId="37" xfId="64" applyNumberFormat="1" applyFont="1" applyFill="1" applyBorder="1" applyAlignment="1" applyProtection="1" quotePrefix="1">
      <alignment horizontal="center"/>
      <protection hidden="1" locked="0"/>
    </xf>
    <xf numFmtId="49" fontId="13" fillId="0" borderId="39" xfId="64" applyNumberFormat="1" applyFont="1" applyFill="1" applyBorder="1" applyAlignment="1" applyProtection="1">
      <alignment horizontal="center"/>
      <protection hidden="1" locked="0"/>
    </xf>
    <xf numFmtId="0" fontId="13" fillId="33" borderId="37" xfId="64" applyFont="1" applyFill="1" applyBorder="1" applyAlignment="1" applyProtection="1">
      <alignment horizontal="right" vertical="center"/>
      <protection hidden="1" locked="0"/>
    </xf>
    <xf numFmtId="49" fontId="13" fillId="33" borderId="37" xfId="64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64" applyNumberFormat="1" applyFont="1" applyFill="1" applyBorder="1" applyAlignment="1" applyProtection="1">
      <alignment horizontal="center" vertical="center"/>
      <protection hidden="1" locked="0"/>
    </xf>
    <xf numFmtId="49" fontId="13" fillId="33" borderId="37" xfId="64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54" xfId="58" applyFont="1" applyFill="1" applyBorder="1" applyAlignment="1" applyProtection="1">
      <alignment horizontal="right" wrapText="1"/>
      <protection hidden="1"/>
    </xf>
    <xf numFmtId="49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58" applyFont="1" applyFill="1" applyBorder="1" applyAlignment="1" applyProtection="1">
      <alignment horizontal="left" vertical="center"/>
      <protection hidden="1" locked="0"/>
    </xf>
    <xf numFmtId="0" fontId="14" fillId="33" borderId="16" xfId="58" applyFont="1" applyFill="1" applyBorder="1" applyAlignment="1">
      <alignment/>
      <protection/>
    </xf>
    <xf numFmtId="0" fontId="14" fillId="33" borderId="39" xfId="64" applyFont="1" applyFill="1" applyBorder="1" applyAlignment="1">
      <alignment/>
      <protection/>
    </xf>
    <xf numFmtId="0" fontId="13" fillId="33" borderId="16" xfId="64" applyFont="1" applyFill="1" applyBorder="1" applyAlignment="1" applyProtection="1">
      <alignment horizontal="right" vertical="center"/>
      <protection hidden="1" locked="0"/>
    </xf>
    <xf numFmtId="0" fontId="13" fillId="33" borderId="39" xfId="64" applyFont="1" applyFill="1" applyBorder="1" applyAlignment="1" applyProtection="1">
      <alignment horizontal="right" vertical="center"/>
      <protection hidden="1" locked="0"/>
    </xf>
    <xf numFmtId="0" fontId="13" fillId="33" borderId="0" xfId="59" applyFont="1" applyFill="1" applyAlignment="1" applyProtection="1">
      <alignment horizontal="left"/>
      <protection hidden="1"/>
    </xf>
    <xf numFmtId="0" fontId="8" fillId="33" borderId="0" xfId="59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55" xfId="58" applyFont="1" applyFill="1" applyBorder="1" applyAlignment="1" applyProtection="1">
      <alignment horizontal="center" vertical="top"/>
      <protection hidden="1"/>
    </xf>
    <xf numFmtId="0" fontId="14" fillId="0" borderId="55" xfId="58" applyFont="1" applyFill="1" applyBorder="1" applyAlignment="1">
      <alignment horizontal="center"/>
      <protection/>
    </xf>
    <xf numFmtId="0" fontId="14" fillId="0" borderId="55" xfId="58" applyFont="1" applyFill="1" applyBorder="1" applyAlignment="1">
      <alignment/>
      <protection/>
    </xf>
    <xf numFmtId="0" fontId="14" fillId="33" borderId="41" xfId="58" applyFont="1" applyFill="1" applyBorder="1" applyAlignment="1" applyProtection="1">
      <alignment horizontal="center" vertical="top"/>
      <protection hidden="1"/>
    </xf>
    <xf numFmtId="0" fontId="3" fillId="33" borderId="0" xfId="64" applyFont="1" applyFill="1" applyAlignment="1" applyProtection="1">
      <alignment horizontal="right" vertical="center" wrapText="1"/>
      <protection hidden="1"/>
    </xf>
    <xf numFmtId="0" fontId="3" fillId="33" borderId="54" xfId="64" applyFont="1" applyFill="1" applyBorder="1" applyAlignment="1" applyProtection="1">
      <alignment horizontal="right" wrapText="1"/>
      <protection hidden="1"/>
    </xf>
    <xf numFmtId="49" fontId="4" fillId="32" borderId="37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49" fontId="4" fillId="32" borderId="39" xfId="53" applyNumberFormat="1" applyFill="1" applyBorder="1" applyAlignment="1" applyProtection="1">
      <alignment horizontal="left" vertical="center"/>
      <protection hidden="1" locked="0"/>
    </xf>
    <xf numFmtId="0" fontId="3" fillId="33" borderId="0" xfId="64" applyFont="1" applyFill="1" applyAlignment="1" applyProtection="1">
      <alignment horizontal="right" vertical="center"/>
      <protection hidden="1"/>
    </xf>
    <xf numFmtId="0" fontId="3" fillId="33" borderId="54" xfId="64" applyFont="1" applyFill="1" applyBorder="1" applyAlignment="1" applyProtection="1">
      <alignment horizontal="right"/>
      <protection hidden="1"/>
    </xf>
    <xf numFmtId="0" fontId="3" fillId="33" borderId="54" xfId="64" applyFont="1" applyFill="1" applyBorder="1" applyAlignment="1" applyProtection="1">
      <alignment horizontal="right" vertical="center" wrapText="1"/>
      <protection hidden="1"/>
    </xf>
    <xf numFmtId="49" fontId="13" fillId="32" borderId="37" xfId="58" applyNumberFormat="1" applyFont="1" applyFill="1" applyBorder="1" applyAlignment="1" applyProtection="1">
      <alignment horizontal="left" vertical="center"/>
      <protection hidden="1" locked="0"/>
    </xf>
    <xf numFmtId="49" fontId="13" fillId="32" borderId="16" xfId="58" applyNumberFormat="1" applyFont="1" applyFill="1" applyBorder="1" applyAlignment="1" applyProtection="1">
      <alignment horizontal="left" vertical="center"/>
      <protection hidden="1" locked="0"/>
    </xf>
    <xf numFmtId="49" fontId="13" fillId="32" borderId="39" xfId="58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2" borderId="39" xfId="58" applyFont="1" applyFill="1" applyBorder="1" applyAlignment="1">
      <alignment horizontal="left" vertical="center"/>
      <protection/>
    </xf>
    <xf numFmtId="0" fontId="14" fillId="33" borderId="16" xfId="58" applyFont="1" applyFill="1" applyBorder="1" applyAlignment="1">
      <alignment horizontal="left"/>
      <protection/>
    </xf>
    <xf numFmtId="0" fontId="14" fillId="33" borderId="39" xfId="58" applyFont="1" applyFill="1" applyBorder="1" applyAlignment="1">
      <alignment horizontal="left"/>
      <protection/>
    </xf>
    <xf numFmtId="0" fontId="3" fillId="33" borderId="0" xfId="64" applyFont="1" applyFill="1" applyAlignment="1" applyProtection="1">
      <alignment horizontal="left" vertical="center"/>
      <protection hidden="1"/>
    </xf>
    <xf numFmtId="0" fontId="3" fillId="33" borderId="0" xfId="64" applyFont="1" applyFill="1" applyAlignment="1">
      <alignment horizontal="left" vertical="center"/>
      <protection/>
    </xf>
    <xf numFmtId="0" fontId="3" fillId="33" borderId="0" xfId="64" applyFont="1" applyFill="1" applyAlignment="1">
      <alignment horizontal="left"/>
      <protection/>
    </xf>
    <xf numFmtId="0" fontId="3" fillId="33" borderId="0" xfId="64" applyFont="1" applyFill="1" applyAlignment="1">
      <alignment horizontal="center" vertical="center"/>
      <protection/>
    </xf>
    <xf numFmtId="0" fontId="3" fillId="33" borderId="0" xfId="64" applyFont="1" applyFill="1" applyAlignment="1">
      <alignment vertical="center"/>
      <protection/>
    </xf>
    <xf numFmtId="0" fontId="14" fillId="33" borderId="0" xfId="58" applyFont="1" applyFill="1" applyAlignment="1">
      <alignment horizontal="center"/>
      <protection/>
    </xf>
    <xf numFmtId="0" fontId="14" fillId="33" borderId="0" xfId="58" applyFont="1" applyFill="1" applyAlignment="1" applyProtection="1">
      <alignment horizontal="right" vertical="center"/>
      <protection hidden="1"/>
    </xf>
    <xf numFmtId="0" fontId="14" fillId="33" borderId="54" xfId="58" applyFont="1" applyFill="1" applyBorder="1" applyAlignment="1" applyProtection="1">
      <alignment horizontal="right"/>
      <protection hidden="1"/>
    </xf>
    <xf numFmtId="0" fontId="20" fillId="33" borderId="0" xfId="64" applyFont="1" applyFill="1" applyAlignment="1" applyProtection="1">
      <alignment horizontal="right" vertical="center"/>
      <protection hidden="1"/>
    </xf>
    <xf numFmtId="0" fontId="20" fillId="33" borderId="54" xfId="64" applyFont="1" applyFill="1" applyBorder="1" applyAlignment="1" applyProtection="1">
      <alignment horizontal="right"/>
      <protection hidden="1"/>
    </xf>
    <xf numFmtId="0" fontId="13" fillId="32" borderId="37" xfId="58" applyFont="1" applyFill="1" applyBorder="1" applyAlignment="1" applyProtection="1">
      <alignment horizontal="left" vertical="center"/>
      <protection hidden="1" locked="0"/>
    </xf>
    <xf numFmtId="0" fontId="14" fillId="32" borderId="16" xfId="58" applyFont="1" applyFill="1" applyBorder="1" applyAlignment="1">
      <alignment horizontal="left" vertical="center"/>
      <protection/>
    </xf>
    <xf numFmtId="0" fontId="3" fillId="33" borderId="54" xfId="64" applyFont="1" applyFill="1" applyBorder="1" applyAlignment="1" applyProtection="1">
      <alignment horizontal="right" vertical="center"/>
      <protection hidden="1"/>
    </xf>
    <xf numFmtId="0" fontId="18" fillId="33" borderId="37" xfId="53" applyFont="1" applyFill="1" applyBorder="1" applyAlignment="1" applyProtection="1">
      <alignment/>
      <protection hidden="1" locked="0"/>
    </xf>
    <xf numFmtId="0" fontId="13" fillId="33" borderId="16" xfId="58" applyFont="1" applyFill="1" applyBorder="1" applyAlignment="1" applyProtection="1">
      <alignment/>
      <protection hidden="1" locked="0"/>
    </xf>
    <xf numFmtId="0" fontId="4" fillId="33" borderId="37" xfId="53" applyFill="1" applyBorder="1" applyAlignment="1" applyProtection="1">
      <alignment/>
      <protection hidden="1" locked="0"/>
    </xf>
    <xf numFmtId="0" fontId="14" fillId="33" borderId="42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" fillId="33" borderId="0" xfId="64" applyFont="1" applyFill="1" applyBorder="1" applyAlignment="1" applyProtection="1">
      <alignment horizontal="right" vertical="center" wrapText="1"/>
      <protection hidden="1"/>
    </xf>
    <xf numFmtId="0" fontId="1" fillId="33" borderId="0" xfId="64" applyFont="1" applyFill="1" applyBorder="1" applyAlignment="1" applyProtection="1">
      <alignment horizontal="right" wrapText="1"/>
      <protection hidden="1"/>
    </xf>
    <xf numFmtId="0" fontId="1" fillId="33" borderId="0" xfId="64" applyFont="1" applyFill="1" applyAlignment="1" applyProtection="1">
      <alignment horizontal="right" wrapText="1"/>
      <protection hidden="1"/>
    </xf>
    <xf numFmtId="0" fontId="14" fillId="33" borderId="16" xfId="58" applyFont="1" applyFill="1" applyBorder="1" applyAlignment="1">
      <alignment horizontal="left" vertical="center"/>
      <protection/>
    </xf>
    <xf numFmtId="0" fontId="14" fillId="33" borderId="39" xfId="58" applyFont="1" applyFill="1" applyBorder="1" applyAlignment="1">
      <alignment horizontal="left" vertical="center"/>
      <protection/>
    </xf>
    <xf numFmtId="1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58" applyFont="1" applyFill="1" applyBorder="1" applyAlignment="1" applyProtection="1">
      <alignment horizontal="left" vertical="center"/>
      <protection hidden="1" locked="0"/>
    </xf>
    <xf numFmtId="0" fontId="13" fillId="0" borderId="16" xfId="58" applyFont="1" applyFill="1" applyBorder="1" applyAlignment="1" applyProtection="1">
      <alignment horizontal="left" vertical="center"/>
      <protection hidden="1" locked="0"/>
    </xf>
    <xf numFmtId="0" fontId="13" fillId="0" borderId="39" xfId="58" applyFont="1" applyFill="1" applyBorder="1" applyAlignment="1" applyProtection="1">
      <alignment horizontal="left" vertical="center"/>
      <protection hidden="1" locked="0"/>
    </xf>
    <xf numFmtId="0" fontId="20" fillId="33" borderId="0" xfId="64" applyFont="1" applyFill="1" applyBorder="1" applyAlignment="1" applyProtection="1">
      <alignment horizontal="right" vertical="center" wrapText="1"/>
      <protection hidden="1"/>
    </xf>
    <xf numFmtId="0" fontId="20" fillId="33" borderId="54" xfId="64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7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2" fillId="0" borderId="3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65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wrapText="1"/>
    </xf>
    <xf numFmtId="0" fontId="8" fillId="0" borderId="68" xfId="0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1" fillId="0" borderId="57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48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4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1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1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0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zoomScalePageLayoutView="0" workbookViewId="0" topLeftCell="A1">
      <selection activeCell="M30" sqref="M30"/>
    </sheetView>
  </sheetViews>
  <sheetFormatPr defaultColWidth="9.140625" defaultRowHeight="12.75"/>
  <cols>
    <col min="1" max="1" width="9.140625" style="20" customWidth="1"/>
    <col min="2" max="2" width="12.00390625" style="20" customWidth="1"/>
    <col min="3" max="3" width="9.140625" style="20" customWidth="1"/>
    <col min="4" max="4" width="16.28125" style="20" customWidth="1"/>
    <col min="5" max="5" width="10.8515625" style="20" customWidth="1"/>
    <col min="6" max="6" width="9.140625" style="20" customWidth="1"/>
    <col min="7" max="7" width="17.7109375" style="20" customWidth="1"/>
    <col min="8" max="8" width="17.00390625" style="20" customWidth="1"/>
    <col min="9" max="9" width="16.00390625" style="20" customWidth="1"/>
    <col min="10" max="10" width="9.140625" style="20" hidden="1" customWidth="1"/>
    <col min="11" max="16384" width="9.140625" style="20" customWidth="1"/>
  </cols>
  <sheetData>
    <row r="1" spans="1:11" ht="15.75">
      <c r="A1" s="238" t="s">
        <v>31</v>
      </c>
      <c r="B1" s="239"/>
      <c r="C1" s="239"/>
      <c r="D1" s="85"/>
      <c r="E1" s="80"/>
      <c r="F1" s="80"/>
      <c r="G1" s="80"/>
      <c r="H1" s="80"/>
      <c r="I1" s="80"/>
      <c r="J1" s="86"/>
      <c r="K1" s="86"/>
    </row>
    <row r="2" spans="1:11" ht="12.75" customHeight="1">
      <c r="A2" s="274" t="s">
        <v>32</v>
      </c>
      <c r="B2" s="274"/>
      <c r="C2" s="274"/>
      <c r="D2" s="274"/>
      <c r="E2" s="87" t="s">
        <v>412</v>
      </c>
      <c r="F2" s="88"/>
      <c r="G2" s="89" t="s">
        <v>33</v>
      </c>
      <c r="H2" s="155" t="s">
        <v>413</v>
      </c>
      <c r="I2" s="90"/>
      <c r="J2" s="91"/>
      <c r="K2" s="86"/>
    </row>
    <row r="3" spans="1:11" ht="12.75">
      <c r="A3" s="92"/>
      <c r="B3" s="92"/>
      <c r="C3" s="92"/>
      <c r="D3" s="92"/>
      <c r="E3" s="93"/>
      <c r="F3" s="93"/>
      <c r="G3" s="92"/>
      <c r="H3" s="92"/>
      <c r="I3" s="94"/>
      <c r="J3" s="91"/>
      <c r="K3" s="86"/>
    </row>
    <row r="4" spans="1:11" ht="39.75" customHeight="1">
      <c r="A4" s="275" t="s">
        <v>377</v>
      </c>
      <c r="B4" s="275"/>
      <c r="C4" s="275"/>
      <c r="D4" s="275"/>
      <c r="E4" s="275"/>
      <c r="F4" s="275"/>
      <c r="G4" s="275"/>
      <c r="H4" s="275"/>
      <c r="I4" s="275"/>
      <c r="J4" s="91"/>
      <c r="K4" s="86"/>
    </row>
    <row r="5" spans="1:11" ht="12.75">
      <c r="A5" s="95"/>
      <c r="B5" s="96"/>
      <c r="C5" s="96"/>
      <c r="D5" s="96"/>
      <c r="E5" s="97"/>
      <c r="F5" s="98"/>
      <c r="G5" s="99"/>
      <c r="H5" s="100"/>
      <c r="I5" s="96"/>
      <c r="J5" s="91"/>
      <c r="K5" s="86"/>
    </row>
    <row r="6" spans="1:11" ht="12.75">
      <c r="A6" s="250" t="s">
        <v>34</v>
      </c>
      <c r="B6" s="251"/>
      <c r="C6" s="212" t="s">
        <v>15</v>
      </c>
      <c r="D6" s="213"/>
      <c r="E6" s="101"/>
      <c r="F6" s="101"/>
      <c r="G6" s="101"/>
      <c r="H6" s="101"/>
      <c r="I6" s="101"/>
      <c r="J6" s="91"/>
      <c r="K6" s="86"/>
    </row>
    <row r="7" spans="1:11" ht="12.75">
      <c r="A7" s="102"/>
      <c r="B7" s="102"/>
      <c r="C7" s="95"/>
      <c r="D7" s="95"/>
      <c r="E7" s="101"/>
      <c r="F7" s="101"/>
      <c r="G7" s="101"/>
      <c r="H7" s="101"/>
      <c r="I7" s="101"/>
      <c r="J7" s="91"/>
      <c r="K7" s="86"/>
    </row>
    <row r="8" spans="1:11" ht="21.75" customHeight="1">
      <c r="A8" s="272" t="s">
        <v>35</v>
      </c>
      <c r="B8" s="273"/>
      <c r="C8" s="212" t="s">
        <v>16</v>
      </c>
      <c r="D8" s="213"/>
      <c r="E8" s="101"/>
      <c r="F8" s="101"/>
      <c r="G8" s="101"/>
      <c r="H8" s="101"/>
      <c r="I8" s="95"/>
      <c r="J8" s="91"/>
      <c r="K8" s="86"/>
    </row>
    <row r="9" spans="1:11" ht="12.75">
      <c r="A9" s="103"/>
      <c r="B9" s="103"/>
      <c r="C9" s="104"/>
      <c r="D9" s="95"/>
      <c r="E9" s="95"/>
      <c r="F9" s="95"/>
      <c r="G9" s="95"/>
      <c r="H9" s="95"/>
      <c r="I9" s="95"/>
      <c r="J9" s="91"/>
      <c r="K9" s="86"/>
    </row>
    <row r="10" spans="1:11" ht="12.75" customHeight="1">
      <c r="A10" s="262" t="s">
        <v>36</v>
      </c>
      <c r="B10" s="263"/>
      <c r="C10" s="212" t="s">
        <v>17</v>
      </c>
      <c r="D10" s="213"/>
      <c r="E10" s="95"/>
      <c r="F10" s="95"/>
      <c r="G10" s="95"/>
      <c r="H10" s="95"/>
      <c r="I10" s="95"/>
      <c r="J10" s="91"/>
      <c r="K10" s="86"/>
    </row>
    <row r="11" spans="1:11" ht="12.75">
      <c r="A11" s="264"/>
      <c r="B11" s="264"/>
      <c r="C11" s="95"/>
      <c r="D11" s="95"/>
      <c r="E11" s="95"/>
      <c r="F11" s="95"/>
      <c r="G11" s="95"/>
      <c r="H11" s="95"/>
      <c r="I11" s="95"/>
      <c r="J11" s="91"/>
      <c r="K11" s="86"/>
    </row>
    <row r="12" spans="1:11" ht="12.75">
      <c r="A12" s="232" t="s">
        <v>37</v>
      </c>
      <c r="B12" s="233"/>
      <c r="C12" s="214" t="s">
        <v>18</v>
      </c>
      <c r="D12" s="265"/>
      <c r="E12" s="265"/>
      <c r="F12" s="265"/>
      <c r="G12" s="265"/>
      <c r="H12" s="265"/>
      <c r="I12" s="266"/>
      <c r="J12" s="91"/>
      <c r="K12" s="146"/>
    </row>
    <row r="13" spans="1:12" ht="15.75">
      <c r="A13" s="276"/>
      <c r="B13" s="277"/>
      <c r="C13" s="277"/>
      <c r="D13" s="105"/>
      <c r="E13" s="105"/>
      <c r="F13" s="105"/>
      <c r="G13" s="105"/>
      <c r="H13" s="105"/>
      <c r="I13" s="106"/>
      <c r="J13" s="91"/>
      <c r="K13" s="86"/>
      <c r="L13" s="43"/>
    </row>
    <row r="14" spans="1:11" ht="12.75">
      <c r="A14" s="107"/>
      <c r="B14" s="107"/>
      <c r="C14" s="108"/>
      <c r="D14" s="95"/>
      <c r="E14" s="95"/>
      <c r="F14" s="95"/>
      <c r="G14" s="95"/>
      <c r="H14" s="95"/>
      <c r="I14" s="95"/>
      <c r="J14" s="91"/>
      <c r="K14" s="86"/>
    </row>
    <row r="15" spans="1:11" ht="12.75">
      <c r="A15" s="232" t="s">
        <v>38</v>
      </c>
      <c r="B15" s="233"/>
      <c r="C15" s="267" t="s">
        <v>399</v>
      </c>
      <c r="D15" s="268"/>
      <c r="E15" s="95"/>
      <c r="F15" s="214" t="s">
        <v>19</v>
      </c>
      <c r="G15" s="265"/>
      <c r="H15" s="265"/>
      <c r="I15" s="266"/>
      <c r="J15" s="91"/>
      <c r="K15" s="146"/>
    </row>
    <row r="16" spans="1:11" ht="12.75">
      <c r="A16" s="107"/>
      <c r="B16" s="107"/>
      <c r="C16" s="95"/>
      <c r="D16" s="95"/>
      <c r="E16" s="95"/>
      <c r="F16" s="95"/>
      <c r="G16" s="95"/>
      <c r="H16" s="95"/>
      <c r="I16" s="95"/>
      <c r="J16" s="91"/>
      <c r="K16" s="86"/>
    </row>
    <row r="17" spans="1:11" ht="12.75">
      <c r="A17" s="232" t="s">
        <v>39</v>
      </c>
      <c r="B17" s="233"/>
      <c r="C17" s="254" t="s">
        <v>404</v>
      </c>
      <c r="D17" s="255"/>
      <c r="E17" s="255"/>
      <c r="F17" s="255"/>
      <c r="G17" s="255"/>
      <c r="H17" s="255"/>
      <c r="I17" s="241"/>
      <c r="J17" s="109"/>
      <c r="K17" s="146"/>
    </row>
    <row r="18" spans="1:11" ht="12.75">
      <c r="A18" s="107"/>
      <c r="B18" s="107"/>
      <c r="C18" s="95"/>
      <c r="D18" s="95"/>
      <c r="E18" s="95"/>
      <c r="F18" s="95"/>
      <c r="G18" s="95"/>
      <c r="H18" s="95"/>
      <c r="I18" s="95"/>
      <c r="J18" s="91"/>
      <c r="K18" s="86"/>
    </row>
    <row r="19" spans="1:11" ht="12.75">
      <c r="A19" s="232" t="s">
        <v>40</v>
      </c>
      <c r="B19" s="256"/>
      <c r="C19" s="257"/>
      <c r="D19" s="258"/>
      <c r="E19" s="258"/>
      <c r="F19" s="258"/>
      <c r="G19" s="258"/>
      <c r="H19" s="258"/>
      <c r="I19" s="258"/>
      <c r="J19" s="109"/>
      <c r="K19" s="146"/>
    </row>
    <row r="20" spans="1:11" ht="12.75">
      <c r="A20" s="102"/>
      <c r="B20" s="102"/>
      <c r="C20" s="108"/>
      <c r="D20" s="95"/>
      <c r="E20" s="95"/>
      <c r="F20" s="95"/>
      <c r="G20" s="95"/>
      <c r="H20" s="95"/>
      <c r="I20" s="95"/>
      <c r="J20" s="91"/>
      <c r="K20" s="86"/>
    </row>
    <row r="21" spans="1:11" ht="12.75">
      <c r="A21" s="232" t="s">
        <v>41</v>
      </c>
      <c r="B21" s="256"/>
      <c r="C21" s="259" t="s">
        <v>20</v>
      </c>
      <c r="D21" s="258"/>
      <c r="E21" s="258"/>
      <c r="F21" s="258"/>
      <c r="G21" s="258"/>
      <c r="H21" s="258"/>
      <c r="I21" s="258"/>
      <c r="J21" s="109"/>
      <c r="K21" s="146"/>
    </row>
    <row r="22" spans="1:11" ht="12.75">
      <c r="A22" s="107"/>
      <c r="B22" s="107"/>
      <c r="C22" s="108"/>
      <c r="D22" s="95"/>
      <c r="E22" s="95"/>
      <c r="F22" s="95"/>
      <c r="G22" s="95"/>
      <c r="H22" s="95"/>
      <c r="I22" s="95"/>
      <c r="J22" s="91"/>
      <c r="K22" s="86"/>
    </row>
    <row r="23" spans="1:11" ht="12.75">
      <c r="A23" s="252" t="s">
        <v>42</v>
      </c>
      <c r="B23" s="253"/>
      <c r="C23" s="110">
        <v>133</v>
      </c>
      <c r="D23" s="214" t="s">
        <v>19</v>
      </c>
      <c r="E23" s="242"/>
      <c r="F23" s="243"/>
      <c r="G23" s="260"/>
      <c r="H23" s="261"/>
      <c r="I23" s="111"/>
      <c r="J23" s="91"/>
      <c r="K23" s="86"/>
    </row>
    <row r="24" spans="1:11" ht="12.75">
      <c r="A24" s="102"/>
      <c r="B24" s="102"/>
      <c r="C24" s="95"/>
      <c r="D24" s="112"/>
      <c r="E24" s="112"/>
      <c r="F24" s="112"/>
      <c r="G24" s="112"/>
      <c r="H24" s="95"/>
      <c r="I24" s="95"/>
      <c r="J24" s="91"/>
      <c r="K24" s="86"/>
    </row>
    <row r="25" spans="1:11" ht="12.75">
      <c r="A25" s="232" t="s">
        <v>43</v>
      </c>
      <c r="B25" s="233"/>
      <c r="C25" s="110">
        <v>21</v>
      </c>
      <c r="D25" s="214" t="s">
        <v>21</v>
      </c>
      <c r="E25" s="242"/>
      <c r="F25" s="242"/>
      <c r="G25" s="243"/>
      <c r="H25" s="113" t="s">
        <v>47</v>
      </c>
      <c r="I25" s="150">
        <v>3279</v>
      </c>
      <c r="J25" s="109"/>
      <c r="K25" s="146"/>
    </row>
    <row r="26" spans="1:11" ht="12.75">
      <c r="A26" s="102"/>
      <c r="B26" s="102"/>
      <c r="C26" s="95"/>
      <c r="D26" s="112"/>
      <c r="E26" s="112"/>
      <c r="F26" s="112"/>
      <c r="G26" s="107"/>
      <c r="H26" s="114" t="s">
        <v>48</v>
      </c>
      <c r="I26" s="151"/>
      <c r="J26" s="91"/>
      <c r="K26" s="115"/>
    </row>
    <row r="27" spans="1:11" ht="12.75">
      <c r="A27" s="232" t="s">
        <v>44</v>
      </c>
      <c r="B27" s="233"/>
      <c r="C27" s="116" t="s">
        <v>61</v>
      </c>
      <c r="D27" s="117"/>
      <c r="E27" s="118"/>
      <c r="F27" s="119"/>
      <c r="G27" s="250" t="s">
        <v>49</v>
      </c>
      <c r="H27" s="251"/>
      <c r="I27" s="152" t="s">
        <v>398</v>
      </c>
      <c r="J27" s="91"/>
      <c r="K27" s="146"/>
    </row>
    <row r="28" spans="1:11" ht="12.75">
      <c r="A28" s="107"/>
      <c r="B28" s="107"/>
      <c r="C28" s="95"/>
      <c r="D28" s="119"/>
      <c r="E28" s="119"/>
      <c r="F28" s="119"/>
      <c r="G28" s="119"/>
      <c r="H28" s="95"/>
      <c r="I28" s="120"/>
      <c r="J28" s="91"/>
      <c r="K28" s="86"/>
    </row>
    <row r="29" spans="1:11" ht="12.75">
      <c r="A29" s="244" t="s">
        <v>45</v>
      </c>
      <c r="B29" s="245"/>
      <c r="C29" s="246"/>
      <c r="D29" s="246"/>
      <c r="E29" s="247" t="s">
        <v>46</v>
      </c>
      <c r="F29" s="248"/>
      <c r="G29" s="248"/>
      <c r="H29" s="249" t="s">
        <v>11</v>
      </c>
      <c r="I29" s="249"/>
      <c r="J29" s="91"/>
      <c r="K29" s="86"/>
    </row>
    <row r="30" spans="1:11" ht="12.75">
      <c r="A30" s="118"/>
      <c r="B30" s="118"/>
      <c r="C30" s="118"/>
      <c r="D30" s="95"/>
      <c r="E30" s="95"/>
      <c r="F30" s="95"/>
      <c r="G30" s="95"/>
      <c r="H30" s="88"/>
      <c r="I30" s="120"/>
      <c r="J30" s="91"/>
      <c r="K30" s="86"/>
    </row>
    <row r="31" spans="1:11" ht="12.75">
      <c r="A31" s="206" t="s">
        <v>22</v>
      </c>
      <c r="B31" s="217"/>
      <c r="C31" s="217"/>
      <c r="D31" s="218"/>
      <c r="E31" s="206" t="s">
        <v>19</v>
      </c>
      <c r="F31" s="217"/>
      <c r="G31" s="218"/>
      <c r="H31" s="207" t="s">
        <v>23</v>
      </c>
      <c r="I31" s="208"/>
      <c r="J31" s="91"/>
      <c r="K31" s="146"/>
    </row>
    <row r="32" spans="1:11" ht="12.75">
      <c r="A32" s="107"/>
      <c r="B32" s="107"/>
      <c r="C32" s="108"/>
      <c r="D32" s="121"/>
      <c r="E32" s="121"/>
      <c r="F32" s="121"/>
      <c r="G32" s="101"/>
      <c r="H32" s="95"/>
      <c r="I32" s="122"/>
      <c r="J32" s="91"/>
      <c r="K32" s="86"/>
    </row>
    <row r="33" spans="1:11" ht="12.75">
      <c r="A33" s="206" t="s">
        <v>27</v>
      </c>
      <c r="B33" s="217"/>
      <c r="C33" s="217"/>
      <c r="D33" s="218"/>
      <c r="E33" s="206" t="s">
        <v>19</v>
      </c>
      <c r="F33" s="217"/>
      <c r="G33" s="218"/>
      <c r="H33" s="207" t="s">
        <v>28</v>
      </c>
      <c r="I33" s="208"/>
      <c r="J33" s="91"/>
      <c r="K33" s="146"/>
    </row>
    <row r="34" spans="1:11" ht="12.75">
      <c r="A34" s="107"/>
      <c r="B34" s="107"/>
      <c r="C34" s="108"/>
      <c r="D34" s="121"/>
      <c r="E34" s="121"/>
      <c r="F34" s="121"/>
      <c r="G34" s="101"/>
      <c r="H34" s="95"/>
      <c r="I34" s="123"/>
      <c r="J34" s="91"/>
      <c r="K34" s="86"/>
    </row>
    <row r="35" spans="1:11" ht="12.75">
      <c r="A35" s="206" t="s">
        <v>24</v>
      </c>
      <c r="B35" s="217"/>
      <c r="C35" s="217"/>
      <c r="D35" s="218"/>
      <c r="E35" s="206" t="s">
        <v>411</v>
      </c>
      <c r="F35" s="217"/>
      <c r="G35" s="218"/>
      <c r="H35" s="207" t="s">
        <v>25</v>
      </c>
      <c r="I35" s="208"/>
      <c r="J35" s="91"/>
      <c r="K35" s="86"/>
    </row>
    <row r="36" spans="1:11" ht="12.75">
      <c r="A36" s="107"/>
      <c r="B36" s="107"/>
      <c r="C36" s="108"/>
      <c r="D36" s="121"/>
      <c r="E36" s="121"/>
      <c r="F36" s="121"/>
      <c r="G36" s="101"/>
      <c r="H36" s="95"/>
      <c r="I36" s="123"/>
      <c r="J36" s="91"/>
      <c r="K36" s="86"/>
    </row>
    <row r="37" spans="1:11" ht="12.75">
      <c r="A37" s="206" t="s">
        <v>382</v>
      </c>
      <c r="B37" s="203"/>
      <c r="C37" s="203"/>
      <c r="D37" s="216"/>
      <c r="E37" s="206" t="s">
        <v>383</v>
      </c>
      <c r="F37" s="203"/>
      <c r="G37" s="203"/>
      <c r="H37" s="207" t="s">
        <v>384</v>
      </c>
      <c r="I37" s="208"/>
      <c r="J37" s="109"/>
      <c r="K37" s="86"/>
    </row>
    <row r="38" spans="1:11" ht="12.75">
      <c r="A38" s="124"/>
      <c r="B38" s="124"/>
      <c r="C38" s="125"/>
      <c r="D38" s="126"/>
      <c r="E38" s="95"/>
      <c r="F38" s="125"/>
      <c r="G38" s="126"/>
      <c r="H38" s="95"/>
      <c r="I38" s="95"/>
      <c r="J38" s="91"/>
      <c r="K38" s="86"/>
    </row>
    <row r="39" spans="1:11" ht="12.75">
      <c r="A39" s="206" t="s">
        <v>385</v>
      </c>
      <c r="B39" s="203"/>
      <c r="C39" s="203"/>
      <c r="D39" s="216"/>
      <c r="E39" s="206" t="s">
        <v>386</v>
      </c>
      <c r="F39" s="203"/>
      <c r="G39" s="203"/>
      <c r="H39" s="207" t="s">
        <v>387</v>
      </c>
      <c r="I39" s="208"/>
      <c r="J39" s="91"/>
      <c r="K39" s="146"/>
    </row>
    <row r="40" spans="1:11" ht="12.75">
      <c r="A40" s="127"/>
      <c r="B40" s="128"/>
      <c r="C40" s="128"/>
      <c r="D40" s="128"/>
      <c r="E40" s="127"/>
      <c r="F40" s="128"/>
      <c r="G40" s="128"/>
      <c r="H40" s="129"/>
      <c r="I40" s="129"/>
      <c r="J40" s="91"/>
      <c r="K40" s="86"/>
    </row>
    <row r="41" spans="1:11" ht="12.75">
      <c r="A41" s="206" t="s">
        <v>388</v>
      </c>
      <c r="B41" s="203"/>
      <c r="C41" s="203"/>
      <c r="D41" s="216"/>
      <c r="E41" s="206" t="s">
        <v>386</v>
      </c>
      <c r="F41" s="203"/>
      <c r="G41" s="203" t="s">
        <v>386</v>
      </c>
      <c r="H41" s="207" t="s">
        <v>389</v>
      </c>
      <c r="I41" s="208"/>
      <c r="J41" s="91"/>
      <c r="K41" s="146"/>
    </row>
    <row r="42" spans="1:11" ht="12.75">
      <c r="A42" s="127"/>
      <c r="B42" s="128"/>
      <c r="C42" s="128"/>
      <c r="D42" s="128"/>
      <c r="E42" s="127"/>
      <c r="F42" s="128"/>
      <c r="G42" s="128"/>
      <c r="H42" s="129"/>
      <c r="I42" s="129"/>
      <c r="J42" s="91"/>
      <c r="K42" s="86"/>
    </row>
    <row r="43" spans="1:11" ht="12.75">
      <c r="A43" s="206" t="s">
        <v>390</v>
      </c>
      <c r="B43" s="203"/>
      <c r="C43" s="203"/>
      <c r="D43" s="216"/>
      <c r="E43" s="206" t="s">
        <v>19</v>
      </c>
      <c r="F43" s="203"/>
      <c r="G43" s="203"/>
      <c r="H43" s="207" t="s">
        <v>391</v>
      </c>
      <c r="I43" s="208"/>
      <c r="J43" s="91"/>
      <c r="K43" s="86"/>
    </row>
    <row r="44" spans="1:11" ht="12.75">
      <c r="A44" s="127"/>
      <c r="B44" s="128"/>
      <c r="C44" s="128"/>
      <c r="D44" s="128"/>
      <c r="E44" s="127"/>
      <c r="F44" s="128"/>
      <c r="G44" s="128"/>
      <c r="H44" s="129"/>
      <c r="I44" s="129"/>
      <c r="J44" s="91"/>
      <c r="K44" s="86"/>
    </row>
    <row r="45" spans="1:11" ht="12.75">
      <c r="A45" s="206" t="s">
        <v>392</v>
      </c>
      <c r="B45" s="203"/>
      <c r="C45" s="203"/>
      <c r="D45" s="216"/>
      <c r="E45" s="206" t="s">
        <v>19</v>
      </c>
      <c r="F45" s="203"/>
      <c r="G45" s="203"/>
      <c r="H45" s="207" t="s">
        <v>30</v>
      </c>
      <c r="I45" s="208"/>
      <c r="J45" s="91"/>
      <c r="K45" s="86"/>
    </row>
    <row r="46" spans="1:11" ht="12.75">
      <c r="A46" s="127"/>
      <c r="B46" s="127"/>
      <c r="C46" s="127"/>
      <c r="D46" s="127"/>
      <c r="E46" s="127"/>
      <c r="F46" s="127"/>
      <c r="G46" s="127"/>
      <c r="H46" s="129"/>
      <c r="I46" s="129"/>
      <c r="J46" s="91"/>
      <c r="K46" s="86"/>
    </row>
    <row r="47" spans="1:11" ht="12.75">
      <c r="A47" s="206" t="s">
        <v>393</v>
      </c>
      <c r="B47" s="217"/>
      <c r="C47" s="217"/>
      <c r="D47" s="218"/>
      <c r="E47" s="206" t="s">
        <v>19</v>
      </c>
      <c r="F47" s="203"/>
      <c r="G47" s="203"/>
      <c r="H47" s="207" t="s">
        <v>29</v>
      </c>
      <c r="I47" s="208"/>
      <c r="J47" s="91"/>
      <c r="K47" s="146"/>
    </row>
    <row r="48" spans="1:11" ht="12.75">
      <c r="A48" s="127"/>
      <c r="B48" s="128"/>
      <c r="C48" s="128"/>
      <c r="D48" s="128"/>
      <c r="E48" s="127"/>
      <c r="F48" s="128"/>
      <c r="G48" s="128"/>
      <c r="H48" s="129"/>
      <c r="I48" s="129"/>
      <c r="J48" s="91"/>
      <c r="K48" s="86"/>
    </row>
    <row r="49" spans="1:11" ht="12.75">
      <c r="A49" s="206" t="s">
        <v>394</v>
      </c>
      <c r="B49" s="203"/>
      <c r="C49" s="203"/>
      <c r="D49" s="216"/>
      <c r="E49" s="206" t="s">
        <v>19</v>
      </c>
      <c r="F49" s="203"/>
      <c r="G49" s="203" t="s">
        <v>19</v>
      </c>
      <c r="H49" s="207" t="s">
        <v>26</v>
      </c>
      <c r="I49" s="208"/>
      <c r="J49" s="91"/>
      <c r="K49" s="86"/>
    </row>
    <row r="50" spans="1:11" ht="12.75">
      <c r="A50" s="130"/>
      <c r="B50" s="130"/>
      <c r="C50" s="130"/>
      <c r="D50" s="104"/>
      <c r="E50" s="104"/>
      <c r="F50" s="130"/>
      <c r="G50" s="104"/>
      <c r="H50" s="104"/>
      <c r="I50" s="104"/>
      <c r="J50" s="91"/>
      <c r="K50" s="86"/>
    </row>
    <row r="51" spans="1:11" s="54" customFormat="1" ht="12.75">
      <c r="A51" s="209" t="s">
        <v>395</v>
      </c>
      <c r="B51" s="200"/>
      <c r="C51" s="200"/>
      <c r="D51" s="201"/>
      <c r="E51" s="206" t="s">
        <v>396</v>
      </c>
      <c r="F51" s="203"/>
      <c r="G51" s="203"/>
      <c r="H51" s="207" t="s">
        <v>397</v>
      </c>
      <c r="I51" s="208"/>
      <c r="J51" s="91"/>
      <c r="K51" s="85"/>
    </row>
    <row r="52" spans="1:11" s="54" customFormat="1" ht="25.5" customHeight="1">
      <c r="A52" s="199" t="s">
        <v>405</v>
      </c>
      <c r="B52" s="200"/>
      <c r="C52" s="200"/>
      <c r="D52" s="201"/>
      <c r="E52" s="202" t="s">
        <v>406</v>
      </c>
      <c r="F52" s="203"/>
      <c r="G52" s="203"/>
      <c r="H52" s="204" t="s">
        <v>407</v>
      </c>
      <c r="I52" s="205"/>
      <c r="J52" s="91"/>
      <c r="K52" s="85"/>
    </row>
    <row r="53" spans="1:11" s="54" customFormat="1" ht="12.75">
      <c r="A53" s="127"/>
      <c r="B53" s="128"/>
      <c r="C53" s="128"/>
      <c r="D53" s="128"/>
      <c r="E53" s="127"/>
      <c r="F53" s="128"/>
      <c r="G53" s="128"/>
      <c r="H53" s="129"/>
      <c r="I53" s="129"/>
      <c r="J53" s="91"/>
      <c r="K53" s="85"/>
    </row>
    <row r="54" spans="1:11" ht="12.75" customHeight="1">
      <c r="A54" s="210" t="s">
        <v>50</v>
      </c>
      <c r="B54" s="211"/>
      <c r="C54" s="212"/>
      <c r="D54" s="213"/>
      <c r="E54" s="95"/>
      <c r="F54" s="214"/>
      <c r="G54" s="215"/>
      <c r="H54" s="215"/>
      <c r="I54" s="215"/>
      <c r="J54" s="109"/>
      <c r="K54" s="86"/>
    </row>
    <row r="55" spans="1:11" ht="12.75">
      <c r="A55" s="124"/>
      <c r="B55" s="124"/>
      <c r="C55" s="226"/>
      <c r="D55" s="226"/>
      <c r="E55" s="95"/>
      <c r="F55" s="226"/>
      <c r="G55" s="226"/>
      <c r="H55" s="131"/>
      <c r="I55" s="131"/>
      <c r="J55" s="91"/>
      <c r="K55" s="86"/>
    </row>
    <row r="56" spans="1:11" ht="12.75" customHeight="1">
      <c r="A56" s="227" t="s">
        <v>51</v>
      </c>
      <c r="B56" s="234"/>
      <c r="C56" s="269" t="s">
        <v>400</v>
      </c>
      <c r="D56" s="270"/>
      <c r="E56" s="270"/>
      <c r="F56" s="270"/>
      <c r="G56" s="270"/>
      <c r="H56" s="270"/>
      <c r="I56" s="271"/>
      <c r="J56" s="109"/>
      <c r="K56" s="86"/>
    </row>
    <row r="57" spans="1:11" ht="12.75">
      <c r="A57" s="132"/>
      <c r="B57" s="132"/>
      <c r="C57" s="108"/>
      <c r="D57" s="95"/>
      <c r="E57" s="95"/>
      <c r="F57" s="95"/>
      <c r="G57" s="95"/>
      <c r="H57" s="95"/>
      <c r="I57" s="95"/>
      <c r="J57" s="91"/>
      <c r="K57" s="86"/>
    </row>
    <row r="58" spans="1:11" ht="12.75" customHeight="1">
      <c r="A58" s="227" t="s">
        <v>52</v>
      </c>
      <c r="B58" s="234"/>
      <c r="C58" s="235" t="s">
        <v>401</v>
      </c>
      <c r="D58" s="236"/>
      <c r="E58" s="237"/>
      <c r="F58" s="95"/>
      <c r="G58" s="133" t="s">
        <v>13</v>
      </c>
      <c r="H58" s="235" t="s">
        <v>402</v>
      </c>
      <c r="I58" s="237"/>
      <c r="J58" s="91"/>
      <c r="K58" s="86"/>
    </row>
    <row r="59" spans="1:11" ht="12.75">
      <c r="A59" s="132"/>
      <c r="B59" s="132"/>
      <c r="C59" s="108"/>
      <c r="D59" s="95"/>
      <c r="E59" s="95"/>
      <c r="F59" s="95"/>
      <c r="G59" s="95"/>
      <c r="H59" s="95"/>
      <c r="I59" s="95"/>
      <c r="J59" s="91"/>
      <c r="K59" s="86"/>
    </row>
    <row r="60" spans="1:11" ht="12.75" customHeight="1">
      <c r="A60" s="227" t="s">
        <v>40</v>
      </c>
      <c r="B60" s="228"/>
      <c r="C60" s="229" t="s">
        <v>403</v>
      </c>
      <c r="D60" s="230"/>
      <c r="E60" s="230"/>
      <c r="F60" s="230"/>
      <c r="G60" s="230"/>
      <c r="H60" s="230"/>
      <c r="I60" s="231"/>
      <c r="J60" s="109"/>
      <c r="K60" s="86"/>
    </row>
    <row r="61" spans="1:11" ht="12.75">
      <c r="A61" s="132"/>
      <c r="B61" s="132"/>
      <c r="C61" s="95"/>
      <c r="D61" s="95"/>
      <c r="E61" s="95"/>
      <c r="F61" s="95"/>
      <c r="G61" s="95"/>
      <c r="H61" s="95"/>
      <c r="I61" s="95"/>
      <c r="J61" s="91"/>
      <c r="K61" s="86"/>
    </row>
    <row r="62" spans="1:11" ht="12.75">
      <c r="A62" s="232" t="s">
        <v>53</v>
      </c>
      <c r="B62" s="233"/>
      <c r="C62" s="235" t="s">
        <v>408</v>
      </c>
      <c r="D62" s="236"/>
      <c r="E62" s="236"/>
      <c r="F62" s="236"/>
      <c r="G62" s="236"/>
      <c r="H62" s="236"/>
      <c r="I62" s="241"/>
      <c r="J62" s="109"/>
      <c r="K62" s="86"/>
    </row>
    <row r="63" spans="1:11" ht="12.75">
      <c r="A63" s="104"/>
      <c r="B63" s="104"/>
      <c r="C63" s="240" t="s">
        <v>54</v>
      </c>
      <c r="D63" s="240"/>
      <c r="E63" s="240"/>
      <c r="F63" s="240"/>
      <c r="G63" s="240"/>
      <c r="H63" s="240"/>
      <c r="I63" s="134"/>
      <c r="J63" s="91"/>
      <c r="K63" s="86"/>
    </row>
    <row r="64" spans="1:11" ht="12.75">
      <c r="A64" s="104"/>
      <c r="B64" s="104"/>
      <c r="C64" s="134"/>
      <c r="D64" s="134"/>
      <c r="E64" s="134"/>
      <c r="F64" s="134"/>
      <c r="G64" s="134"/>
      <c r="H64" s="134"/>
      <c r="I64" s="134"/>
      <c r="J64" s="91"/>
      <c r="K64" s="86"/>
    </row>
    <row r="65" spans="1:11" ht="12.75">
      <c r="A65" s="104"/>
      <c r="B65" s="219" t="s">
        <v>55</v>
      </c>
      <c r="C65" s="220"/>
      <c r="D65" s="220"/>
      <c r="E65" s="220"/>
      <c r="F65" s="135"/>
      <c r="G65" s="135"/>
      <c r="H65" s="135"/>
      <c r="I65" s="135"/>
      <c r="J65" s="91"/>
      <c r="K65" s="86"/>
    </row>
    <row r="66" spans="1:11" ht="12.75">
      <c r="A66" s="104"/>
      <c r="B66" s="221" t="s">
        <v>56</v>
      </c>
      <c r="C66" s="222"/>
      <c r="D66" s="222"/>
      <c r="E66" s="222"/>
      <c r="F66" s="222"/>
      <c r="G66" s="222"/>
      <c r="H66" s="222"/>
      <c r="I66" s="222"/>
      <c r="J66" s="91"/>
      <c r="K66" s="86"/>
    </row>
    <row r="67" spans="1:11" ht="12.75">
      <c r="A67" s="104"/>
      <c r="B67" s="221" t="s">
        <v>57</v>
      </c>
      <c r="C67" s="222"/>
      <c r="D67" s="222"/>
      <c r="E67" s="222"/>
      <c r="F67" s="222"/>
      <c r="G67" s="222"/>
      <c r="H67" s="222"/>
      <c r="I67" s="136"/>
      <c r="J67" s="91"/>
      <c r="K67" s="86"/>
    </row>
    <row r="68" spans="1:11" ht="12.75">
      <c r="A68" s="104"/>
      <c r="B68" s="137" t="s">
        <v>58</v>
      </c>
      <c r="C68" s="138"/>
      <c r="D68" s="138"/>
      <c r="E68" s="138"/>
      <c r="F68" s="138"/>
      <c r="G68" s="138"/>
      <c r="H68" s="138"/>
      <c r="I68" s="138"/>
      <c r="J68" s="91"/>
      <c r="K68" s="86"/>
    </row>
    <row r="69" spans="1:11" ht="12.75">
      <c r="A69" s="104"/>
      <c r="B69" s="137" t="s">
        <v>59</v>
      </c>
      <c r="C69" s="138"/>
      <c r="D69" s="138"/>
      <c r="E69" s="138"/>
      <c r="F69" s="138"/>
      <c r="G69" s="138"/>
      <c r="H69" s="139"/>
      <c r="I69" s="139"/>
      <c r="J69" s="91"/>
      <c r="K69" s="86"/>
    </row>
    <row r="70" spans="1:11" ht="12.75">
      <c r="A70" s="104"/>
      <c r="B70" s="140"/>
      <c r="C70" s="140"/>
      <c r="D70" s="140"/>
      <c r="E70" s="140"/>
      <c r="F70" s="140"/>
      <c r="G70" s="139" t="s">
        <v>375</v>
      </c>
      <c r="H70" s="141"/>
      <c r="I70" s="145" t="s">
        <v>376</v>
      </c>
      <c r="J70" s="91"/>
      <c r="K70" s="86"/>
    </row>
    <row r="71" spans="1:11" ht="12.75">
      <c r="A71" s="142" t="s">
        <v>12</v>
      </c>
      <c r="B71" s="95"/>
      <c r="C71" s="95"/>
      <c r="D71" s="95"/>
      <c r="E71" s="95"/>
      <c r="F71" s="95"/>
      <c r="G71" s="143"/>
      <c r="H71" s="139"/>
      <c r="I71" s="143"/>
      <c r="J71" s="91"/>
      <c r="K71" s="86"/>
    </row>
    <row r="72" spans="1:11" ht="13.5" thickBot="1">
      <c r="A72" s="95"/>
      <c r="B72" s="95"/>
      <c r="C72" s="95"/>
      <c r="D72" s="95"/>
      <c r="E72" s="104" t="s">
        <v>60</v>
      </c>
      <c r="F72" s="118"/>
      <c r="G72" s="143" t="s">
        <v>409</v>
      </c>
      <c r="H72" s="144"/>
      <c r="I72" s="156" t="s">
        <v>410</v>
      </c>
      <c r="J72" s="91"/>
      <c r="K72" s="86"/>
    </row>
    <row r="73" spans="1:11" ht="12.75">
      <c r="A73" s="81"/>
      <c r="B73" s="81"/>
      <c r="C73" s="22"/>
      <c r="D73" s="22"/>
      <c r="E73" s="22"/>
      <c r="F73" s="22"/>
      <c r="G73" s="223"/>
      <c r="H73" s="224"/>
      <c r="I73" s="225"/>
      <c r="J73" s="82"/>
      <c r="K73" s="84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>
      <c r="I88" s="43"/>
    </row>
    <row r="89" ht="12.75">
      <c r="I89" s="43"/>
    </row>
    <row r="90" ht="12.75">
      <c r="I90" s="43"/>
    </row>
    <row r="91" ht="12.75">
      <c r="I91" s="43"/>
    </row>
    <row r="92" ht="12.75">
      <c r="I92" s="43"/>
    </row>
    <row r="93" ht="12.75">
      <c r="I93" s="43"/>
    </row>
    <row r="94" ht="12.75">
      <c r="I94" s="43"/>
    </row>
    <row r="95" ht="12.75">
      <c r="I95" s="43"/>
    </row>
    <row r="96" ht="12.75">
      <c r="I96" s="43"/>
    </row>
    <row r="97" ht="12.75">
      <c r="I97" s="43"/>
    </row>
  </sheetData>
  <sheetProtection/>
  <mergeCells count="86">
    <mergeCell ref="C56:I56"/>
    <mergeCell ref="A8:B8"/>
    <mergeCell ref="C8:D8"/>
    <mergeCell ref="A2:D2"/>
    <mergeCell ref="A4:I4"/>
    <mergeCell ref="A6:B6"/>
    <mergeCell ref="C6:D6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3:B23"/>
    <mergeCell ref="D23:F23"/>
    <mergeCell ref="C17:I17"/>
    <mergeCell ref="A19:B19"/>
    <mergeCell ref="C19:I19"/>
    <mergeCell ref="A21:B21"/>
    <mergeCell ref="C21:I21"/>
    <mergeCell ref="G23:H23"/>
    <mergeCell ref="A25:B25"/>
    <mergeCell ref="D25:G25"/>
    <mergeCell ref="A29:D29"/>
    <mergeCell ref="E29:G29"/>
    <mergeCell ref="E33:G33"/>
    <mergeCell ref="H33:I33"/>
    <mergeCell ref="H29:I29"/>
    <mergeCell ref="A27:B27"/>
    <mergeCell ref="G27:H27"/>
    <mergeCell ref="A35:D35"/>
    <mergeCell ref="E35:G35"/>
    <mergeCell ref="H35:I35"/>
    <mergeCell ref="A37:D37"/>
    <mergeCell ref="E37:G37"/>
    <mergeCell ref="H37:I37"/>
    <mergeCell ref="A58:B58"/>
    <mergeCell ref="C58:E58"/>
    <mergeCell ref="H58:I58"/>
    <mergeCell ref="A1:C1"/>
    <mergeCell ref="C63:H63"/>
    <mergeCell ref="A31:D31"/>
    <mergeCell ref="E31:G31"/>
    <mergeCell ref="H31:I31"/>
    <mergeCell ref="A33:D33"/>
    <mergeCell ref="C62:I62"/>
    <mergeCell ref="B65:E65"/>
    <mergeCell ref="B66:I66"/>
    <mergeCell ref="B67:H67"/>
    <mergeCell ref="G73:I73"/>
    <mergeCell ref="C55:D55"/>
    <mergeCell ref="F55:G55"/>
    <mergeCell ref="A60:B60"/>
    <mergeCell ref="C60:I60"/>
    <mergeCell ref="A62:B62"/>
    <mergeCell ref="A56:B56"/>
    <mergeCell ref="E45:G45"/>
    <mergeCell ref="H45:I45"/>
    <mergeCell ref="A47:D47"/>
    <mergeCell ref="A39:D39"/>
    <mergeCell ref="E39:G39"/>
    <mergeCell ref="H39:I39"/>
    <mergeCell ref="A41:D41"/>
    <mergeCell ref="E41:G41"/>
    <mergeCell ref="H41:I41"/>
    <mergeCell ref="A54:B54"/>
    <mergeCell ref="C54:D54"/>
    <mergeCell ref="F54:I54"/>
    <mergeCell ref="A43:D43"/>
    <mergeCell ref="E43:G43"/>
    <mergeCell ref="H43:I43"/>
    <mergeCell ref="A49:D49"/>
    <mergeCell ref="H49:I49"/>
    <mergeCell ref="E49:G49"/>
    <mergeCell ref="A45:D45"/>
    <mergeCell ref="A52:D52"/>
    <mergeCell ref="E52:G52"/>
    <mergeCell ref="H52:I52"/>
    <mergeCell ref="E47:G47"/>
    <mergeCell ref="H47:I47"/>
    <mergeCell ref="A51:D51"/>
    <mergeCell ref="E51:G51"/>
    <mergeCell ref="H51:I51"/>
  </mergeCells>
  <conditionalFormatting sqref="H30">
    <cfRule type="cellIs" priority="1" dxfId="4" operator="equal" stopIfTrue="1">
      <formula>"DA"</formula>
    </cfRule>
  </conditionalFormatting>
  <dataValidations count="1">
    <dataValidation allowBlank="1" sqref="G74:I65536 A22:G30 B54:I65 H51:IV53 A1:B18 B20 A19:A21 H27:H30 H22:H25 B70:F65536 A54:A65536 J1:IV50 J54:IV65536 A50:I50 G71:G72 I71:I72 C1:I20 I22:I30"/>
  </dataValidations>
  <hyperlinks>
    <hyperlink ref="C21" r:id="rId1" display="www.crosig.hr"/>
    <hyperlink ref="C60" r:id="rId2" display="jelena.matijevic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37 H43:I47 H49 H51 H38:I42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97">
      <selection activeCell="C138" sqref="C138"/>
    </sheetView>
  </sheetViews>
  <sheetFormatPr defaultColWidth="9.140625" defaultRowHeight="12.75"/>
  <cols>
    <col min="1" max="4" width="9.140625" style="28" customWidth="1"/>
    <col min="5" max="5" width="20.8515625" style="28" customWidth="1"/>
    <col min="6" max="6" width="9.140625" style="28" customWidth="1"/>
    <col min="7" max="11" width="10.8515625" style="28" bestFit="1" customWidth="1"/>
    <col min="12" max="12" width="11.7109375" style="28" bestFit="1" customWidth="1"/>
    <col min="13" max="16384" width="9.140625" style="28" customWidth="1"/>
  </cols>
  <sheetData>
    <row r="1" spans="1:12" ht="24.75" customHeight="1">
      <c r="A1" s="295" t="s">
        <v>62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7"/>
    </row>
    <row r="2" spans="1:12" ht="12.75" customHeight="1">
      <c r="A2" s="297" t="s">
        <v>414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7"/>
    </row>
    <row r="3" spans="1:12" ht="12.75">
      <c r="A3" s="45"/>
      <c r="B3" s="46"/>
      <c r="C3" s="46"/>
      <c r="D3" s="46"/>
      <c r="E3" s="46"/>
      <c r="F3" s="304"/>
      <c r="G3" s="304"/>
      <c r="H3" s="44"/>
      <c r="I3" s="46"/>
      <c r="J3" s="46"/>
      <c r="K3" s="302" t="s">
        <v>63</v>
      </c>
      <c r="L3" s="303"/>
    </row>
    <row r="4" spans="1:12" ht="12.75" customHeight="1">
      <c r="A4" s="284" t="s">
        <v>133</v>
      </c>
      <c r="B4" s="285"/>
      <c r="C4" s="285"/>
      <c r="D4" s="285"/>
      <c r="E4" s="286"/>
      <c r="F4" s="290" t="s">
        <v>134</v>
      </c>
      <c r="G4" s="292" t="s">
        <v>135</v>
      </c>
      <c r="H4" s="293"/>
      <c r="I4" s="294"/>
      <c r="J4" s="292" t="s">
        <v>136</v>
      </c>
      <c r="K4" s="293"/>
      <c r="L4" s="294"/>
    </row>
    <row r="5" spans="1:12" ht="12.75">
      <c r="A5" s="287"/>
      <c r="B5" s="288"/>
      <c r="C5" s="288"/>
      <c r="D5" s="288"/>
      <c r="E5" s="289"/>
      <c r="F5" s="291"/>
      <c r="G5" s="59" t="s">
        <v>137</v>
      </c>
      <c r="H5" s="60" t="s">
        <v>138</v>
      </c>
      <c r="I5" s="61" t="s">
        <v>139</v>
      </c>
      <c r="J5" s="59" t="s">
        <v>137</v>
      </c>
      <c r="K5" s="60" t="s">
        <v>138</v>
      </c>
      <c r="L5" s="61" t="s">
        <v>139</v>
      </c>
    </row>
    <row r="6" spans="1:12" ht="12.75">
      <c r="A6" s="299">
        <v>1</v>
      </c>
      <c r="B6" s="300"/>
      <c r="C6" s="300"/>
      <c r="D6" s="300"/>
      <c r="E6" s="301"/>
      <c r="F6" s="55">
        <v>2</v>
      </c>
      <c r="G6" s="56">
        <v>3</v>
      </c>
      <c r="H6" s="57">
        <v>4</v>
      </c>
      <c r="I6" s="58" t="s">
        <v>0</v>
      </c>
      <c r="J6" s="56">
        <v>6</v>
      </c>
      <c r="K6" s="57">
        <v>7</v>
      </c>
      <c r="L6" s="58" t="s">
        <v>1</v>
      </c>
    </row>
    <row r="7" spans="1:12" ht="12.75">
      <c r="A7" s="278" t="s">
        <v>132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80"/>
    </row>
    <row r="8" spans="1:19" ht="12.75" customHeight="1">
      <c r="A8" s="281" t="s">
        <v>64</v>
      </c>
      <c r="B8" s="282"/>
      <c r="C8" s="282"/>
      <c r="D8" s="282"/>
      <c r="E8" s="283"/>
      <c r="F8" s="7">
        <v>1</v>
      </c>
      <c r="G8" s="157">
        <v>0</v>
      </c>
      <c r="H8" s="158"/>
      <c r="I8" s="40">
        <f>SUM(G8:H8)</f>
        <v>0</v>
      </c>
      <c r="J8" s="159"/>
      <c r="K8" s="158"/>
      <c r="L8" s="160"/>
      <c r="N8" s="154"/>
      <c r="O8" s="154"/>
      <c r="P8" s="154"/>
      <c r="Q8" s="154"/>
      <c r="R8" s="154"/>
      <c r="S8" s="154"/>
    </row>
    <row r="9" spans="1:19" ht="12.75" customHeight="1">
      <c r="A9" s="305" t="s">
        <v>65</v>
      </c>
      <c r="B9" s="306"/>
      <c r="C9" s="306"/>
      <c r="D9" s="306"/>
      <c r="E9" s="307"/>
      <c r="F9" s="8">
        <v>2</v>
      </c>
      <c r="G9" s="161">
        <v>0</v>
      </c>
      <c r="H9" s="162"/>
      <c r="I9" s="163">
        <f aca="true" t="shared" si="0" ref="I9:I72">SUM(G9:H9)</f>
        <v>0</v>
      </c>
      <c r="J9" s="164"/>
      <c r="K9" s="162"/>
      <c r="L9" s="165"/>
      <c r="N9" s="154"/>
      <c r="O9" s="154"/>
      <c r="P9" s="154"/>
      <c r="Q9" s="154"/>
      <c r="R9" s="154"/>
      <c r="S9" s="154"/>
    </row>
    <row r="10" spans="1:19" ht="12.75" customHeight="1">
      <c r="A10" s="305" t="s">
        <v>66</v>
      </c>
      <c r="B10" s="306"/>
      <c r="C10" s="306"/>
      <c r="D10" s="306"/>
      <c r="E10" s="307"/>
      <c r="F10" s="8">
        <v>3</v>
      </c>
      <c r="G10" s="161">
        <v>0</v>
      </c>
      <c r="H10" s="162"/>
      <c r="I10" s="163">
        <f t="shared" si="0"/>
        <v>0</v>
      </c>
      <c r="J10" s="164"/>
      <c r="K10" s="162"/>
      <c r="L10" s="165"/>
      <c r="N10" s="154"/>
      <c r="O10" s="154"/>
      <c r="P10" s="154"/>
      <c r="Q10" s="154"/>
      <c r="R10" s="154"/>
      <c r="S10" s="154"/>
    </row>
    <row r="11" spans="1:19" ht="12.75" customHeight="1">
      <c r="A11" s="311" t="s">
        <v>67</v>
      </c>
      <c r="B11" s="312"/>
      <c r="C11" s="312"/>
      <c r="D11" s="312"/>
      <c r="E11" s="313"/>
      <c r="F11" s="8">
        <v>4</v>
      </c>
      <c r="G11" s="41">
        <f>G12+G13</f>
        <v>215866.06344</v>
      </c>
      <c r="H11" s="166">
        <f>H12+H13</f>
        <v>33278490.82103901</v>
      </c>
      <c r="I11" s="163">
        <f t="shared" si="0"/>
        <v>33494356.88447901</v>
      </c>
      <c r="J11" s="41">
        <f>J12+J13</f>
        <v>250592.56743</v>
      </c>
      <c r="K11" s="166">
        <f>K12+K13</f>
        <v>34339383.82207151</v>
      </c>
      <c r="L11" s="165">
        <v>34589976.389501505</v>
      </c>
      <c r="N11" s="154"/>
      <c r="O11" s="154"/>
      <c r="P11" s="154"/>
      <c r="Q11" s="154"/>
      <c r="R11" s="154"/>
      <c r="S11" s="154"/>
    </row>
    <row r="12" spans="1:19" ht="12.75" customHeight="1">
      <c r="A12" s="305" t="s">
        <v>14</v>
      </c>
      <c r="B12" s="306"/>
      <c r="C12" s="306"/>
      <c r="D12" s="306"/>
      <c r="E12" s="307"/>
      <c r="F12" s="8">
        <v>5</v>
      </c>
      <c r="G12" s="161">
        <v>0</v>
      </c>
      <c r="H12" s="162"/>
      <c r="I12" s="163">
        <f t="shared" si="0"/>
        <v>0</v>
      </c>
      <c r="J12" s="164"/>
      <c r="K12" s="162"/>
      <c r="L12" s="165"/>
      <c r="N12" s="154"/>
      <c r="O12" s="154"/>
      <c r="P12" s="154"/>
      <c r="Q12" s="154"/>
      <c r="R12" s="154"/>
      <c r="S12" s="154"/>
    </row>
    <row r="13" spans="1:19" ht="12.75" customHeight="1">
      <c r="A13" s="305" t="s">
        <v>68</v>
      </c>
      <c r="B13" s="306"/>
      <c r="C13" s="306"/>
      <c r="D13" s="306"/>
      <c r="E13" s="307"/>
      <c r="F13" s="8">
        <v>6</v>
      </c>
      <c r="G13" s="161">
        <v>215866.06344</v>
      </c>
      <c r="H13" s="162">
        <v>33278490.82103901</v>
      </c>
      <c r="I13" s="163">
        <f t="shared" si="0"/>
        <v>33494356.88447901</v>
      </c>
      <c r="J13" s="164">
        <v>250592.56743</v>
      </c>
      <c r="K13" s="162">
        <v>34339383.82207151</v>
      </c>
      <c r="L13" s="165">
        <v>34589976.389501505</v>
      </c>
      <c r="N13" s="154"/>
      <c r="O13" s="154"/>
      <c r="P13" s="154"/>
      <c r="Q13" s="154"/>
      <c r="R13" s="154"/>
      <c r="S13" s="154"/>
    </row>
    <row r="14" spans="1:19" ht="12.75" customHeight="1">
      <c r="A14" s="311" t="s">
        <v>69</v>
      </c>
      <c r="B14" s="312"/>
      <c r="C14" s="312"/>
      <c r="D14" s="312"/>
      <c r="E14" s="313"/>
      <c r="F14" s="8">
        <v>7</v>
      </c>
      <c r="G14" s="41">
        <f>G15+G16+G17</f>
        <v>17751362.7737484</v>
      </c>
      <c r="H14" s="162">
        <f>H15+H16+H17</f>
        <v>817635398.9685555</v>
      </c>
      <c r="I14" s="163">
        <f t="shared" si="0"/>
        <v>835386761.7423038</v>
      </c>
      <c r="J14" s="41">
        <f>J15+J16+J17</f>
        <v>17382221.55191268</v>
      </c>
      <c r="K14" s="162">
        <f>K15+K16+K17</f>
        <v>827254781.1202363</v>
      </c>
      <c r="L14" s="165">
        <v>844637002.672149</v>
      </c>
      <c r="N14" s="154"/>
      <c r="O14" s="154"/>
      <c r="P14" s="154"/>
      <c r="Q14" s="154"/>
      <c r="R14" s="154"/>
      <c r="S14" s="154"/>
    </row>
    <row r="15" spans="1:19" ht="12.75" customHeight="1">
      <c r="A15" s="305" t="s">
        <v>70</v>
      </c>
      <c r="B15" s="306"/>
      <c r="C15" s="306"/>
      <c r="D15" s="306"/>
      <c r="E15" s="307"/>
      <c r="F15" s="8">
        <v>8</v>
      </c>
      <c r="G15" s="161">
        <v>16832225.5109928</v>
      </c>
      <c r="H15" s="162">
        <v>750563981.2233218</v>
      </c>
      <c r="I15" s="163">
        <f t="shared" si="0"/>
        <v>767396206.7343146</v>
      </c>
      <c r="J15" s="164">
        <v>16509814.549062438</v>
      </c>
      <c r="K15" s="162">
        <v>743170831.120745</v>
      </c>
      <c r="L15" s="165">
        <v>759680645.6698074</v>
      </c>
      <c r="N15" s="154"/>
      <c r="O15" s="154"/>
      <c r="P15" s="154"/>
      <c r="Q15" s="154"/>
      <c r="R15" s="154"/>
      <c r="S15" s="154"/>
    </row>
    <row r="16" spans="1:19" ht="12.75" customHeight="1">
      <c r="A16" s="305" t="s">
        <v>71</v>
      </c>
      <c r="B16" s="306"/>
      <c r="C16" s="306"/>
      <c r="D16" s="306"/>
      <c r="E16" s="307"/>
      <c r="F16" s="8">
        <v>9</v>
      </c>
      <c r="G16" s="161">
        <v>867718.8901696</v>
      </c>
      <c r="H16" s="162">
        <v>49318852.902810104</v>
      </c>
      <c r="I16" s="163">
        <f t="shared" si="0"/>
        <v>50186571.7929797</v>
      </c>
      <c r="J16" s="164">
        <v>821901.34363104</v>
      </c>
      <c r="K16" s="162">
        <v>45624613.25272532</v>
      </c>
      <c r="L16" s="165">
        <v>46446514.596356355</v>
      </c>
      <c r="N16" s="154"/>
      <c r="O16" s="154"/>
      <c r="P16" s="154"/>
      <c r="Q16" s="154"/>
      <c r="R16" s="154"/>
      <c r="S16" s="154"/>
    </row>
    <row r="17" spans="1:19" ht="12.75" customHeight="1">
      <c r="A17" s="305" t="s">
        <v>72</v>
      </c>
      <c r="B17" s="306"/>
      <c r="C17" s="306"/>
      <c r="D17" s="306"/>
      <c r="E17" s="307"/>
      <c r="F17" s="8">
        <v>10</v>
      </c>
      <c r="G17" s="161">
        <v>51418.3725859999</v>
      </c>
      <c r="H17" s="162">
        <v>17752564.842423525</v>
      </c>
      <c r="I17" s="163">
        <f t="shared" si="0"/>
        <v>17803983.215009525</v>
      </c>
      <c r="J17" s="164">
        <v>50505.65921920002</v>
      </c>
      <c r="K17" s="162">
        <v>38459336.746766016</v>
      </c>
      <c r="L17" s="165">
        <v>38509842.405985214</v>
      </c>
      <c r="N17" s="154"/>
      <c r="O17" s="154"/>
      <c r="P17" s="154"/>
      <c r="Q17" s="154"/>
      <c r="R17" s="154"/>
      <c r="S17" s="154"/>
    </row>
    <row r="18" spans="1:19" ht="12.75" customHeight="1">
      <c r="A18" s="311" t="s">
        <v>73</v>
      </c>
      <c r="B18" s="312"/>
      <c r="C18" s="312"/>
      <c r="D18" s="312"/>
      <c r="E18" s="313"/>
      <c r="F18" s="8">
        <v>11</v>
      </c>
      <c r="G18" s="41">
        <f>G19+G20+G24+G43</f>
        <v>2952991557.41673</v>
      </c>
      <c r="H18" s="166">
        <f>H19+H20+H24+H43</f>
        <v>4865780164.475201</v>
      </c>
      <c r="I18" s="163">
        <f t="shared" si="0"/>
        <v>7818771721.891931</v>
      </c>
      <c r="J18" s="41">
        <f>J19+J20+J24+J43</f>
        <v>2881274262.1617417</v>
      </c>
      <c r="K18" s="166">
        <f>K19+K20+K24+K43</f>
        <v>4849784522.773217</v>
      </c>
      <c r="L18" s="165">
        <v>7731058784.95496</v>
      </c>
      <c r="N18" s="154"/>
      <c r="O18" s="154"/>
      <c r="P18" s="154"/>
      <c r="Q18" s="154"/>
      <c r="R18" s="154"/>
      <c r="S18" s="154"/>
    </row>
    <row r="19" spans="1:19" ht="25.5" customHeight="1">
      <c r="A19" s="308" t="s">
        <v>74</v>
      </c>
      <c r="B19" s="309"/>
      <c r="C19" s="309"/>
      <c r="D19" s="309"/>
      <c r="E19" s="310"/>
      <c r="F19" s="8">
        <v>12</v>
      </c>
      <c r="G19" s="161">
        <v>1024081.4476728002</v>
      </c>
      <c r="H19" s="166">
        <v>783135218.6868122</v>
      </c>
      <c r="I19" s="163">
        <f t="shared" si="0"/>
        <v>784159300.134485</v>
      </c>
      <c r="J19" s="164">
        <v>1007901.7537243601</v>
      </c>
      <c r="K19" s="166">
        <v>783104059.6642311</v>
      </c>
      <c r="L19" s="167">
        <v>784111961.4179554</v>
      </c>
      <c r="N19" s="154"/>
      <c r="O19" s="154"/>
      <c r="P19" s="154"/>
      <c r="Q19" s="154"/>
      <c r="R19" s="154"/>
      <c r="S19" s="154"/>
    </row>
    <row r="20" spans="1:19" ht="25.5" customHeight="1">
      <c r="A20" s="308" t="s">
        <v>75</v>
      </c>
      <c r="B20" s="309"/>
      <c r="C20" s="309"/>
      <c r="D20" s="309"/>
      <c r="E20" s="310"/>
      <c r="F20" s="8">
        <v>13</v>
      </c>
      <c r="G20" s="41">
        <f>SUM(G21:G23)</f>
        <v>0</v>
      </c>
      <c r="H20" s="166">
        <f>SUM(H21:H23)</f>
        <v>85566272.50562</v>
      </c>
      <c r="I20" s="163">
        <f t="shared" si="0"/>
        <v>85566272.50562</v>
      </c>
      <c r="J20" s="41">
        <f>SUM(J21:J23)</f>
        <v>0</v>
      </c>
      <c r="K20" s="166">
        <f>SUM(K21:K23)</f>
        <v>76555974.62338</v>
      </c>
      <c r="L20" s="165">
        <v>76555974.64338005</v>
      </c>
      <c r="N20" s="154"/>
      <c r="O20" s="154"/>
      <c r="P20" s="154"/>
      <c r="Q20" s="154"/>
      <c r="R20" s="154"/>
      <c r="S20" s="154"/>
    </row>
    <row r="21" spans="1:19" ht="12.75" customHeight="1">
      <c r="A21" s="305" t="s">
        <v>76</v>
      </c>
      <c r="B21" s="306"/>
      <c r="C21" s="306"/>
      <c r="D21" s="306"/>
      <c r="E21" s="307"/>
      <c r="F21" s="8">
        <v>14</v>
      </c>
      <c r="G21" s="161">
        <v>0</v>
      </c>
      <c r="H21" s="162"/>
      <c r="I21" s="163">
        <f t="shared" si="0"/>
        <v>0</v>
      </c>
      <c r="J21" s="168"/>
      <c r="K21" s="162"/>
      <c r="L21" s="165"/>
      <c r="N21" s="154"/>
      <c r="O21" s="154"/>
      <c r="P21" s="154"/>
      <c r="Q21" s="154"/>
      <c r="R21" s="154"/>
      <c r="S21" s="154"/>
    </row>
    <row r="22" spans="1:19" ht="12.75" customHeight="1">
      <c r="A22" s="305" t="s">
        <v>77</v>
      </c>
      <c r="B22" s="306"/>
      <c r="C22" s="306"/>
      <c r="D22" s="306"/>
      <c r="E22" s="307"/>
      <c r="F22" s="8">
        <v>15</v>
      </c>
      <c r="G22" s="161">
        <v>0</v>
      </c>
      <c r="H22" s="162">
        <v>16618038.665400002</v>
      </c>
      <c r="I22" s="163">
        <f t="shared" si="0"/>
        <v>16618038.665400002</v>
      </c>
      <c r="J22" s="168"/>
      <c r="K22" s="162">
        <v>16570876.334600002</v>
      </c>
      <c r="L22" s="165">
        <v>16570876.334600002</v>
      </c>
      <c r="N22" s="154"/>
      <c r="O22" s="154"/>
      <c r="P22" s="154"/>
      <c r="Q22" s="154"/>
      <c r="R22" s="154"/>
      <c r="S22" s="154"/>
    </row>
    <row r="23" spans="1:19" ht="12.75" customHeight="1">
      <c r="A23" s="305" t="s">
        <v>78</v>
      </c>
      <c r="B23" s="306"/>
      <c r="C23" s="306"/>
      <c r="D23" s="306"/>
      <c r="E23" s="307"/>
      <c r="F23" s="8">
        <v>16</v>
      </c>
      <c r="G23" s="161">
        <v>0</v>
      </c>
      <c r="H23" s="162">
        <v>68948233.84022</v>
      </c>
      <c r="I23" s="163">
        <f t="shared" si="0"/>
        <v>68948233.84022</v>
      </c>
      <c r="J23" s="168"/>
      <c r="K23" s="162">
        <v>59985098.288780004</v>
      </c>
      <c r="L23" s="165">
        <v>59985098.288780004</v>
      </c>
      <c r="N23" s="154"/>
      <c r="O23" s="154"/>
      <c r="P23" s="154"/>
      <c r="Q23" s="154"/>
      <c r="R23" s="154"/>
      <c r="S23" s="154"/>
    </row>
    <row r="24" spans="1:19" ht="12.75" customHeight="1">
      <c r="A24" s="308" t="s">
        <v>79</v>
      </c>
      <c r="B24" s="309"/>
      <c r="C24" s="309"/>
      <c r="D24" s="309"/>
      <c r="E24" s="310"/>
      <c r="F24" s="8">
        <v>17</v>
      </c>
      <c r="G24" s="41">
        <f>G25+G28+G33+G39</f>
        <v>2951967475.969057</v>
      </c>
      <c r="H24" s="166">
        <f>H25+H28+H33+H39</f>
        <v>3997078673.2827682</v>
      </c>
      <c r="I24" s="163">
        <f t="shared" si="0"/>
        <v>6949046149.251825</v>
      </c>
      <c r="J24" s="41">
        <f>J25+J28+J33+J39</f>
        <v>2880266360.408017</v>
      </c>
      <c r="K24" s="166">
        <f>K25+K28+K33+K39</f>
        <v>3990124488.485606</v>
      </c>
      <c r="L24" s="165">
        <v>6870390848.893623</v>
      </c>
      <c r="N24" s="154"/>
      <c r="O24" s="154"/>
      <c r="P24" s="154"/>
      <c r="Q24" s="154"/>
      <c r="R24" s="154"/>
      <c r="S24" s="154"/>
    </row>
    <row r="25" spans="1:19" ht="12.75" customHeight="1">
      <c r="A25" s="305" t="s">
        <v>80</v>
      </c>
      <c r="B25" s="306"/>
      <c r="C25" s="306"/>
      <c r="D25" s="306"/>
      <c r="E25" s="307"/>
      <c r="F25" s="8">
        <v>18</v>
      </c>
      <c r="G25" s="41">
        <f>G26+G27</f>
        <v>1325063303.9303696</v>
      </c>
      <c r="H25" s="166">
        <f>H26+H27</f>
        <v>890194659.7357267</v>
      </c>
      <c r="I25" s="163">
        <f t="shared" si="0"/>
        <v>2215257963.666096</v>
      </c>
      <c r="J25" s="41">
        <f>J26+J27</f>
        <v>1254003121.108299</v>
      </c>
      <c r="K25" s="166">
        <f>K26+K27</f>
        <v>876402000.0857302</v>
      </c>
      <c r="L25" s="165">
        <v>2130405121.1940293</v>
      </c>
      <c r="N25" s="154"/>
      <c r="O25" s="154"/>
      <c r="P25" s="154"/>
      <c r="Q25" s="154"/>
      <c r="R25" s="154"/>
      <c r="S25" s="154"/>
    </row>
    <row r="26" spans="1:19" ht="15" customHeight="1">
      <c r="A26" s="305" t="s">
        <v>81</v>
      </c>
      <c r="B26" s="306"/>
      <c r="C26" s="306"/>
      <c r="D26" s="306"/>
      <c r="E26" s="307"/>
      <c r="F26" s="8">
        <v>19</v>
      </c>
      <c r="G26" s="161">
        <v>1325063303.9303696</v>
      </c>
      <c r="H26" s="162">
        <v>890194659.7357267</v>
      </c>
      <c r="I26" s="163">
        <f t="shared" si="0"/>
        <v>2215257963.666096</v>
      </c>
      <c r="J26" s="164">
        <v>1254003121.108299</v>
      </c>
      <c r="K26" s="162">
        <v>876402000.0857302</v>
      </c>
      <c r="L26" s="165">
        <v>2130405121.1940293</v>
      </c>
      <c r="N26" s="154"/>
      <c r="O26" s="154"/>
      <c r="P26" s="154"/>
      <c r="Q26" s="154"/>
      <c r="R26" s="154"/>
      <c r="S26" s="154"/>
    </row>
    <row r="27" spans="1:19" ht="12.75" customHeight="1">
      <c r="A27" s="305" t="s">
        <v>82</v>
      </c>
      <c r="B27" s="306"/>
      <c r="C27" s="306"/>
      <c r="D27" s="306"/>
      <c r="E27" s="307"/>
      <c r="F27" s="8">
        <v>20</v>
      </c>
      <c r="G27" s="161">
        <v>0</v>
      </c>
      <c r="H27" s="162"/>
      <c r="I27" s="163">
        <f t="shared" si="0"/>
        <v>0</v>
      </c>
      <c r="J27" s="164"/>
      <c r="K27" s="162"/>
      <c r="L27" s="165"/>
      <c r="N27" s="154"/>
      <c r="O27" s="154"/>
      <c r="P27" s="154"/>
      <c r="Q27" s="154"/>
      <c r="R27" s="154"/>
      <c r="S27" s="154"/>
    </row>
    <row r="28" spans="1:19" ht="12.75" customHeight="1">
      <c r="A28" s="305" t="s">
        <v>83</v>
      </c>
      <c r="B28" s="306"/>
      <c r="C28" s="306"/>
      <c r="D28" s="306"/>
      <c r="E28" s="307"/>
      <c r="F28" s="8">
        <v>21</v>
      </c>
      <c r="G28" s="41">
        <f>SUM(G29:G32)</f>
        <v>1120931094.9827101</v>
      </c>
      <c r="H28" s="166">
        <f>SUM(H29:H32)</f>
        <v>1356226226.9042714</v>
      </c>
      <c r="I28" s="163">
        <f t="shared" si="0"/>
        <v>2477157321.8869815</v>
      </c>
      <c r="J28" s="41">
        <f>SUM(J29:J32)</f>
        <v>1131799108.3721902</v>
      </c>
      <c r="K28" s="166">
        <f>SUM(K29:K32)</f>
        <v>1530819121.4516854</v>
      </c>
      <c r="L28" s="165">
        <v>2662618229.8238754</v>
      </c>
      <c r="N28" s="154"/>
      <c r="O28" s="154"/>
      <c r="P28" s="154"/>
      <c r="Q28" s="154"/>
      <c r="R28" s="154"/>
      <c r="S28" s="154"/>
    </row>
    <row r="29" spans="1:19" ht="12.75" customHeight="1">
      <c r="A29" s="305" t="s">
        <v>84</v>
      </c>
      <c r="B29" s="306"/>
      <c r="C29" s="306"/>
      <c r="D29" s="306"/>
      <c r="E29" s="307"/>
      <c r="F29" s="8">
        <v>22</v>
      </c>
      <c r="G29" s="161">
        <v>22950852.13</v>
      </c>
      <c r="H29" s="162">
        <v>353372799.15366</v>
      </c>
      <c r="I29" s="163">
        <f t="shared" si="0"/>
        <v>376323651.28366</v>
      </c>
      <c r="J29" s="164">
        <v>9634205.39</v>
      </c>
      <c r="K29" s="162">
        <v>394713237.59000003</v>
      </c>
      <c r="L29" s="165">
        <v>404347442.98</v>
      </c>
      <c r="N29" s="154"/>
      <c r="O29" s="154"/>
      <c r="P29" s="154"/>
      <c r="Q29" s="154"/>
      <c r="R29" s="154"/>
      <c r="S29" s="154"/>
    </row>
    <row r="30" spans="1:19" ht="15.75" customHeight="1">
      <c r="A30" s="305" t="s">
        <v>85</v>
      </c>
      <c r="B30" s="306"/>
      <c r="C30" s="306"/>
      <c r="D30" s="306"/>
      <c r="E30" s="307"/>
      <c r="F30" s="8">
        <v>23</v>
      </c>
      <c r="G30" s="161">
        <v>1097980242.85271</v>
      </c>
      <c r="H30" s="162">
        <v>974370564.8706112</v>
      </c>
      <c r="I30" s="163">
        <f t="shared" si="0"/>
        <v>2072350807.7233212</v>
      </c>
      <c r="J30" s="164">
        <v>1122164902.9821901</v>
      </c>
      <c r="K30" s="162">
        <v>1104933425.4216855</v>
      </c>
      <c r="L30" s="165">
        <v>2227098328.4038754</v>
      </c>
      <c r="N30" s="154"/>
      <c r="O30" s="154"/>
      <c r="P30" s="154"/>
      <c r="Q30" s="154"/>
      <c r="R30" s="154"/>
      <c r="S30" s="154"/>
    </row>
    <row r="31" spans="1:19" ht="12.75" customHeight="1">
      <c r="A31" s="305" t="s">
        <v>86</v>
      </c>
      <c r="B31" s="306"/>
      <c r="C31" s="306"/>
      <c r="D31" s="306"/>
      <c r="E31" s="307"/>
      <c r="F31" s="8">
        <v>24</v>
      </c>
      <c r="G31" s="161">
        <v>0</v>
      </c>
      <c r="H31" s="162">
        <v>28482862.880000003</v>
      </c>
      <c r="I31" s="163">
        <f t="shared" si="0"/>
        <v>28482862.880000003</v>
      </c>
      <c r="J31" s="164"/>
      <c r="K31" s="162">
        <v>31172458.439999998</v>
      </c>
      <c r="L31" s="165">
        <v>31172458.439999998</v>
      </c>
      <c r="N31" s="154"/>
      <c r="O31" s="154"/>
      <c r="P31" s="154"/>
      <c r="Q31" s="154"/>
      <c r="R31" s="154"/>
      <c r="S31" s="154"/>
    </row>
    <row r="32" spans="1:19" ht="12.75" customHeight="1">
      <c r="A32" s="305" t="s">
        <v>87</v>
      </c>
      <c r="B32" s="306"/>
      <c r="C32" s="306"/>
      <c r="D32" s="306"/>
      <c r="E32" s="307"/>
      <c r="F32" s="8">
        <v>25</v>
      </c>
      <c r="G32" s="161">
        <v>0</v>
      </c>
      <c r="H32" s="162"/>
      <c r="I32" s="163">
        <f t="shared" si="0"/>
        <v>0</v>
      </c>
      <c r="J32" s="164"/>
      <c r="K32" s="162"/>
      <c r="L32" s="165"/>
      <c r="N32" s="154"/>
      <c r="O32" s="154"/>
      <c r="P32" s="154"/>
      <c r="Q32" s="154"/>
      <c r="R32" s="154"/>
      <c r="S32" s="154"/>
    </row>
    <row r="33" spans="1:19" ht="12.75" customHeight="1">
      <c r="A33" s="305" t="s">
        <v>88</v>
      </c>
      <c r="B33" s="306"/>
      <c r="C33" s="306"/>
      <c r="D33" s="306"/>
      <c r="E33" s="307"/>
      <c r="F33" s="8">
        <v>26</v>
      </c>
      <c r="G33" s="41">
        <f>SUM(G34:G38)</f>
        <v>43679544.39461</v>
      </c>
      <c r="H33" s="166">
        <f>SUM(H34:H38)</f>
        <v>279275394.254752</v>
      </c>
      <c r="I33" s="163">
        <f t="shared" si="0"/>
        <v>322954938.64936197</v>
      </c>
      <c r="J33" s="41">
        <f>SUM(J34:J38)</f>
        <v>47822596.27443</v>
      </c>
      <c r="K33" s="166">
        <f>SUM(K34:K38)</f>
        <v>130245460.06746823</v>
      </c>
      <c r="L33" s="165">
        <v>178068056.34189823</v>
      </c>
      <c r="N33" s="154"/>
      <c r="O33" s="154"/>
      <c r="P33" s="154"/>
      <c r="Q33" s="154"/>
      <c r="R33" s="154"/>
      <c r="S33" s="154"/>
    </row>
    <row r="34" spans="1:19" ht="12.75" customHeight="1">
      <c r="A34" s="305" t="s">
        <v>89</v>
      </c>
      <c r="B34" s="306"/>
      <c r="C34" s="306"/>
      <c r="D34" s="306"/>
      <c r="E34" s="307"/>
      <c r="F34" s="8">
        <v>27</v>
      </c>
      <c r="G34" s="161">
        <v>0</v>
      </c>
      <c r="H34" s="162">
        <v>12656571.52</v>
      </c>
      <c r="I34" s="163">
        <f t="shared" si="0"/>
        <v>12656571.52</v>
      </c>
      <c r="J34" s="164"/>
      <c r="K34" s="162">
        <v>14147626.82</v>
      </c>
      <c r="L34" s="165">
        <v>14147626.82</v>
      </c>
      <c r="N34" s="154"/>
      <c r="O34" s="154"/>
      <c r="P34" s="154"/>
      <c r="Q34" s="154"/>
      <c r="R34" s="154"/>
      <c r="S34" s="154"/>
    </row>
    <row r="35" spans="1:19" ht="17.25" customHeight="1">
      <c r="A35" s="305" t="s">
        <v>90</v>
      </c>
      <c r="B35" s="306"/>
      <c r="C35" s="306"/>
      <c r="D35" s="306"/>
      <c r="E35" s="307"/>
      <c r="F35" s="8">
        <v>28</v>
      </c>
      <c r="G35" s="161">
        <v>0</v>
      </c>
      <c r="H35" s="162">
        <v>67703819.7116452</v>
      </c>
      <c r="I35" s="163">
        <f t="shared" si="0"/>
        <v>67703819.7116452</v>
      </c>
      <c r="J35" s="164"/>
      <c r="K35" s="162">
        <v>67369824.012</v>
      </c>
      <c r="L35" s="165">
        <v>67369824.012</v>
      </c>
      <c r="N35" s="154"/>
      <c r="O35" s="154"/>
      <c r="P35" s="154"/>
      <c r="Q35" s="154"/>
      <c r="R35" s="154"/>
      <c r="S35" s="154"/>
    </row>
    <row r="36" spans="1:19" ht="12.75" customHeight="1">
      <c r="A36" s="305" t="s">
        <v>91</v>
      </c>
      <c r="B36" s="306"/>
      <c r="C36" s="306"/>
      <c r="D36" s="306"/>
      <c r="E36" s="307"/>
      <c r="F36" s="8">
        <v>29</v>
      </c>
      <c r="G36" s="161">
        <v>0</v>
      </c>
      <c r="H36" s="162"/>
      <c r="I36" s="163">
        <f t="shared" si="0"/>
        <v>0</v>
      </c>
      <c r="J36" s="164"/>
      <c r="K36" s="162"/>
      <c r="L36" s="165"/>
      <c r="N36" s="154"/>
      <c r="O36" s="154"/>
      <c r="P36" s="154"/>
      <c r="Q36" s="154"/>
      <c r="R36" s="154"/>
      <c r="S36" s="154"/>
    </row>
    <row r="37" spans="1:19" ht="12.75" customHeight="1">
      <c r="A37" s="305" t="s">
        <v>92</v>
      </c>
      <c r="B37" s="306"/>
      <c r="C37" s="306"/>
      <c r="D37" s="306"/>
      <c r="E37" s="307"/>
      <c r="F37" s="8">
        <v>30</v>
      </c>
      <c r="G37" s="161">
        <v>43679544.39461</v>
      </c>
      <c r="H37" s="162">
        <v>198915003.02310678</v>
      </c>
      <c r="I37" s="163">
        <f t="shared" si="0"/>
        <v>242594547.4177168</v>
      </c>
      <c r="J37" s="164">
        <v>47822596.27443</v>
      </c>
      <c r="K37" s="162">
        <v>48728009.23546824</v>
      </c>
      <c r="L37" s="165">
        <v>96550605.50989825</v>
      </c>
      <c r="N37" s="154"/>
      <c r="O37" s="154"/>
      <c r="P37" s="154"/>
      <c r="Q37" s="154"/>
      <c r="R37" s="154"/>
      <c r="S37" s="154"/>
    </row>
    <row r="38" spans="1:19" ht="12.75" customHeight="1">
      <c r="A38" s="305" t="s">
        <v>93</v>
      </c>
      <c r="B38" s="306"/>
      <c r="C38" s="306"/>
      <c r="D38" s="306"/>
      <c r="E38" s="307"/>
      <c r="F38" s="8">
        <v>31</v>
      </c>
      <c r="G38" s="161">
        <v>0</v>
      </c>
      <c r="H38" s="162"/>
      <c r="I38" s="163">
        <f t="shared" si="0"/>
        <v>0</v>
      </c>
      <c r="J38" s="164"/>
      <c r="K38" s="162"/>
      <c r="L38" s="165"/>
      <c r="N38" s="154"/>
      <c r="O38" s="154"/>
      <c r="P38" s="154"/>
      <c r="Q38" s="154"/>
      <c r="R38" s="154"/>
      <c r="S38" s="154"/>
    </row>
    <row r="39" spans="1:19" ht="12.75" customHeight="1">
      <c r="A39" s="314" t="s">
        <v>94</v>
      </c>
      <c r="B39" s="315"/>
      <c r="C39" s="315"/>
      <c r="D39" s="315"/>
      <c r="E39" s="316"/>
      <c r="F39" s="8">
        <v>32</v>
      </c>
      <c r="G39" s="41">
        <f>SUM(G40:G42)</f>
        <v>462293532.6613672</v>
      </c>
      <c r="H39" s="166">
        <f>SUM(H40:H42)</f>
        <v>1471382392.3880184</v>
      </c>
      <c r="I39" s="163">
        <f t="shared" si="0"/>
        <v>1933675925.0493855</v>
      </c>
      <c r="J39" s="41">
        <f>SUM(J40:J42)</f>
        <v>446641534.653098</v>
      </c>
      <c r="K39" s="166">
        <f>SUM(K40:K42)</f>
        <v>1452657906.8807223</v>
      </c>
      <c r="L39" s="165">
        <v>1899299441.5338202</v>
      </c>
      <c r="N39" s="154"/>
      <c r="O39" s="154"/>
      <c r="P39" s="154"/>
      <c r="Q39" s="154"/>
      <c r="R39" s="154"/>
      <c r="S39" s="154"/>
    </row>
    <row r="40" spans="1:19" ht="12.75" customHeight="1">
      <c r="A40" s="305" t="s">
        <v>95</v>
      </c>
      <c r="B40" s="306"/>
      <c r="C40" s="306"/>
      <c r="D40" s="306"/>
      <c r="E40" s="307"/>
      <c r="F40" s="8">
        <v>33</v>
      </c>
      <c r="G40" s="161">
        <v>413017289.4878164</v>
      </c>
      <c r="H40" s="162">
        <v>1231207541.0800765</v>
      </c>
      <c r="I40" s="163">
        <f t="shared" si="0"/>
        <v>1644224830.5678928</v>
      </c>
      <c r="J40" s="164">
        <v>400249825.16494024</v>
      </c>
      <c r="K40" s="162">
        <v>1217474482.9418683</v>
      </c>
      <c r="L40" s="165">
        <v>1617724308.1068087</v>
      </c>
      <c r="N40" s="154"/>
      <c r="O40" s="154"/>
      <c r="P40" s="154"/>
      <c r="Q40" s="154"/>
      <c r="R40" s="154"/>
      <c r="S40" s="154"/>
    </row>
    <row r="41" spans="1:19" ht="12.75" customHeight="1">
      <c r="A41" s="314" t="s">
        <v>96</v>
      </c>
      <c r="B41" s="315"/>
      <c r="C41" s="315"/>
      <c r="D41" s="315"/>
      <c r="E41" s="316"/>
      <c r="F41" s="8">
        <v>34</v>
      </c>
      <c r="G41" s="161">
        <v>49276243.17355081</v>
      </c>
      <c r="H41" s="162">
        <v>240147600.30928</v>
      </c>
      <c r="I41" s="163">
        <f t="shared" si="0"/>
        <v>289423843.4828308</v>
      </c>
      <c r="J41" s="164">
        <v>46391709.488157764</v>
      </c>
      <c r="K41" s="162">
        <v>235183423.938854</v>
      </c>
      <c r="L41" s="165">
        <v>281575133.4270118</v>
      </c>
      <c r="N41" s="154"/>
      <c r="O41" s="154"/>
      <c r="P41" s="154"/>
      <c r="Q41" s="154"/>
      <c r="R41" s="154"/>
      <c r="S41" s="154"/>
    </row>
    <row r="42" spans="1:19" ht="12.75" customHeight="1">
      <c r="A42" s="314" t="s">
        <v>97</v>
      </c>
      <c r="B42" s="315"/>
      <c r="C42" s="315"/>
      <c r="D42" s="315"/>
      <c r="E42" s="316"/>
      <c r="F42" s="8">
        <v>35</v>
      </c>
      <c r="G42" s="161">
        <v>0</v>
      </c>
      <c r="H42" s="162">
        <v>27250.998662099984</v>
      </c>
      <c r="I42" s="163">
        <f t="shared" si="0"/>
        <v>27250.998662099984</v>
      </c>
      <c r="J42" s="164"/>
      <c r="K42" s="162"/>
      <c r="L42" s="165"/>
      <c r="N42" s="154"/>
      <c r="O42" s="154"/>
      <c r="P42" s="154"/>
      <c r="Q42" s="154"/>
      <c r="R42" s="154"/>
      <c r="S42" s="154"/>
    </row>
    <row r="43" spans="1:19" ht="24" customHeight="1">
      <c r="A43" s="311" t="s">
        <v>98</v>
      </c>
      <c r="B43" s="312"/>
      <c r="C43" s="312"/>
      <c r="D43" s="312"/>
      <c r="E43" s="313"/>
      <c r="F43" s="8">
        <v>36</v>
      </c>
      <c r="G43" s="161">
        <v>0</v>
      </c>
      <c r="H43" s="162"/>
      <c r="I43" s="163">
        <f t="shared" si="0"/>
        <v>0</v>
      </c>
      <c r="J43" s="164"/>
      <c r="K43" s="162"/>
      <c r="L43" s="165"/>
      <c r="N43" s="154"/>
      <c r="O43" s="154"/>
      <c r="P43" s="154"/>
      <c r="Q43" s="154"/>
      <c r="R43" s="154"/>
      <c r="S43" s="154"/>
    </row>
    <row r="44" spans="1:19" ht="24" customHeight="1">
      <c r="A44" s="311" t="s">
        <v>99</v>
      </c>
      <c r="B44" s="312"/>
      <c r="C44" s="312"/>
      <c r="D44" s="312"/>
      <c r="E44" s="313"/>
      <c r="F44" s="8">
        <v>37</v>
      </c>
      <c r="G44" s="161">
        <v>138599114.20051</v>
      </c>
      <c r="H44" s="162"/>
      <c r="I44" s="163">
        <f t="shared" si="0"/>
        <v>138599114.20051</v>
      </c>
      <c r="J44" s="164">
        <v>254688484.14444</v>
      </c>
      <c r="K44" s="162"/>
      <c r="L44" s="165">
        <v>254688484.14444</v>
      </c>
      <c r="N44" s="154"/>
      <c r="O44" s="154"/>
      <c r="P44" s="154"/>
      <c r="Q44" s="154"/>
      <c r="R44" s="154"/>
      <c r="S44" s="154"/>
    </row>
    <row r="45" spans="1:19" ht="12.75" customHeight="1">
      <c r="A45" s="311" t="s">
        <v>378</v>
      </c>
      <c r="B45" s="312"/>
      <c r="C45" s="312"/>
      <c r="D45" s="312"/>
      <c r="E45" s="313"/>
      <c r="F45" s="8">
        <v>38</v>
      </c>
      <c r="G45" s="41">
        <f>SUM(G46:G52)</f>
        <v>335889.93936</v>
      </c>
      <c r="H45" s="166">
        <f>SUM(H46:H52)</f>
        <v>197754949.12436193</v>
      </c>
      <c r="I45" s="163">
        <f t="shared" si="0"/>
        <v>198090839.06372193</v>
      </c>
      <c r="J45" s="41">
        <f>SUM(J46:J52)</f>
        <v>308819.85603</v>
      </c>
      <c r="K45" s="166">
        <f>SUM(K46:K52)</f>
        <v>181535854.3426638</v>
      </c>
      <c r="L45" s="165">
        <v>181844674.19869378</v>
      </c>
      <c r="N45" s="154"/>
      <c r="O45" s="154"/>
      <c r="P45" s="154"/>
      <c r="Q45" s="154"/>
      <c r="R45" s="154"/>
      <c r="S45" s="154"/>
    </row>
    <row r="46" spans="1:19" ht="12.75" customHeight="1">
      <c r="A46" s="305" t="s">
        <v>100</v>
      </c>
      <c r="B46" s="306"/>
      <c r="C46" s="306"/>
      <c r="D46" s="306"/>
      <c r="E46" s="307"/>
      <c r="F46" s="8">
        <v>39</v>
      </c>
      <c r="G46" s="161">
        <v>59355.34936</v>
      </c>
      <c r="H46" s="162">
        <v>26889412.497531995</v>
      </c>
      <c r="I46" s="163">
        <f t="shared" si="0"/>
        <v>26948767.846891996</v>
      </c>
      <c r="J46" s="164">
        <v>80348.59602999999</v>
      </c>
      <c r="K46" s="162">
        <v>35702371.11865977</v>
      </c>
      <c r="L46" s="165">
        <v>35782719.71468977</v>
      </c>
      <c r="N46" s="154"/>
      <c r="O46" s="154"/>
      <c r="P46" s="154"/>
      <c r="Q46" s="154"/>
      <c r="R46" s="154"/>
      <c r="S46" s="154"/>
    </row>
    <row r="47" spans="1:19" ht="12.75" customHeight="1">
      <c r="A47" s="305" t="s">
        <v>101</v>
      </c>
      <c r="B47" s="306"/>
      <c r="C47" s="306"/>
      <c r="D47" s="306"/>
      <c r="E47" s="307"/>
      <c r="F47" s="8">
        <v>40</v>
      </c>
      <c r="G47" s="161">
        <v>276534.59</v>
      </c>
      <c r="H47" s="162">
        <v>0</v>
      </c>
      <c r="I47" s="163">
        <f t="shared" si="0"/>
        <v>276534.59</v>
      </c>
      <c r="J47" s="164">
        <v>228471.26</v>
      </c>
      <c r="K47" s="162"/>
      <c r="L47" s="165">
        <v>228471.26</v>
      </c>
      <c r="N47" s="154"/>
      <c r="O47" s="154"/>
      <c r="P47" s="154"/>
      <c r="Q47" s="154"/>
      <c r="R47" s="154"/>
      <c r="S47" s="154"/>
    </row>
    <row r="48" spans="1:19" ht="12.75" customHeight="1">
      <c r="A48" s="305" t="s">
        <v>102</v>
      </c>
      <c r="B48" s="306"/>
      <c r="C48" s="306"/>
      <c r="D48" s="306"/>
      <c r="E48" s="307"/>
      <c r="F48" s="8">
        <v>41</v>
      </c>
      <c r="G48" s="161">
        <v>0</v>
      </c>
      <c r="H48" s="162">
        <v>170865536.62682995</v>
      </c>
      <c r="I48" s="163">
        <f t="shared" si="0"/>
        <v>170865536.62682995</v>
      </c>
      <c r="J48" s="164"/>
      <c r="K48" s="162">
        <v>145833483.22400403</v>
      </c>
      <c r="L48" s="165">
        <v>145833483.22400403</v>
      </c>
      <c r="N48" s="154"/>
      <c r="O48" s="154"/>
      <c r="P48" s="154"/>
      <c r="Q48" s="154"/>
      <c r="R48" s="154"/>
      <c r="S48" s="154"/>
    </row>
    <row r="49" spans="1:19" ht="24.75" customHeight="1">
      <c r="A49" s="305" t="s">
        <v>103</v>
      </c>
      <c r="B49" s="306"/>
      <c r="C49" s="306"/>
      <c r="D49" s="306"/>
      <c r="E49" s="307"/>
      <c r="F49" s="8">
        <v>42</v>
      </c>
      <c r="G49" s="161">
        <v>0</v>
      </c>
      <c r="H49" s="162"/>
      <c r="I49" s="163">
        <f t="shared" si="0"/>
        <v>0</v>
      </c>
      <c r="J49" s="164"/>
      <c r="K49" s="162"/>
      <c r="L49" s="165"/>
      <c r="N49" s="154"/>
      <c r="O49" s="154"/>
      <c r="P49" s="154"/>
      <c r="Q49" s="154"/>
      <c r="R49" s="154"/>
      <c r="S49" s="154"/>
    </row>
    <row r="50" spans="1:19" ht="12.75" customHeight="1">
      <c r="A50" s="305" t="s">
        <v>104</v>
      </c>
      <c r="B50" s="306"/>
      <c r="C50" s="306"/>
      <c r="D50" s="306"/>
      <c r="E50" s="307"/>
      <c r="F50" s="8">
        <v>43</v>
      </c>
      <c r="G50" s="161">
        <v>0</v>
      </c>
      <c r="H50" s="162"/>
      <c r="I50" s="163">
        <f t="shared" si="0"/>
        <v>0</v>
      </c>
      <c r="J50" s="164"/>
      <c r="K50" s="162"/>
      <c r="L50" s="165"/>
      <c r="N50" s="154"/>
      <c r="O50" s="154"/>
      <c r="P50" s="154"/>
      <c r="Q50" s="154"/>
      <c r="R50" s="154"/>
      <c r="S50" s="154"/>
    </row>
    <row r="51" spans="1:19" ht="15" customHeight="1">
      <c r="A51" s="317" t="s">
        <v>105</v>
      </c>
      <c r="B51" s="318"/>
      <c r="C51" s="318"/>
      <c r="D51" s="318"/>
      <c r="E51" s="319"/>
      <c r="F51" s="8">
        <v>44</v>
      </c>
      <c r="G51" s="161">
        <v>0</v>
      </c>
      <c r="H51" s="162"/>
      <c r="I51" s="163">
        <f t="shared" si="0"/>
        <v>0</v>
      </c>
      <c r="J51" s="164"/>
      <c r="K51" s="162"/>
      <c r="L51" s="165"/>
      <c r="N51" s="154"/>
      <c r="O51" s="154"/>
      <c r="P51" s="154"/>
      <c r="Q51" s="154"/>
      <c r="R51" s="154"/>
      <c r="S51" s="154"/>
    </row>
    <row r="52" spans="1:19" ht="35.25" customHeight="1">
      <c r="A52" s="320" t="s">
        <v>106</v>
      </c>
      <c r="B52" s="321"/>
      <c r="C52" s="321"/>
      <c r="D52" s="321"/>
      <c r="E52" s="322"/>
      <c r="F52" s="8">
        <v>45</v>
      </c>
      <c r="G52" s="161">
        <v>0</v>
      </c>
      <c r="H52" s="162"/>
      <c r="I52" s="163">
        <f t="shared" si="0"/>
        <v>0</v>
      </c>
      <c r="J52" s="164"/>
      <c r="K52" s="162"/>
      <c r="L52" s="165"/>
      <c r="N52" s="154"/>
      <c r="O52" s="154"/>
      <c r="P52" s="154"/>
      <c r="Q52" s="154"/>
      <c r="R52" s="154"/>
      <c r="S52" s="154"/>
    </row>
    <row r="53" spans="1:19" ht="12.75" customHeight="1">
      <c r="A53" s="308" t="s">
        <v>107</v>
      </c>
      <c r="B53" s="309"/>
      <c r="C53" s="309"/>
      <c r="D53" s="309"/>
      <c r="E53" s="310"/>
      <c r="F53" s="8">
        <v>46</v>
      </c>
      <c r="G53" s="41">
        <f>G54+G55</f>
        <v>2350132.46</v>
      </c>
      <c r="H53" s="166">
        <f>H54+H55</f>
        <v>107989412.415</v>
      </c>
      <c r="I53" s="163">
        <f t="shared" si="0"/>
        <v>110339544.875</v>
      </c>
      <c r="J53" s="41">
        <f>J54+J55</f>
        <v>2350132.46</v>
      </c>
      <c r="K53" s="166">
        <f>K54+K55</f>
        <v>106288748.595</v>
      </c>
      <c r="L53" s="165">
        <v>108638881.05499999</v>
      </c>
      <c r="N53" s="154"/>
      <c r="O53" s="154"/>
      <c r="P53" s="154"/>
      <c r="Q53" s="154"/>
      <c r="R53" s="154"/>
      <c r="S53" s="154"/>
    </row>
    <row r="54" spans="1:19" ht="12.75" customHeight="1">
      <c r="A54" s="305" t="s">
        <v>108</v>
      </c>
      <c r="B54" s="306"/>
      <c r="C54" s="306"/>
      <c r="D54" s="306"/>
      <c r="E54" s="307"/>
      <c r="F54" s="8">
        <v>47</v>
      </c>
      <c r="G54" s="161">
        <v>2350132.46</v>
      </c>
      <c r="H54" s="162">
        <v>104473474.28500001</v>
      </c>
      <c r="I54" s="163">
        <f t="shared" si="0"/>
        <v>106823606.745</v>
      </c>
      <c r="J54" s="164">
        <v>2350132.46</v>
      </c>
      <c r="K54" s="162">
        <v>104344326.625</v>
      </c>
      <c r="L54" s="165">
        <v>106694459.085</v>
      </c>
      <c r="N54" s="154"/>
      <c r="O54" s="154"/>
      <c r="P54" s="154"/>
      <c r="Q54" s="154"/>
      <c r="R54" s="154"/>
      <c r="S54" s="154"/>
    </row>
    <row r="55" spans="1:19" ht="12.75" customHeight="1">
      <c r="A55" s="305" t="s">
        <v>109</v>
      </c>
      <c r="B55" s="306"/>
      <c r="C55" s="306"/>
      <c r="D55" s="306"/>
      <c r="E55" s="307"/>
      <c r="F55" s="8">
        <v>48</v>
      </c>
      <c r="G55" s="161">
        <v>0</v>
      </c>
      <c r="H55" s="162">
        <v>3515938.13</v>
      </c>
      <c r="I55" s="163">
        <f t="shared" si="0"/>
        <v>3515938.13</v>
      </c>
      <c r="J55" s="164">
        <v>0</v>
      </c>
      <c r="K55" s="162">
        <v>1944421.9700000002</v>
      </c>
      <c r="L55" s="165">
        <v>1944421.9700000002</v>
      </c>
      <c r="N55" s="154"/>
      <c r="O55" s="154"/>
      <c r="P55" s="154"/>
      <c r="Q55" s="154"/>
      <c r="R55" s="154"/>
      <c r="S55" s="154"/>
    </row>
    <row r="56" spans="1:19" ht="12.75" customHeight="1">
      <c r="A56" s="308" t="s">
        <v>110</v>
      </c>
      <c r="B56" s="309"/>
      <c r="C56" s="309"/>
      <c r="D56" s="309"/>
      <c r="E56" s="310"/>
      <c r="F56" s="8">
        <v>49</v>
      </c>
      <c r="G56" s="41">
        <f>G57+G60+G61</f>
        <v>18777760.868654754</v>
      </c>
      <c r="H56" s="166">
        <f>H57+H60+H61</f>
        <v>930463380.8136925</v>
      </c>
      <c r="I56" s="163">
        <f t="shared" si="0"/>
        <v>949241141.6823472</v>
      </c>
      <c r="J56" s="41">
        <f>J57+J60+J61</f>
        <v>42271937.5469578</v>
      </c>
      <c r="K56" s="166">
        <f>K57+K60+K61</f>
        <v>1175630273.3959103</v>
      </c>
      <c r="L56" s="165">
        <v>1217902210.942868</v>
      </c>
      <c r="N56" s="154"/>
      <c r="O56" s="154"/>
      <c r="P56" s="154"/>
      <c r="Q56" s="154"/>
      <c r="R56" s="154"/>
      <c r="S56" s="154"/>
    </row>
    <row r="57" spans="1:19" ht="12.75" customHeight="1">
      <c r="A57" s="308" t="s">
        <v>111</v>
      </c>
      <c r="B57" s="309"/>
      <c r="C57" s="309"/>
      <c r="D57" s="309"/>
      <c r="E57" s="310"/>
      <c r="F57" s="8">
        <v>50</v>
      </c>
      <c r="G57" s="41">
        <f>G58+G59</f>
        <v>156176.6063664</v>
      </c>
      <c r="H57" s="166">
        <f>H58+H59</f>
        <v>502709472.0339108</v>
      </c>
      <c r="I57" s="163">
        <f t="shared" si="0"/>
        <v>502865648.6402772</v>
      </c>
      <c r="J57" s="41">
        <f>J58+J59</f>
        <v>2560260.22396532</v>
      </c>
      <c r="K57" s="166">
        <f>K58+K59</f>
        <v>728041646.5002841</v>
      </c>
      <c r="L57" s="165">
        <v>730601906.7242494</v>
      </c>
      <c r="N57" s="154"/>
      <c r="O57" s="154"/>
      <c r="P57" s="154"/>
      <c r="Q57" s="154"/>
      <c r="R57" s="154"/>
      <c r="S57" s="154"/>
    </row>
    <row r="58" spans="1:19" ht="12.75" customHeight="1">
      <c r="A58" s="305" t="s">
        <v>112</v>
      </c>
      <c r="B58" s="306"/>
      <c r="C58" s="306"/>
      <c r="D58" s="306"/>
      <c r="E58" s="307"/>
      <c r="F58" s="8">
        <v>51</v>
      </c>
      <c r="G58" s="161">
        <v>343.37636640000005</v>
      </c>
      <c r="H58" s="162">
        <v>501612413.01391083</v>
      </c>
      <c r="I58" s="163">
        <f t="shared" si="0"/>
        <v>501612756.3902772</v>
      </c>
      <c r="J58" s="164">
        <v>26.203965320000002</v>
      </c>
      <c r="K58" s="162">
        <v>727628266.5385401</v>
      </c>
      <c r="L58" s="165">
        <v>727628292.7425054</v>
      </c>
      <c r="N58" s="154"/>
      <c r="O58" s="154"/>
      <c r="P58" s="154"/>
      <c r="Q58" s="154"/>
      <c r="R58" s="154"/>
      <c r="S58" s="154"/>
    </row>
    <row r="59" spans="1:19" ht="12.75" customHeight="1">
      <c r="A59" s="305" t="s">
        <v>113</v>
      </c>
      <c r="B59" s="306"/>
      <c r="C59" s="306"/>
      <c r="D59" s="306"/>
      <c r="E59" s="307"/>
      <c r="F59" s="8">
        <v>52</v>
      </c>
      <c r="G59" s="161">
        <v>155833.22999999998</v>
      </c>
      <c r="H59" s="162">
        <v>1097059.02</v>
      </c>
      <c r="I59" s="163">
        <f t="shared" si="0"/>
        <v>1252892.25</v>
      </c>
      <c r="J59" s="164">
        <v>2560234.02</v>
      </c>
      <c r="K59" s="162">
        <v>413379.9617440001</v>
      </c>
      <c r="L59" s="165">
        <v>2973613.981744</v>
      </c>
      <c r="N59" s="154"/>
      <c r="O59" s="154"/>
      <c r="P59" s="154"/>
      <c r="Q59" s="154"/>
      <c r="R59" s="154"/>
      <c r="S59" s="154"/>
    </row>
    <row r="60" spans="1:19" ht="12.75" customHeight="1">
      <c r="A60" s="308" t="s">
        <v>114</v>
      </c>
      <c r="B60" s="309"/>
      <c r="C60" s="309"/>
      <c r="D60" s="309"/>
      <c r="E60" s="310"/>
      <c r="F60" s="8">
        <v>53</v>
      </c>
      <c r="G60" s="161">
        <v>764.92</v>
      </c>
      <c r="H60" s="162">
        <v>40795746.1754678</v>
      </c>
      <c r="I60" s="163">
        <f t="shared" si="0"/>
        <v>40796511.0954678</v>
      </c>
      <c r="J60" s="164">
        <v>1125.87</v>
      </c>
      <c r="K60" s="162">
        <v>38445526.72978772</v>
      </c>
      <c r="L60" s="165">
        <v>38446652.59978772</v>
      </c>
      <c r="N60" s="154"/>
      <c r="O60" s="154"/>
      <c r="P60" s="154"/>
      <c r="Q60" s="154"/>
      <c r="R60" s="154"/>
      <c r="S60" s="154"/>
    </row>
    <row r="61" spans="1:19" ht="12.75" customHeight="1">
      <c r="A61" s="308" t="s">
        <v>115</v>
      </c>
      <c r="B61" s="309"/>
      <c r="C61" s="309"/>
      <c r="D61" s="309"/>
      <c r="E61" s="310"/>
      <c r="F61" s="8">
        <v>54</v>
      </c>
      <c r="G61" s="41">
        <f>SUM(G62:G64)</f>
        <v>18620819.342288353</v>
      </c>
      <c r="H61" s="166">
        <f>SUM(H62:H64)</f>
        <v>386958162.60431385</v>
      </c>
      <c r="I61" s="163">
        <f t="shared" si="0"/>
        <v>405578981.9466022</v>
      </c>
      <c r="J61" s="41">
        <f>SUM(J62:J64)</f>
        <v>39710551.45299248</v>
      </c>
      <c r="K61" s="166">
        <f>SUM(K62:K64)</f>
        <v>409143100.1658386</v>
      </c>
      <c r="L61" s="165">
        <v>448853651.6188311</v>
      </c>
      <c r="N61" s="154"/>
      <c r="O61" s="154"/>
      <c r="P61" s="154"/>
      <c r="Q61" s="154"/>
      <c r="R61" s="154"/>
      <c r="S61" s="154"/>
    </row>
    <row r="62" spans="1:19" ht="12.75" customHeight="1">
      <c r="A62" s="305" t="s">
        <v>116</v>
      </c>
      <c r="B62" s="306"/>
      <c r="C62" s="306"/>
      <c r="D62" s="306"/>
      <c r="E62" s="307"/>
      <c r="F62" s="8">
        <v>55</v>
      </c>
      <c r="G62" s="161">
        <v>0</v>
      </c>
      <c r="H62" s="162">
        <v>253257253.8904723</v>
      </c>
      <c r="I62" s="163">
        <f t="shared" si="0"/>
        <v>253257253.8904723</v>
      </c>
      <c r="J62" s="164">
        <v>0</v>
      </c>
      <c r="K62" s="162">
        <v>255790931.57897672</v>
      </c>
      <c r="L62" s="165">
        <v>255790931.57897672</v>
      </c>
      <c r="N62" s="154"/>
      <c r="O62" s="154"/>
      <c r="P62" s="154"/>
      <c r="Q62" s="154"/>
      <c r="R62" s="154"/>
      <c r="S62" s="154"/>
    </row>
    <row r="63" spans="1:19" ht="12.75" customHeight="1">
      <c r="A63" s="305" t="s">
        <v>117</v>
      </c>
      <c r="B63" s="306"/>
      <c r="C63" s="306"/>
      <c r="D63" s="306"/>
      <c r="E63" s="307"/>
      <c r="F63" s="8">
        <v>56</v>
      </c>
      <c r="G63" s="161">
        <v>1191923.104658</v>
      </c>
      <c r="H63" s="162">
        <v>7587121.105656495</v>
      </c>
      <c r="I63" s="163">
        <f t="shared" si="0"/>
        <v>8779044.210314495</v>
      </c>
      <c r="J63" s="164">
        <v>953924.36428708</v>
      </c>
      <c r="K63" s="162">
        <v>6713369.199479996</v>
      </c>
      <c r="L63" s="165">
        <v>7667293.5637670765</v>
      </c>
      <c r="N63" s="154"/>
      <c r="O63" s="154"/>
      <c r="P63" s="154"/>
      <c r="Q63" s="154"/>
      <c r="R63" s="154"/>
      <c r="S63" s="154"/>
    </row>
    <row r="64" spans="1:19" ht="12.75" customHeight="1">
      <c r="A64" s="305" t="s">
        <v>118</v>
      </c>
      <c r="B64" s="306"/>
      <c r="C64" s="306"/>
      <c r="D64" s="306"/>
      <c r="E64" s="307"/>
      <c r="F64" s="8">
        <v>57</v>
      </c>
      <c r="G64" s="161">
        <v>17428896.237630352</v>
      </c>
      <c r="H64" s="162">
        <v>126113787.60818508</v>
      </c>
      <c r="I64" s="163">
        <f t="shared" si="0"/>
        <v>143542683.84581542</v>
      </c>
      <c r="J64" s="164">
        <v>38756627.0887054</v>
      </c>
      <c r="K64" s="162">
        <v>146638799.38738185</v>
      </c>
      <c r="L64" s="165">
        <v>185395426.47608724</v>
      </c>
      <c r="N64" s="154"/>
      <c r="O64" s="154"/>
      <c r="P64" s="154"/>
      <c r="Q64" s="154"/>
      <c r="R64" s="154"/>
      <c r="S64" s="154"/>
    </row>
    <row r="65" spans="1:19" ht="12.75" customHeight="1">
      <c r="A65" s="308" t="s">
        <v>119</v>
      </c>
      <c r="B65" s="309"/>
      <c r="C65" s="309"/>
      <c r="D65" s="309"/>
      <c r="E65" s="310"/>
      <c r="F65" s="8">
        <v>58</v>
      </c>
      <c r="G65" s="41">
        <f>G66+G70+G71</f>
        <v>23867295.433469996</v>
      </c>
      <c r="H65" s="166">
        <f>H66+H70+H71</f>
        <v>113092471.20961398</v>
      </c>
      <c r="I65" s="163">
        <f t="shared" si="0"/>
        <v>136959766.643084</v>
      </c>
      <c r="J65" s="41">
        <f>J66+J70+J71</f>
        <v>47923072.78324153</v>
      </c>
      <c r="K65" s="166">
        <f>K66+K70+K71</f>
        <v>101244913.79530984</v>
      </c>
      <c r="L65" s="165">
        <v>149167986.57855138</v>
      </c>
      <c r="N65" s="154"/>
      <c r="O65" s="154"/>
      <c r="P65" s="154"/>
      <c r="Q65" s="154"/>
      <c r="R65" s="154"/>
      <c r="S65" s="154"/>
    </row>
    <row r="66" spans="1:19" ht="12.75" customHeight="1">
      <c r="A66" s="308" t="s">
        <v>120</v>
      </c>
      <c r="B66" s="309"/>
      <c r="C66" s="309"/>
      <c r="D66" s="309"/>
      <c r="E66" s="310"/>
      <c r="F66" s="8">
        <v>59</v>
      </c>
      <c r="G66" s="41">
        <f>SUM(G67:G69)</f>
        <v>23867295.433469996</v>
      </c>
      <c r="H66" s="166">
        <f>SUM(H67:H69)</f>
        <v>108529379.76864399</v>
      </c>
      <c r="I66" s="163">
        <f t="shared" si="0"/>
        <v>132396675.20211399</v>
      </c>
      <c r="J66" s="41">
        <f>SUM(J67:J69)</f>
        <v>47923072.78324153</v>
      </c>
      <c r="K66" s="166">
        <f>SUM(K67:K69)</f>
        <v>96479657.42530984</v>
      </c>
      <c r="L66" s="165">
        <v>144402730.20855138</v>
      </c>
      <c r="N66" s="154"/>
      <c r="O66" s="154"/>
      <c r="P66" s="154"/>
      <c r="Q66" s="154"/>
      <c r="R66" s="154"/>
      <c r="S66" s="154"/>
    </row>
    <row r="67" spans="1:19" ht="12.75" customHeight="1">
      <c r="A67" s="305" t="s">
        <v>121</v>
      </c>
      <c r="B67" s="306"/>
      <c r="C67" s="306"/>
      <c r="D67" s="306"/>
      <c r="E67" s="307"/>
      <c r="F67" s="8">
        <v>60</v>
      </c>
      <c r="G67" s="161">
        <v>2339779.780559997</v>
      </c>
      <c r="H67" s="162">
        <v>108193823.89199129</v>
      </c>
      <c r="I67" s="163">
        <f t="shared" si="0"/>
        <v>110533603.67255129</v>
      </c>
      <c r="J67" s="164">
        <v>1828012.1853415277</v>
      </c>
      <c r="K67" s="162">
        <v>95945705.80830932</v>
      </c>
      <c r="L67" s="165">
        <v>97773717.99365084</v>
      </c>
      <c r="N67" s="154"/>
      <c r="O67" s="154"/>
      <c r="P67" s="154"/>
      <c r="Q67" s="154"/>
      <c r="R67" s="154"/>
      <c r="S67" s="154"/>
    </row>
    <row r="68" spans="1:19" ht="12.75" customHeight="1">
      <c r="A68" s="305" t="s">
        <v>122</v>
      </c>
      <c r="B68" s="306"/>
      <c r="C68" s="306"/>
      <c r="D68" s="306"/>
      <c r="E68" s="307"/>
      <c r="F68" s="8">
        <v>61</v>
      </c>
      <c r="G68" s="161">
        <v>21524392.124539997</v>
      </c>
      <c r="H68" s="162"/>
      <c r="I68" s="163">
        <f t="shared" si="0"/>
        <v>21524392.124539997</v>
      </c>
      <c r="J68" s="164">
        <v>46094566.86375</v>
      </c>
      <c r="K68" s="162"/>
      <c r="L68" s="165">
        <v>46094566.86375</v>
      </c>
      <c r="N68" s="154"/>
      <c r="O68" s="154"/>
      <c r="P68" s="154"/>
      <c r="Q68" s="154"/>
      <c r="R68" s="154"/>
      <c r="S68" s="154"/>
    </row>
    <row r="69" spans="1:19" ht="12.75" customHeight="1">
      <c r="A69" s="305" t="s">
        <v>123</v>
      </c>
      <c r="B69" s="306"/>
      <c r="C69" s="306"/>
      <c r="D69" s="306"/>
      <c r="E69" s="307"/>
      <c r="F69" s="8">
        <v>62</v>
      </c>
      <c r="G69" s="161">
        <v>3123.52837</v>
      </c>
      <c r="H69" s="162">
        <v>335555.8766527</v>
      </c>
      <c r="I69" s="163">
        <f t="shared" si="0"/>
        <v>338679.4050227</v>
      </c>
      <c r="J69" s="164">
        <v>493.73415</v>
      </c>
      <c r="K69" s="162">
        <v>533951.61700052</v>
      </c>
      <c r="L69" s="165">
        <v>534445.35115052</v>
      </c>
      <c r="N69" s="154"/>
      <c r="O69" s="154"/>
      <c r="P69" s="154"/>
      <c r="Q69" s="154"/>
      <c r="R69" s="154"/>
      <c r="S69" s="154"/>
    </row>
    <row r="70" spans="1:19" ht="12.75" customHeight="1">
      <c r="A70" s="308" t="s">
        <v>124</v>
      </c>
      <c r="B70" s="309"/>
      <c r="C70" s="309"/>
      <c r="D70" s="309"/>
      <c r="E70" s="310"/>
      <c r="F70" s="8">
        <v>63</v>
      </c>
      <c r="G70" s="161">
        <v>0</v>
      </c>
      <c r="H70" s="162">
        <v>426133.1599999888</v>
      </c>
      <c r="I70" s="163">
        <f t="shared" si="0"/>
        <v>426133.1599999888</v>
      </c>
      <c r="J70" s="164"/>
      <c r="K70" s="162">
        <v>378444.5899999997</v>
      </c>
      <c r="L70" s="165">
        <v>378444.5899999997</v>
      </c>
      <c r="N70" s="154"/>
      <c r="O70" s="154"/>
      <c r="P70" s="154"/>
      <c r="Q70" s="154"/>
      <c r="R70" s="154"/>
      <c r="S70" s="154"/>
    </row>
    <row r="71" spans="1:19" ht="12.75" customHeight="1">
      <c r="A71" s="308" t="s">
        <v>125</v>
      </c>
      <c r="B71" s="309"/>
      <c r="C71" s="309"/>
      <c r="D71" s="309"/>
      <c r="E71" s="310"/>
      <c r="F71" s="8">
        <v>64</v>
      </c>
      <c r="G71" s="161">
        <v>0</v>
      </c>
      <c r="H71" s="162">
        <v>4136958.28097</v>
      </c>
      <c r="I71" s="163">
        <f t="shared" si="0"/>
        <v>4136958.28097</v>
      </c>
      <c r="J71" s="164"/>
      <c r="K71" s="162">
        <v>4386811.779999999</v>
      </c>
      <c r="L71" s="165">
        <v>4386811.779999999</v>
      </c>
      <c r="N71" s="154"/>
      <c r="O71" s="154"/>
      <c r="P71" s="154"/>
      <c r="Q71" s="154"/>
      <c r="R71" s="154"/>
      <c r="S71" s="154"/>
    </row>
    <row r="72" spans="1:19" ht="24.75" customHeight="1">
      <c r="A72" s="308" t="s">
        <v>126</v>
      </c>
      <c r="B72" s="309"/>
      <c r="C72" s="309"/>
      <c r="D72" s="309"/>
      <c r="E72" s="310"/>
      <c r="F72" s="8">
        <v>65</v>
      </c>
      <c r="G72" s="41">
        <f>SUM(G73:G75)</f>
        <v>843064.7578400001</v>
      </c>
      <c r="H72" s="166">
        <f>SUM(H73:H75)</f>
        <v>136399405.28603342</v>
      </c>
      <c r="I72" s="163">
        <f t="shared" si="0"/>
        <v>137242470.04387343</v>
      </c>
      <c r="J72" s="41">
        <f>SUM(J73:J75)</f>
        <v>1226658.08025</v>
      </c>
      <c r="K72" s="166">
        <f>SUM(K73:K75)</f>
        <v>169998730.4440929</v>
      </c>
      <c r="L72" s="165">
        <v>171225388.5243429</v>
      </c>
      <c r="N72" s="154"/>
      <c r="O72" s="154"/>
      <c r="P72" s="154"/>
      <c r="Q72" s="154"/>
      <c r="R72" s="154"/>
      <c r="S72" s="154"/>
    </row>
    <row r="73" spans="1:19" ht="12.75" customHeight="1">
      <c r="A73" s="305" t="s">
        <v>127</v>
      </c>
      <c r="B73" s="306"/>
      <c r="C73" s="306"/>
      <c r="D73" s="306"/>
      <c r="E73" s="307"/>
      <c r="F73" s="8">
        <v>66</v>
      </c>
      <c r="G73" s="161">
        <v>0</v>
      </c>
      <c r="H73" s="162">
        <v>1026133.8155872077</v>
      </c>
      <c r="I73" s="163">
        <f>SUM(G73:H73)</f>
        <v>1026133.8155872077</v>
      </c>
      <c r="J73" s="164"/>
      <c r="K73" s="162">
        <v>3135953.44429548</v>
      </c>
      <c r="L73" s="165">
        <v>3135953.44429548</v>
      </c>
      <c r="N73" s="154"/>
      <c r="O73" s="154"/>
      <c r="P73" s="154"/>
      <c r="Q73" s="154"/>
      <c r="R73" s="154"/>
      <c r="S73" s="154"/>
    </row>
    <row r="74" spans="1:19" ht="12.75" customHeight="1">
      <c r="A74" s="305" t="s">
        <v>128</v>
      </c>
      <c r="B74" s="306"/>
      <c r="C74" s="306"/>
      <c r="D74" s="306"/>
      <c r="E74" s="307"/>
      <c r="F74" s="8">
        <v>67</v>
      </c>
      <c r="G74" s="161">
        <v>0</v>
      </c>
      <c r="H74" s="162">
        <v>128331020.44097373</v>
      </c>
      <c r="I74" s="163">
        <f>SUM(G74:H74)</f>
        <v>128331020.44097373</v>
      </c>
      <c r="J74" s="164"/>
      <c r="K74" s="162">
        <v>156052681.95409128</v>
      </c>
      <c r="L74" s="165">
        <v>156052681.95409128</v>
      </c>
      <c r="N74" s="154"/>
      <c r="O74" s="154"/>
      <c r="P74" s="154"/>
      <c r="Q74" s="154"/>
      <c r="R74" s="154"/>
      <c r="S74" s="154"/>
    </row>
    <row r="75" spans="1:19" ht="12.75" customHeight="1">
      <c r="A75" s="305" t="s">
        <v>129</v>
      </c>
      <c r="B75" s="306"/>
      <c r="C75" s="306"/>
      <c r="D75" s="306"/>
      <c r="E75" s="307"/>
      <c r="F75" s="8">
        <v>68</v>
      </c>
      <c r="G75" s="161">
        <v>843064.7578400001</v>
      </c>
      <c r="H75" s="162">
        <v>7042251.029472498</v>
      </c>
      <c r="I75" s="163">
        <f>SUM(G75:H75)</f>
        <v>7885315.787312498</v>
      </c>
      <c r="J75" s="164">
        <v>1226658.08025</v>
      </c>
      <c r="K75" s="162">
        <v>10810095.04570616</v>
      </c>
      <c r="L75" s="165">
        <v>12036753.125956161</v>
      </c>
      <c r="N75" s="154"/>
      <c r="O75" s="154"/>
      <c r="P75" s="154"/>
      <c r="Q75" s="154"/>
      <c r="R75" s="154"/>
      <c r="S75" s="154"/>
    </row>
    <row r="76" spans="1:19" ht="12.75" customHeight="1">
      <c r="A76" s="308" t="s">
        <v>130</v>
      </c>
      <c r="B76" s="309"/>
      <c r="C76" s="309"/>
      <c r="D76" s="309"/>
      <c r="E76" s="310"/>
      <c r="F76" s="8">
        <v>69</v>
      </c>
      <c r="G76" s="41">
        <f>G8+G11+G14+G18+G44+G45+G53+G56+G65+G72</f>
        <v>3155732043.913753</v>
      </c>
      <c r="H76" s="169">
        <f>H8+H11+H14+H18+H44+H45+H53+H56+H65+H72</f>
        <v>7202393673.113497</v>
      </c>
      <c r="I76" s="163">
        <f>SUM(G76:H76)</f>
        <v>10358125717.02725</v>
      </c>
      <c r="J76" s="41">
        <f>J8+J11+J14+J18+J44+J45+J53+J56+J65+J72</f>
        <v>3247676181.1520042</v>
      </c>
      <c r="K76" s="169">
        <f>K8+K11+K14+K18+K44+K45+K53+K56+K65+K72</f>
        <v>7446077208.288502</v>
      </c>
      <c r="L76" s="165">
        <v>10693753389.460506</v>
      </c>
      <c r="N76" s="154"/>
      <c r="O76" s="154"/>
      <c r="P76" s="154"/>
      <c r="Q76" s="154"/>
      <c r="R76" s="154"/>
      <c r="S76" s="154"/>
    </row>
    <row r="77" spans="1:19" ht="12.75" customHeight="1">
      <c r="A77" s="323" t="s">
        <v>131</v>
      </c>
      <c r="B77" s="324"/>
      <c r="C77" s="324"/>
      <c r="D77" s="324"/>
      <c r="E77" s="325"/>
      <c r="F77" s="9">
        <v>70</v>
      </c>
      <c r="G77" s="170">
        <v>3491091.6522704</v>
      </c>
      <c r="H77" s="171">
        <v>1162950984.76936</v>
      </c>
      <c r="I77" s="163">
        <f>SUM(G77:H77)</f>
        <v>1166442076.4216304</v>
      </c>
      <c r="J77" s="172">
        <v>3427200.38293048</v>
      </c>
      <c r="K77" s="171">
        <v>1155431305.8909247</v>
      </c>
      <c r="L77" s="173">
        <v>1158858506.2738552</v>
      </c>
      <c r="N77" s="154"/>
      <c r="O77" s="154"/>
      <c r="P77" s="154"/>
      <c r="Q77" s="154"/>
      <c r="R77" s="154"/>
      <c r="S77" s="154"/>
    </row>
    <row r="78" spans="1:19" ht="12.75" customHeight="1">
      <c r="A78" s="326" t="s">
        <v>194</v>
      </c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8"/>
      <c r="N78" s="154"/>
      <c r="O78" s="154"/>
      <c r="P78" s="154"/>
      <c r="Q78" s="154"/>
      <c r="R78" s="154"/>
      <c r="S78" s="154"/>
    </row>
    <row r="79" spans="1:19" ht="12.75" customHeight="1">
      <c r="A79" s="329" t="s">
        <v>140</v>
      </c>
      <c r="B79" s="330"/>
      <c r="C79" s="330"/>
      <c r="D79" s="330"/>
      <c r="E79" s="331"/>
      <c r="F79" s="7">
        <v>71</v>
      </c>
      <c r="G79" s="38">
        <f>G80+G84+G85+G89+G93+G96</f>
        <v>247040783.2139344</v>
      </c>
      <c r="H79" s="158">
        <f>H80+H84+H85+H89+H93+H96</f>
        <v>2331841816.0145273</v>
      </c>
      <c r="I79" s="174">
        <v>2578882599.638792</v>
      </c>
      <c r="J79" s="38">
        <f>J80+J84+J85+J89+J93+J96</f>
        <v>255942840.1679002</v>
      </c>
      <c r="K79" s="158">
        <f>K80+K84+K85+K89+K93+K96</f>
        <v>2412568557.086251</v>
      </c>
      <c r="L79" s="160">
        <v>2668511397.6644807</v>
      </c>
      <c r="N79" s="154"/>
      <c r="O79" s="154"/>
      <c r="P79" s="154"/>
      <c r="Q79" s="154"/>
      <c r="R79" s="154"/>
      <c r="S79" s="154"/>
    </row>
    <row r="80" spans="1:19" ht="12.75" customHeight="1">
      <c r="A80" s="308" t="s">
        <v>141</v>
      </c>
      <c r="B80" s="309"/>
      <c r="C80" s="309"/>
      <c r="D80" s="309"/>
      <c r="E80" s="310"/>
      <c r="F80" s="8">
        <v>72</v>
      </c>
      <c r="G80" s="41">
        <f>SUM(G81:G83)</f>
        <v>44288720.22728831</v>
      </c>
      <c r="H80" s="166">
        <f>SUM(H81:H83)</f>
        <v>557287079.9304297</v>
      </c>
      <c r="I80" s="163">
        <v>601575800.1577181</v>
      </c>
      <c r="J80" s="41">
        <f>SUM(J81:J83)</f>
        <v>44288720.22728831</v>
      </c>
      <c r="K80" s="166">
        <f>SUM(K81:K83)</f>
        <v>557287079.9563496</v>
      </c>
      <c r="L80" s="165">
        <v>601575800.183638</v>
      </c>
      <c r="N80" s="154"/>
      <c r="O80" s="154"/>
      <c r="P80" s="154"/>
      <c r="Q80" s="154"/>
      <c r="R80" s="154"/>
      <c r="S80" s="154"/>
    </row>
    <row r="81" spans="1:19" ht="12.75" customHeight="1">
      <c r="A81" s="305" t="s">
        <v>142</v>
      </c>
      <c r="B81" s="306"/>
      <c r="C81" s="306"/>
      <c r="D81" s="306"/>
      <c r="E81" s="307"/>
      <c r="F81" s="8">
        <v>73</v>
      </c>
      <c r="G81" s="161">
        <v>44288720.22728831</v>
      </c>
      <c r="H81" s="162">
        <v>545037079.9304297</v>
      </c>
      <c r="I81" s="163">
        <v>589325800.1577181</v>
      </c>
      <c r="J81" s="164">
        <v>44288720.22728831</v>
      </c>
      <c r="K81" s="162">
        <v>545037079.9563496</v>
      </c>
      <c r="L81" s="165">
        <v>589325800.183638</v>
      </c>
      <c r="N81" s="154"/>
      <c r="O81" s="154"/>
      <c r="P81" s="154"/>
      <c r="Q81" s="154"/>
      <c r="R81" s="154"/>
      <c r="S81" s="154"/>
    </row>
    <row r="82" spans="1:19" ht="12.75" customHeight="1">
      <c r="A82" s="305" t="s">
        <v>143</v>
      </c>
      <c r="B82" s="306"/>
      <c r="C82" s="306"/>
      <c r="D82" s="306"/>
      <c r="E82" s="307"/>
      <c r="F82" s="8">
        <v>74</v>
      </c>
      <c r="G82" s="161">
        <v>0</v>
      </c>
      <c r="H82" s="162">
        <v>12250000</v>
      </c>
      <c r="I82" s="163">
        <v>12250000</v>
      </c>
      <c r="J82" s="164"/>
      <c r="K82" s="162">
        <v>12250000</v>
      </c>
      <c r="L82" s="165">
        <v>12250000</v>
      </c>
      <c r="N82" s="154"/>
      <c r="O82" s="154"/>
      <c r="P82" s="154"/>
      <c r="Q82" s="154"/>
      <c r="R82" s="154"/>
      <c r="S82" s="154"/>
    </row>
    <row r="83" spans="1:19" ht="12.75" customHeight="1">
      <c r="A83" s="305" t="s">
        <v>144</v>
      </c>
      <c r="B83" s="306"/>
      <c r="C83" s="306"/>
      <c r="D83" s="306"/>
      <c r="E83" s="307"/>
      <c r="F83" s="8">
        <v>75</v>
      </c>
      <c r="G83" s="161">
        <v>0</v>
      </c>
      <c r="H83" s="162"/>
      <c r="I83" s="163">
        <v>0</v>
      </c>
      <c r="J83" s="164"/>
      <c r="K83" s="162"/>
      <c r="L83" s="165"/>
      <c r="N83" s="154"/>
      <c r="O83" s="154"/>
      <c r="P83" s="154"/>
      <c r="Q83" s="154"/>
      <c r="R83" s="154"/>
      <c r="S83" s="154"/>
    </row>
    <row r="84" spans="1:19" ht="12.75" customHeight="1">
      <c r="A84" s="308" t="s">
        <v>145</v>
      </c>
      <c r="B84" s="309"/>
      <c r="C84" s="309"/>
      <c r="D84" s="309"/>
      <c r="E84" s="310"/>
      <c r="F84" s="8">
        <v>76</v>
      </c>
      <c r="G84" s="161">
        <v>0</v>
      </c>
      <c r="H84" s="162">
        <v>681482525.25</v>
      </c>
      <c r="I84" s="163">
        <v>681482525.25</v>
      </c>
      <c r="J84" s="164"/>
      <c r="K84" s="162">
        <v>681482525.25</v>
      </c>
      <c r="L84" s="165">
        <v>681482525.25</v>
      </c>
      <c r="N84" s="154"/>
      <c r="O84" s="154"/>
      <c r="P84" s="154"/>
      <c r="Q84" s="154"/>
      <c r="R84" s="154"/>
      <c r="S84" s="154"/>
    </row>
    <row r="85" spans="1:19" ht="12.75" customHeight="1">
      <c r="A85" s="308" t="s">
        <v>146</v>
      </c>
      <c r="B85" s="309"/>
      <c r="C85" s="309"/>
      <c r="D85" s="309"/>
      <c r="E85" s="310"/>
      <c r="F85" s="8">
        <v>77</v>
      </c>
      <c r="G85" s="41">
        <f>SUM(G86:G88)</f>
        <v>58268253.766317904</v>
      </c>
      <c r="H85" s="166">
        <f>SUM(H86:H88)</f>
        <v>230180472.74111393</v>
      </c>
      <c r="I85" s="163">
        <v>288448726.9177618</v>
      </c>
      <c r="J85" s="41">
        <f>SUM(J86:J88)</f>
        <v>51619654.11070494</v>
      </c>
      <c r="K85" s="166">
        <f>SUM(K86:K88)</f>
        <v>257959240.20039523</v>
      </c>
      <c r="L85" s="165">
        <v>309578894.7214301</v>
      </c>
      <c r="N85" s="154"/>
      <c r="O85" s="154"/>
      <c r="P85" s="154"/>
      <c r="Q85" s="154"/>
      <c r="R85" s="154"/>
      <c r="S85" s="154"/>
    </row>
    <row r="86" spans="1:19" ht="12.75" customHeight="1">
      <c r="A86" s="305" t="s">
        <v>147</v>
      </c>
      <c r="B86" s="306"/>
      <c r="C86" s="306"/>
      <c r="D86" s="306"/>
      <c r="E86" s="307"/>
      <c r="F86" s="8">
        <v>78</v>
      </c>
      <c r="G86" s="161">
        <v>0</v>
      </c>
      <c r="H86" s="162">
        <v>108637065.27465127</v>
      </c>
      <c r="I86" s="163">
        <v>108637065.27465127</v>
      </c>
      <c r="J86" s="164">
        <v>0</v>
      </c>
      <c r="K86" s="162">
        <v>108121640.75501142</v>
      </c>
      <c r="L86" s="165">
        <v>108121640.75501142</v>
      </c>
      <c r="N86" s="154"/>
      <c r="O86" s="154"/>
      <c r="P86" s="154"/>
      <c r="Q86" s="154"/>
      <c r="R86" s="154"/>
      <c r="S86" s="154"/>
    </row>
    <row r="87" spans="1:19" ht="12.75" customHeight="1">
      <c r="A87" s="305" t="s">
        <v>148</v>
      </c>
      <c r="B87" s="306"/>
      <c r="C87" s="306"/>
      <c r="D87" s="306"/>
      <c r="E87" s="307"/>
      <c r="F87" s="8">
        <v>79</v>
      </c>
      <c r="G87" s="161">
        <v>58268253.766317904</v>
      </c>
      <c r="H87" s="162">
        <v>121543407.46646266</v>
      </c>
      <c r="I87" s="163">
        <v>179811661.23278058</v>
      </c>
      <c r="J87" s="164">
        <v>51619654.11070494</v>
      </c>
      <c r="K87" s="162">
        <v>149837599.4453838</v>
      </c>
      <c r="L87" s="165">
        <v>201457253.55608875</v>
      </c>
      <c r="N87" s="154"/>
      <c r="O87" s="154"/>
      <c r="P87" s="154"/>
      <c r="Q87" s="154"/>
      <c r="R87" s="154"/>
      <c r="S87" s="154"/>
    </row>
    <row r="88" spans="1:19" ht="12.75" customHeight="1">
      <c r="A88" s="305" t="s">
        <v>149</v>
      </c>
      <c r="B88" s="306"/>
      <c r="C88" s="306"/>
      <c r="D88" s="306"/>
      <c r="E88" s="307"/>
      <c r="F88" s="8">
        <v>80</v>
      </c>
      <c r="G88" s="161">
        <v>0</v>
      </c>
      <c r="H88" s="162"/>
      <c r="I88" s="163">
        <v>0.4103299262933433</v>
      </c>
      <c r="J88" s="164"/>
      <c r="K88" s="162"/>
      <c r="L88" s="165"/>
      <c r="N88" s="154"/>
      <c r="O88" s="154"/>
      <c r="P88" s="154"/>
      <c r="Q88" s="154"/>
      <c r="R88" s="154"/>
      <c r="S88" s="154"/>
    </row>
    <row r="89" spans="1:19" ht="12.75" customHeight="1">
      <c r="A89" s="308" t="s">
        <v>150</v>
      </c>
      <c r="B89" s="309"/>
      <c r="C89" s="309"/>
      <c r="D89" s="309"/>
      <c r="E89" s="310"/>
      <c r="F89" s="8">
        <v>81</v>
      </c>
      <c r="G89" s="41">
        <f>SUM(G90:G92)</f>
        <v>83902325.96000001</v>
      </c>
      <c r="H89" s="166">
        <f>SUM(H90:H92)</f>
        <v>313971510.1</v>
      </c>
      <c r="I89" s="163">
        <v>397873836.06000006</v>
      </c>
      <c r="J89" s="41">
        <f>SUM(J90:J92)</f>
        <v>83902325.96000001</v>
      </c>
      <c r="K89" s="166">
        <f>SUM(K90:K92)</f>
        <v>313971510.1</v>
      </c>
      <c r="L89" s="165">
        <v>397873836.06000006</v>
      </c>
      <c r="N89" s="154"/>
      <c r="O89" s="154"/>
      <c r="P89" s="154"/>
      <c r="Q89" s="154"/>
      <c r="R89" s="154"/>
      <c r="S89" s="154"/>
    </row>
    <row r="90" spans="1:19" ht="12.75" customHeight="1">
      <c r="A90" s="305" t="s">
        <v>151</v>
      </c>
      <c r="B90" s="306"/>
      <c r="C90" s="306"/>
      <c r="D90" s="306"/>
      <c r="E90" s="307"/>
      <c r="F90" s="8">
        <v>82</v>
      </c>
      <c r="G90" s="161">
        <v>820824.7699999996</v>
      </c>
      <c r="H90" s="162">
        <v>25093225.349999994</v>
      </c>
      <c r="I90" s="163">
        <v>25914050.119999994</v>
      </c>
      <c r="J90" s="164">
        <v>820824.7699999996</v>
      </c>
      <c r="K90" s="162">
        <v>25093225.349999994</v>
      </c>
      <c r="L90" s="165">
        <v>25914050.119999994</v>
      </c>
      <c r="N90" s="154"/>
      <c r="O90" s="154"/>
      <c r="P90" s="154"/>
      <c r="Q90" s="154"/>
      <c r="R90" s="154"/>
      <c r="S90" s="154"/>
    </row>
    <row r="91" spans="1:19" ht="12.75" customHeight="1">
      <c r="A91" s="305" t="s">
        <v>152</v>
      </c>
      <c r="B91" s="306"/>
      <c r="C91" s="306"/>
      <c r="D91" s="306"/>
      <c r="E91" s="307"/>
      <c r="F91" s="8">
        <v>83</v>
      </c>
      <c r="G91" s="161">
        <v>7581501.19</v>
      </c>
      <c r="H91" s="162">
        <v>139638995.30000004</v>
      </c>
      <c r="I91" s="163">
        <v>147220496.49000004</v>
      </c>
      <c r="J91" s="164">
        <v>7581501.19</v>
      </c>
      <c r="K91" s="162">
        <v>139638995.30000004</v>
      </c>
      <c r="L91" s="165">
        <v>147220496.49000004</v>
      </c>
      <c r="N91" s="154"/>
      <c r="O91" s="154"/>
      <c r="P91" s="154"/>
      <c r="Q91" s="154"/>
      <c r="R91" s="154"/>
      <c r="S91" s="154"/>
    </row>
    <row r="92" spans="1:19" ht="12.75" customHeight="1">
      <c r="A92" s="305" t="s">
        <v>153</v>
      </c>
      <c r="B92" s="306"/>
      <c r="C92" s="306"/>
      <c r="D92" s="306"/>
      <c r="E92" s="307"/>
      <c r="F92" s="8">
        <v>84</v>
      </c>
      <c r="G92" s="161">
        <v>75500000</v>
      </c>
      <c r="H92" s="162">
        <v>149239289.45</v>
      </c>
      <c r="I92" s="163">
        <v>224739289.45</v>
      </c>
      <c r="J92" s="164">
        <v>75500000</v>
      </c>
      <c r="K92" s="162">
        <v>149239289.45</v>
      </c>
      <c r="L92" s="165">
        <v>224739289.45</v>
      </c>
      <c r="N92" s="154"/>
      <c r="O92" s="154"/>
      <c r="P92" s="154"/>
      <c r="Q92" s="154"/>
      <c r="R92" s="154"/>
      <c r="S92" s="154"/>
    </row>
    <row r="93" spans="1:19" ht="12.75" customHeight="1">
      <c r="A93" s="308" t="s">
        <v>154</v>
      </c>
      <c r="B93" s="309"/>
      <c r="C93" s="309"/>
      <c r="D93" s="309"/>
      <c r="E93" s="310"/>
      <c r="F93" s="8">
        <v>85</v>
      </c>
      <c r="G93" s="41">
        <f>SUM(G94:G95)</f>
        <v>38945471.45253038</v>
      </c>
      <c r="H93" s="166">
        <f>SUM(H94:H95)</f>
        <v>394721523.78323996</v>
      </c>
      <c r="I93" s="163">
        <v>433666995.23577034</v>
      </c>
      <c r="J93" s="41">
        <f>SUM(J94:J95)</f>
        <v>60566785.87862538</v>
      </c>
      <c r="K93" s="166">
        <f>SUM(K94:K95)</f>
        <v>549843854.6219077</v>
      </c>
      <c r="L93" s="165">
        <v>610410640.5005331</v>
      </c>
      <c r="N93" s="154"/>
      <c r="O93" s="154"/>
      <c r="P93" s="154"/>
      <c r="Q93" s="154"/>
      <c r="R93" s="154"/>
      <c r="S93" s="154"/>
    </row>
    <row r="94" spans="1:19" ht="12.75" customHeight="1">
      <c r="A94" s="305" t="s">
        <v>155</v>
      </c>
      <c r="B94" s="306"/>
      <c r="C94" s="306"/>
      <c r="D94" s="306"/>
      <c r="E94" s="307"/>
      <c r="F94" s="8">
        <v>86</v>
      </c>
      <c r="G94" s="161">
        <v>38945471.45253038</v>
      </c>
      <c r="H94" s="162">
        <v>394721523.78323996</v>
      </c>
      <c r="I94" s="163">
        <v>433666995.23577034</v>
      </c>
      <c r="J94" s="164">
        <v>60566785.87862538</v>
      </c>
      <c r="K94" s="162">
        <v>549843854.6219077</v>
      </c>
      <c r="L94" s="165">
        <v>610410640.5005331</v>
      </c>
      <c r="N94" s="154"/>
      <c r="O94" s="154"/>
      <c r="P94" s="154"/>
      <c r="Q94" s="154"/>
      <c r="R94" s="154"/>
      <c r="S94" s="154"/>
    </row>
    <row r="95" spans="1:19" ht="12.75" customHeight="1">
      <c r="A95" s="305" t="s">
        <v>156</v>
      </c>
      <c r="B95" s="306"/>
      <c r="C95" s="306"/>
      <c r="D95" s="306"/>
      <c r="E95" s="307"/>
      <c r="F95" s="8">
        <v>87</v>
      </c>
      <c r="G95" s="161">
        <v>0</v>
      </c>
      <c r="H95" s="162"/>
      <c r="I95" s="163">
        <v>0</v>
      </c>
      <c r="J95" s="164"/>
      <c r="K95" s="162"/>
      <c r="L95" s="165"/>
      <c r="N95" s="154"/>
      <c r="O95" s="154"/>
      <c r="P95" s="154"/>
      <c r="Q95" s="154"/>
      <c r="R95" s="154"/>
      <c r="S95" s="154"/>
    </row>
    <row r="96" spans="1:19" ht="12.75" customHeight="1">
      <c r="A96" s="308" t="s">
        <v>157</v>
      </c>
      <c r="B96" s="309"/>
      <c r="C96" s="309"/>
      <c r="D96" s="309"/>
      <c r="E96" s="310"/>
      <c r="F96" s="8">
        <v>88</v>
      </c>
      <c r="G96" s="41">
        <f>SUM(G97:G98)</f>
        <v>21636011.807797797</v>
      </c>
      <c r="H96" s="166">
        <f>SUM(H97:H98)</f>
        <v>154198704.20974404</v>
      </c>
      <c r="I96" s="163">
        <v>175834716.01754183</v>
      </c>
      <c r="J96" s="41">
        <f>SUM(J97:J98)</f>
        <v>15565353.991281556</v>
      </c>
      <c r="K96" s="166">
        <f>SUM(K97:K98)</f>
        <v>52024346.95759813</v>
      </c>
      <c r="L96" s="165">
        <v>67589700.94887969</v>
      </c>
      <c r="N96" s="154"/>
      <c r="O96" s="154"/>
      <c r="P96" s="154"/>
      <c r="Q96" s="154"/>
      <c r="R96" s="154"/>
      <c r="S96" s="154"/>
    </row>
    <row r="97" spans="1:19" ht="12.75" customHeight="1">
      <c r="A97" s="305" t="s">
        <v>158</v>
      </c>
      <c r="B97" s="306"/>
      <c r="C97" s="306"/>
      <c r="D97" s="306"/>
      <c r="E97" s="307"/>
      <c r="F97" s="8">
        <v>89</v>
      </c>
      <c r="G97" s="161">
        <v>21636011.807797797</v>
      </c>
      <c r="H97" s="162">
        <v>154198704.20974404</v>
      </c>
      <c r="I97" s="163">
        <v>175834716.01754183</v>
      </c>
      <c r="J97" s="164">
        <v>15565353.991281556</v>
      </c>
      <c r="K97" s="162">
        <v>52024346.95759813</v>
      </c>
      <c r="L97" s="165">
        <v>67589700.94887969</v>
      </c>
      <c r="N97" s="154"/>
      <c r="O97" s="154"/>
      <c r="P97" s="154"/>
      <c r="Q97" s="154"/>
      <c r="R97" s="154"/>
      <c r="S97" s="154"/>
    </row>
    <row r="98" spans="1:19" ht="12.75" customHeight="1">
      <c r="A98" s="305" t="s">
        <v>159</v>
      </c>
      <c r="B98" s="306"/>
      <c r="C98" s="306"/>
      <c r="D98" s="306"/>
      <c r="E98" s="307"/>
      <c r="F98" s="8">
        <v>90</v>
      </c>
      <c r="G98" s="161">
        <v>0</v>
      </c>
      <c r="H98" s="162"/>
      <c r="I98" s="163">
        <v>0</v>
      </c>
      <c r="J98" s="164"/>
      <c r="K98" s="162"/>
      <c r="L98" s="165"/>
      <c r="N98" s="154"/>
      <c r="O98" s="154"/>
      <c r="P98" s="154"/>
      <c r="Q98" s="154"/>
      <c r="R98" s="154"/>
      <c r="S98" s="154"/>
    </row>
    <row r="99" spans="1:19" ht="12.75" customHeight="1">
      <c r="A99" s="308" t="s">
        <v>160</v>
      </c>
      <c r="B99" s="309"/>
      <c r="C99" s="309"/>
      <c r="D99" s="309"/>
      <c r="E99" s="310"/>
      <c r="F99" s="8">
        <v>91</v>
      </c>
      <c r="G99" s="161">
        <v>1510180.228003169</v>
      </c>
      <c r="H99" s="162">
        <v>12168081.791042253</v>
      </c>
      <c r="I99" s="163">
        <v>13678262.019045422</v>
      </c>
      <c r="J99" s="164">
        <v>1507105.912914</v>
      </c>
      <c r="K99" s="162">
        <v>12058197.5465973</v>
      </c>
      <c r="L99" s="165">
        <v>13565303.4595113</v>
      </c>
      <c r="N99" s="154"/>
      <c r="O99" s="154"/>
      <c r="P99" s="154"/>
      <c r="Q99" s="154"/>
      <c r="R99" s="154"/>
      <c r="S99" s="154"/>
    </row>
    <row r="100" spans="1:19" ht="12.75" customHeight="1">
      <c r="A100" s="308" t="s">
        <v>161</v>
      </c>
      <c r="B100" s="309"/>
      <c r="C100" s="309"/>
      <c r="D100" s="306"/>
      <c r="E100" s="307"/>
      <c r="F100" s="8">
        <v>92</v>
      </c>
      <c r="G100" s="41">
        <f>SUM(G101:G106)</f>
        <v>2677573551.8633833</v>
      </c>
      <c r="H100" s="166">
        <f>SUM(H101:H106)</f>
        <v>4001069865.8091826</v>
      </c>
      <c r="I100" s="163">
        <v>6678643417.672565</v>
      </c>
      <c r="J100" s="41">
        <f>SUM(J101:J106)</f>
        <v>2646300762.514195</v>
      </c>
      <c r="K100" s="166">
        <f>SUM(K101:K106)</f>
        <v>4194470527.691078</v>
      </c>
      <c r="L100" s="165">
        <v>6840771290.205273</v>
      </c>
      <c r="N100" s="154"/>
      <c r="O100" s="154"/>
      <c r="P100" s="154"/>
      <c r="Q100" s="154"/>
      <c r="R100" s="154"/>
      <c r="S100" s="154"/>
    </row>
    <row r="101" spans="1:19" ht="12.75" customHeight="1">
      <c r="A101" s="305" t="s">
        <v>162</v>
      </c>
      <c r="B101" s="306"/>
      <c r="C101" s="306"/>
      <c r="D101" s="306"/>
      <c r="E101" s="307"/>
      <c r="F101" s="8">
        <v>93</v>
      </c>
      <c r="G101" s="161">
        <v>5511447.5921492</v>
      </c>
      <c r="H101" s="162">
        <v>1144498625.165595</v>
      </c>
      <c r="I101" s="163">
        <v>1150010072.7577443</v>
      </c>
      <c r="J101" s="164">
        <v>5341137.41066724</v>
      </c>
      <c r="K101" s="162">
        <v>1396554779.086636</v>
      </c>
      <c r="L101" s="165">
        <v>1401895916.4973032</v>
      </c>
      <c r="N101" s="154"/>
      <c r="O101" s="154"/>
      <c r="P101" s="154"/>
      <c r="Q101" s="154"/>
      <c r="R101" s="154"/>
      <c r="S101" s="154"/>
    </row>
    <row r="102" spans="1:19" ht="12.75" customHeight="1">
      <c r="A102" s="305" t="s">
        <v>163</v>
      </c>
      <c r="B102" s="306"/>
      <c r="C102" s="306"/>
      <c r="D102" s="306"/>
      <c r="E102" s="307"/>
      <c r="F102" s="8">
        <v>94</v>
      </c>
      <c r="G102" s="161">
        <v>2634966432.221489</v>
      </c>
      <c r="H102" s="162"/>
      <c r="I102" s="163">
        <v>2634966432.221489</v>
      </c>
      <c r="J102" s="164">
        <v>2602050020.946929</v>
      </c>
      <c r="K102" s="162"/>
      <c r="L102" s="165">
        <v>2602050020.946929</v>
      </c>
      <c r="N102" s="154"/>
      <c r="O102" s="154"/>
      <c r="P102" s="154"/>
      <c r="Q102" s="154"/>
      <c r="R102" s="154"/>
      <c r="S102" s="154"/>
    </row>
    <row r="103" spans="1:19" ht="12.75" customHeight="1">
      <c r="A103" s="305" t="s">
        <v>164</v>
      </c>
      <c r="B103" s="306"/>
      <c r="C103" s="306"/>
      <c r="D103" s="306"/>
      <c r="E103" s="307"/>
      <c r="F103" s="8">
        <v>95</v>
      </c>
      <c r="G103" s="161">
        <v>37095672.04974519</v>
      </c>
      <c r="H103" s="162">
        <v>2793480811.595573</v>
      </c>
      <c r="I103" s="163">
        <v>2830576483.645318</v>
      </c>
      <c r="J103" s="164">
        <v>37330280.386598594</v>
      </c>
      <c r="K103" s="162">
        <v>2736520994.810963</v>
      </c>
      <c r="L103" s="165">
        <v>2773851275.1975617</v>
      </c>
      <c r="N103" s="154"/>
      <c r="O103" s="154"/>
      <c r="P103" s="154"/>
      <c r="Q103" s="154"/>
      <c r="R103" s="154"/>
      <c r="S103" s="154"/>
    </row>
    <row r="104" spans="1:19" ht="23.25" customHeight="1">
      <c r="A104" s="305" t="s">
        <v>165</v>
      </c>
      <c r="B104" s="306"/>
      <c r="C104" s="306"/>
      <c r="D104" s="306"/>
      <c r="E104" s="307"/>
      <c r="F104" s="8">
        <v>96</v>
      </c>
      <c r="G104" s="161">
        <v>0</v>
      </c>
      <c r="H104" s="162">
        <v>1508314.9740749998</v>
      </c>
      <c r="I104" s="163">
        <v>1508314.9740749998</v>
      </c>
      <c r="J104" s="164"/>
      <c r="K104" s="162">
        <v>2802192.296329</v>
      </c>
      <c r="L104" s="165">
        <v>2802192.296329</v>
      </c>
      <c r="N104" s="154"/>
      <c r="O104" s="154"/>
      <c r="P104" s="154"/>
      <c r="Q104" s="154"/>
      <c r="R104" s="154"/>
      <c r="S104" s="154"/>
    </row>
    <row r="105" spans="1:19" ht="12.75" customHeight="1">
      <c r="A105" s="305" t="s">
        <v>166</v>
      </c>
      <c r="B105" s="306"/>
      <c r="C105" s="306"/>
      <c r="D105" s="306"/>
      <c r="E105" s="307"/>
      <c r="F105" s="8">
        <v>97</v>
      </c>
      <c r="G105" s="161">
        <v>0</v>
      </c>
      <c r="H105" s="162">
        <v>7055533</v>
      </c>
      <c r="I105" s="163">
        <v>7055533</v>
      </c>
      <c r="J105" s="164"/>
      <c r="K105" s="162">
        <v>7055533</v>
      </c>
      <c r="L105" s="165">
        <v>7055533</v>
      </c>
      <c r="N105" s="154"/>
      <c r="O105" s="154"/>
      <c r="P105" s="154"/>
      <c r="Q105" s="154"/>
      <c r="R105" s="154"/>
      <c r="S105" s="154"/>
    </row>
    <row r="106" spans="1:19" ht="12.75" customHeight="1">
      <c r="A106" s="305" t="s">
        <v>167</v>
      </c>
      <c r="B106" s="306"/>
      <c r="C106" s="306"/>
      <c r="D106" s="306"/>
      <c r="E106" s="307"/>
      <c r="F106" s="8">
        <v>98</v>
      </c>
      <c r="G106" s="161">
        <v>0</v>
      </c>
      <c r="H106" s="162">
        <v>54526581.073939994</v>
      </c>
      <c r="I106" s="163">
        <v>54526581.073939994</v>
      </c>
      <c r="J106" s="164">
        <v>1579323.77</v>
      </c>
      <c r="K106" s="162">
        <v>51537028.497150004</v>
      </c>
      <c r="L106" s="165">
        <v>53116352.26715001</v>
      </c>
      <c r="N106" s="154"/>
      <c r="O106" s="154"/>
      <c r="P106" s="154"/>
      <c r="Q106" s="154"/>
      <c r="R106" s="154"/>
      <c r="S106" s="154"/>
    </row>
    <row r="107" spans="1:19" ht="37.5" customHeight="1">
      <c r="A107" s="308" t="s">
        <v>168</v>
      </c>
      <c r="B107" s="309"/>
      <c r="C107" s="309"/>
      <c r="D107" s="309"/>
      <c r="E107" s="310"/>
      <c r="F107" s="8">
        <v>99</v>
      </c>
      <c r="G107" s="161">
        <v>138599114.20051</v>
      </c>
      <c r="H107" s="162"/>
      <c r="I107" s="163">
        <v>138599114.20051</v>
      </c>
      <c r="J107" s="164">
        <v>254688484.14444</v>
      </c>
      <c r="K107" s="162"/>
      <c r="L107" s="165">
        <v>254688484.14444</v>
      </c>
      <c r="N107" s="154"/>
      <c r="O107" s="154"/>
      <c r="P107" s="154"/>
      <c r="Q107" s="154"/>
      <c r="R107" s="154"/>
      <c r="S107" s="154"/>
    </row>
    <row r="108" spans="1:19" ht="12.75" customHeight="1">
      <c r="A108" s="308" t="s">
        <v>169</v>
      </c>
      <c r="B108" s="309"/>
      <c r="C108" s="309"/>
      <c r="D108" s="306"/>
      <c r="E108" s="307"/>
      <c r="F108" s="8">
        <v>100</v>
      </c>
      <c r="G108" s="41">
        <f>G109+G110</f>
        <v>10693051.809</v>
      </c>
      <c r="H108" s="166">
        <f>H109+H110</f>
        <v>134605471.302942</v>
      </c>
      <c r="I108" s="163">
        <v>145298523.111942</v>
      </c>
      <c r="J108" s="41">
        <f>J109+J110</f>
        <v>4618551.671</v>
      </c>
      <c r="K108" s="166">
        <f>K109+K110</f>
        <v>101900810.250534</v>
      </c>
      <c r="L108" s="165">
        <v>106519361.921534</v>
      </c>
      <c r="N108" s="154"/>
      <c r="O108" s="154"/>
      <c r="P108" s="154"/>
      <c r="Q108" s="154"/>
      <c r="R108" s="154"/>
      <c r="S108" s="154"/>
    </row>
    <row r="109" spans="1:19" ht="12.75" customHeight="1">
      <c r="A109" s="305" t="s">
        <v>170</v>
      </c>
      <c r="B109" s="306"/>
      <c r="C109" s="306"/>
      <c r="D109" s="306"/>
      <c r="E109" s="307"/>
      <c r="F109" s="8">
        <v>101</v>
      </c>
      <c r="G109" s="161">
        <v>10693051.809</v>
      </c>
      <c r="H109" s="162">
        <v>130089722.562942</v>
      </c>
      <c r="I109" s="163">
        <v>140782774.37194198</v>
      </c>
      <c r="J109" s="164">
        <v>4618551.671</v>
      </c>
      <c r="K109" s="162">
        <v>97385061.510534</v>
      </c>
      <c r="L109" s="165">
        <v>102003613.181534</v>
      </c>
      <c r="N109" s="154"/>
      <c r="O109" s="154"/>
      <c r="P109" s="154"/>
      <c r="Q109" s="154"/>
      <c r="R109" s="154"/>
      <c r="S109" s="154"/>
    </row>
    <row r="110" spans="1:19" ht="12.75" customHeight="1">
      <c r="A110" s="314" t="s">
        <v>171</v>
      </c>
      <c r="B110" s="315"/>
      <c r="C110" s="315"/>
      <c r="D110" s="315"/>
      <c r="E110" s="316"/>
      <c r="F110" s="8">
        <v>102</v>
      </c>
      <c r="G110" s="161">
        <v>0</v>
      </c>
      <c r="H110" s="162">
        <v>4515748.74</v>
      </c>
      <c r="I110" s="163">
        <v>4515748.74</v>
      </c>
      <c r="J110" s="164"/>
      <c r="K110" s="162">
        <v>4515748.74</v>
      </c>
      <c r="L110" s="165">
        <v>4515748.74</v>
      </c>
      <c r="N110" s="154"/>
      <c r="O110" s="154"/>
      <c r="P110" s="154"/>
      <c r="Q110" s="154"/>
      <c r="R110" s="154"/>
      <c r="S110" s="154"/>
    </row>
    <row r="111" spans="1:19" ht="12.75" customHeight="1">
      <c r="A111" s="311" t="s">
        <v>172</v>
      </c>
      <c r="B111" s="312"/>
      <c r="C111" s="312"/>
      <c r="D111" s="315"/>
      <c r="E111" s="316"/>
      <c r="F111" s="8">
        <v>103</v>
      </c>
      <c r="G111" s="41">
        <f>G112+G113</f>
        <v>13539220.26876</v>
      </c>
      <c r="H111" s="166">
        <f>H112+H113</f>
        <v>102752691.99626595</v>
      </c>
      <c r="I111" s="163">
        <v>116291912.26502594</v>
      </c>
      <c r="J111" s="41">
        <f>J112+J113</f>
        <v>14978880.472660003</v>
      </c>
      <c r="K111" s="166">
        <f>K112+K113</f>
        <v>101173602.1100398</v>
      </c>
      <c r="L111" s="165">
        <v>116152482.5826998</v>
      </c>
      <c r="N111" s="154"/>
      <c r="O111" s="154"/>
      <c r="P111" s="154"/>
      <c r="Q111" s="154"/>
      <c r="R111" s="154"/>
      <c r="S111" s="154"/>
    </row>
    <row r="112" spans="1:19" ht="12.75" customHeight="1">
      <c r="A112" s="314" t="s">
        <v>173</v>
      </c>
      <c r="B112" s="315"/>
      <c r="C112" s="315"/>
      <c r="D112" s="315"/>
      <c r="E112" s="316"/>
      <c r="F112" s="8">
        <v>104</v>
      </c>
      <c r="G112" s="161">
        <v>12710368.07714</v>
      </c>
      <c r="H112" s="162">
        <v>58772449.56472282</v>
      </c>
      <c r="I112" s="163">
        <v>71482817.64186282</v>
      </c>
      <c r="J112" s="164">
        <v>11705488.30195</v>
      </c>
      <c r="K112" s="162">
        <v>67309633.23414671</v>
      </c>
      <c r="L112" s="165">
        <v>79015121.53609672</v>
      </c>
      <c r="N112" s="154"/>
      <c r="O112" s="154"/>
      <c r="P112" s="154"/>
      <c r="Q112" s="154"/>
      <c r="R112" s="154"/>
      <c r="S112" s="154"/>
    </row>
    <row r="113" spans="1:19" ht="12.75" customHeight="1">
      <c r="A113" s="314" t="s">
        <v>174</v>
      </c>
      <c r="B113" s="315"/>
      <c r="C113" s="315"/>
      <c r="D113" s="315"/>
      <c r="E113" s="316"/>
      <c r="F113" s="8">
        <v>105</v>
      </c>
      <c r="G113" s="161">
        <v>828852.19162</v>
      </c>
      <c r="H113" s="162">
        <v>43980242.43154313</v>
      </c>
      <c r="I113" s="163">
        <v>44809094.62316313</v>
      </c>
      <c r="J113" s="164">
        <v>3273392.1707100035</v>
      </c>
      <c r="K113" s="162">
        <v>33863968.87589308</v>
      </c>
      <c r="L113" s="165">
        <v>37137361.04660308</v>
      </c>
      <c r="N113" s="154"/>
      <c r="O113" s="154"/>
      <c r="P113" s="154"/>
      <c r="Q113" s="154"/>
      <c r="R113" s="154"/>
      <c r="S113" s="154"/>
    </row>
    <row r="114" spans="1:19" ht="12.75" customHeight="1">
      <c r="A114" s="311" t="s">
        <v>175</v>
      </c>
      <c r="B114" s="312"/>
      <c r="C114" s="312"/>
      <c r="D114" s="312"/>
      <c r="E114" s="313"/>
      <c r="F114" s="8">
        <v>106</v>
      </c>
      <c r="G114" s="161">
        <v>0</v>
      </c>
      <c r="H114" s="162"/>
      <c r="I114" s="163">
        <v>0</v>
      </c>
      <c r="J114" s="164"/>
      <c r="K114" s="162"/>
      <c r="L114" s="165"/>
      <c r="N114" s="154"/>
      <c r="O114" s="154"/>
      <c r="P114" s="154"/>
      <c r="Q114" s="154"/>
      <c r="R114" s="154"/>
      <c r="S114" s="154"/>
    </row>
    <row r="115" spans="1:19" ht="12.75" customHeight="1">
      <c r="A115" s="311" t="s">
        <v>176</v>
      </c>
      <c r="B115" s="312"/>
      <c r="C115" s="312"/>
      <c r="D115" s="315"/>
      <c r="E115" s="316"/>
      <c r="F115" s="8">
        <v>107</v>
      </c>
      <c r="G115" s="41">
        <f>G116+G117+G118</f>
        <v>221948.02519</v>
      </c>
      <c r="H115" s="166">
        <f>H116+H117+H118</f>
        <v>3950588.9893287867</v>
      </c>
      <c r="I115" s="163">
        <v>4172537.0145187867</v>
      </c>
      <c r="J115" s="41">
        <f>J116+J117+J118</f>
        <v>201922.91952</v>
      </c>
      <c r="K115" s="166">
        <f>K116+K117+K118</f>
        <v>18936607.64339368</v>
      </c>
      <c r="L115" s="165">
        <v>19138530.56291368</v>
      </c>
      <c r="N115" s="154"/>
      <c r="O115" s="154"/>
      <c r="P115" s="154"/>
      <c r="Q115" s="154"/>
      <c r="R115" s="154"/>
      <c r="S115" s="154"/>
    </row>
    <row r="116" spans="1:19" ht="12.75" customHeight="1">
      <c r="A116" s="305" t="s">
        <v>177</v>
      </c>
      <c r="B116" s="306"/>
      <c r="C116" s="306"/>
      <c r="D116" s="306"/>
      <c r="E116" s="307"/>
      <c r="F116" s="8">
        <v>108</v>
      </c>
      <c r="G116" s="161">
        <v>221948.02519</v>
      </c>
      <c r="H116" s="162">
        <v>3950588.9893287867</v>
      </c>
      <c r="I116" s="163">
        <v>4172537.0145187867</v>
      </c>
      <c r="J116" s="164">
        <v>201922.91952</v>
      </c>
      <c r="K116" s="162">
        <v>3519776.25339368</v>
      </c>
      <c r="L116" s="165">
        <v>3721699.17291368</v>
      </c>
      <c r="N116" s="154"/>
      <c r="O116" s="154"/>
      <c r="P116" s="154"/>
      <c r="Q116" s="154"/>
      <c r="R116" s="154"/>
      <c r="S116" s="154"/>
    </row>
    <row r="117" spans="1:19" ht="12.75" customHeight="1">
      <c r="A117" s="305" t="s">
        <v>178</v>
      </c>
      <c r="B117" s="306"/>
      <c r="C117" s="306"/>
      <c r="D117" s="306"/>
      <c r="E117" s="307"/>
      <c r="F117" s="8">
        <v>109</v>
      </c>
      <c r="G117" s="161">
        <v>0</v>
      </c>
      <c r="H117" s="162"/>
      <c r="I117" s="163">
        <v>0</v>
      </c>
      <c r="J117" s="164"/>
      <c r="K117" s="162"/>
      <c r="L117" s="165"/>
      <c r="N117" s="154"/>
      <c r="O117" s="154"/>
      <c r="P117" s="154"/>
      <c r="Q117" s="154"/>
      <c r="R117" s="154"/>
      <c r="S117" s="154"/>
    </row>
    <row r="118" spans="1:19" ht="12.75" customHeight="1">
      <c r="A118" s="305" t="s">
        <v>179</v>
      </c>
      <c r="B118" s="306"/>
      <c r="C118" s="306"/>
      <c r="D118" s="306"/>
      <c r="E118" s="307"/>
      <c r="F118" s="8">
        <v>110</v>
      </c>
      <c r="G118" s="161">
        <v>0</v>
      </c>
      <c r="H118" s="162"/>
      <c r="I118" s="163">
        <v>0</v>
      </c>
      <c r="J118" s="164"/>
      <c r="K118" s="162">
        <v>15416831.39</v>
      </c>
      <c r="L118" s="165">
        <v>15416831.39</v>
      </c>
      <c r="N118" s="154"/>
      <c r="O118" s="154"/>
      <c r="P118" s="154"/>
      <c r="Q118" s="154"/>
      <c r="R118" s="154"/>
      <c r="S118" s="154"/>
    </row>
    <row r="119" spans="1:19" ht="12.75" customHeight="1">
      <c r="A119" s="311" t="s">
        <v>180</v>
      </c>
      <c r="B119" s="312"/>
      <c r="C119" s="312"/>
      <c r="D119" s="315"/>
      <c r="E119" s="316"/>
      <c r="F119" s="8">
        <v>111</v>
      </c>
      <c r="G119" s="41">
        <f>G120+G121+G122+G123</f>
        <v>64837069.458066</v>
      </c>
      <c r="H119" s="166">
        <f>H120+H121+H122+H123</f>
        <v>278366312.6276107</v>
      </c>
      <c r="I119" s="163">
        <v>343203382.08567667</v>
      </c>
      <c r="J119" s="41">
        <f>J120+J121+J122+J123</f>
        <v>63211081.15674936</v>
      </c>
      <c r="K119" s="166">
        <f>K120+K121+K122+K123</f>
        <v>254935820.33552092</v>
      </c>
      <c r="L119" s="165">
        <v>318146901.4922703</v>
      </c>
      <c r="N119" s="154"/>
      <c r="O119" s="154"/>
      <c r="P119" s="154"/>
      <c r="Q119" s="154"/>
      <c r="R119" s="154"/>
      <c r="S119" s="154"/>
    </row>
    <row r="120" spans="1:19" ht="12.75" customHeight="1">
      <c r="A120" s="305" t="s">
        <v>181</v>
      </c>
      <c r="B120" s="306"/>
      <c r="C120" s="306"/>
      <c r="D120" s="306"/>
      <c r="E120" s="307"/>
      <c r="F120" s="8">
        <v>112</v>
      </c>
      <c r="G120" s="161">
        <v>5195081.8041728</v>
      </c>
      <c r="H120" s="162">
        <v>105138121.17259413</v>
      </c>
      <c r="I120" s="163">
        <v>110333202.97676693</v>
      </c>
      <c r="J120" s="164">
        <v>5288939.190816639</v>
      </c>
      <c r="K120" s="162">
        <v>99900308.68019725</v>
      </c>
      <c r="L120" s="165">
        <v>105189247.8710139</v>
      </c>
      <c r="N120" s="154"/>
      <c r="O120" s="154"/>
      <c r="P120" s="154"/>
      <c r="Q120" s="154"/>
      <c r="R120" s="154"/>
      <c r="S120" s="154"/>
    </row>
    <row r="121" spans="1:19" ht="12.75" customHeight="1">
      <c r="A121" s="305" t="s">
        <v>182</v>
      </c>
      <c r="B121" s="306"/>
      <c r="C121" s="306"/>
      <c r="D121" s="306"/>
      <c r="E121" s="307"/>
      <c r="F121" s="8">
        <v>113</v>
      </c>
      <c r="G121" s="161">
        <v>186624.81</v>
      </c>
      <c r="H121" s="162">
        <v>46237135.191364504</v>
      </c>
      <c r="I121" s="163">
        <v>46423760.00136451</v>
      </c>
      <c r="J121" s="164">
        <v>28146.87</v>
      </c>
      <c r="K121" s="162">
        <v>47015469.21577088</v>
      </c>
      <c r="L121" s="165">
        <v>47043616.085770875</v>
      </c>
      <c r="N121" s="154"/>
      <c r="O121" s="154"/>
      <c r="P121" s="154"/>
      <c r="Q121" s="154"/>
      <c r="R121" s="154"/>
      <c r="S121" s="154"/>
    </row>
    <row r="122" spans="1:19" ht="12.75" customHeight="1">
      <c r="A122" s="305" t="s">
        <v>183</v>
      </c>
      <c r="B122" s="306"/>
      <c r="C122" s="306"/>
      <c r="D122" s="306"/>
      <c r="E122" s="307"/>
      <c r="F122" s="8">
        <v>114</v>
      </c>
      <c r="G122" s="161">
        <v>0</v>
      </c>
      <c r="H122" s="162">
        <v>76170.6</v>
      </c>
      <c r="I122" s="163">
        <v>76170.6</v>
      </c>
      <c r="J122" s="164"/>
      <c r="K122" s="162">
        <v>20973.32</v>
      </c>
      <c r="L122" s="165">
        <v>20973.32</v>
      </c>
      <c r="N122" s="154"/>
      <c r="O122" s="154"/>
      <c r="P122" s="154"/>
      <c r="Q122" s="154"/>
      <c r="R122" s="154"/>
      <c r="S122" s="154"/>
    </row>
    <row r="123" spans="1:19" ht="12.75" customHeight="1">
      <c r="A123" s="305" t="s">
        <v>184</v>
      </c>
      <c r="B123" s="306"/>
      <c r="C123" s="306"/>
      <c r="D123" s="306"/>
      <c r="E123" s="307"/>
      <c r="F123" s="8">
        <v>115</v>
      </c>
      <c r="G123" s="161">
        <v>59455362.8438932</v>
      </c>
      <c r="H123" s="162">
        <v>126914885.66365208</v>
      </c>
      <c r="I123" s="163">
        <v>186370248.5075453</v>
      </c>
      <c r="J123" s="164">
        <v>57893995.09593272</v>
      </c>
      <c r="K123" s="162">
        <v>107999069.1195528</v>
      </c>
      <c r="L123" s="165">
        <v>165893064.2154855</v>
      </c>
      <c r="N123" s="154"/>
      <c r="O123" s="154"/>
      <c r="P123" s="154"/>
      <c r="Q123" s="154"/>
      <c r="R123" s="154"/>
      <c r="S123" s="154"/>
    </row>
    <row r="124" spans="1:19" ht="26.25" customHeight="1">
      <c r="A124" s="311" t="s">
        <v>185</v>
      </c>
      <c r="B124" s="312"/>
      <c r="C124" s="312"/>
      <c r="D124" s="315"/>
      <c r="E124" s="316"/>
      <c r="F124" s="8">
        <v>116</v>
      </c>
      <c r="G124" s="41">
        <f>G125+G126</f>
        <v>1717124.8507064001</v>
      </c>
      <c r="H124" s="166">
        <f>H125+H126</f>
        <v>337638844.3730924</v>
      </c>
      <c r="I124" s="163">
        <v>339355969.2237988</v>
      </c>
      <c r="J124" s="41">
        <f>J125+J126</f>
        <v>6226552.69262532</v>
      </c>
      <c r="K124" s="166">
        <f>K125+K126</f>
        <v>350033084.9426894</v>
      </c>
      <c r="L124" s="165">
        <v>356259637.63531476</v>
      </c>
      <c r="N124" s="154"/>
      <c r="O124" s="154"/>
      <c r="P124" s="154"/>
      <c r="Q124" s="154"/>
      <c r="R124" s="154"/>
      <c r="S124" s="154"/>
    </row>
    <row r="125" spans="1:19" ht="12.75" customHeight="1">
      <c r="A125" s="305" t="s">
        <v>186</v>
      </c>
      <c r="B125" s="306"/>
      <c r="C125" s="306"/>
      <c r="D125" s="306"/>
      <c r="E125" s="307"/>
      <c r="F125" s="8">
        <v>117</v>
      </c>
      <c r="G125" s="161">
        <v>0</v>
      </c>
      <c r="H125" s="162"/>
      <c r="I125" s="163">
        <v>0</v>
      </c>
      <c r="J125" s="164"/>
      <c r="K125" s="162"/>
      <c r="L125" s="165"/>
      <c r="N125" s="154"/>
      <c r="O125" s="154"/>
      <c r="P125" s="154"/>
      <c r="Q125" s="154"/>
      <c r="R125" s="154"/>
      <c r="S125" s="154"/>
    </row>
    <row r="126" spans="1:19" ht="12.75" customHeight="1">
      <c r="A126" s="305" t="s">
        <v>187</v>
      </c>
      <c r="B126" s="306"/>
      <c r="C126" s="306"/>
      <c r="D126" s="306"/>
      <c r="E126" s="307"/>
      <c r="F126" s="8">
        <v>118</v>
      </c>
      <c r="G126" s="161">
        <v>1717124.8507064001</v>
      </c>
      <c r="H126" s="162">
        <v>337638844.3730924</v>
      </c>
      <c r="I126" s="163">
        <v>339355969.2237988</v>
      </c>
      <c r="J126" s="164">
        <v>6226552.69262532</v>
      </c>
      <c r="K126" s="162">
        <v>350033084.9426894</v>
      </c>
      <c r="L126" s="165">
        <v>356259637.63531476</v>
      </c>
      <c r="N126" s="154"/>
      <c r="O126" s="154"/>
      <c r="P126" s="154"/>
      <c r="Q126" s="154"/>
      <c r="R126" s="154"/>
      <c r="S126" s="154"/>
    </row>
    <row r="127" spans="1:19" ht="12.75" customHeight="1">
      <c r="A127" s="311" t="s">
        <v>188</v>
      </c>
      <c r="B127" s="312"/>
      <c r="C127" s="312"/>
      <c r="D127" s="315"/>
      <c r="E127" s="316"/>
      <c r="F127" s="8">
        <v>119</v>
      </c>
      <c r="G127" s="41">
        <f>G79+G99+G100+G107+G108+G111+G114+G115+G119+G124</f>
        <v>3155732043.9175534</v>
      </c>
      <c r="H127" s="166">
        <f>H79+H99+H100+H107+H108+H111+H114+H115+H119+H124</f>
        <v>7202393672.903992</v>
      </c>
      <c r="I127" s="163">
        <v>10358125717.231876</v>
      </c>
      <c r="J127" s="41">
        <f>J79+J99+J100+J107+J108+J111+J114+J115+J119+J124</f>
        <v>3247676181.6520042</v>
      </c>
      <c r="K127" s="166">
        <f>K79+K99+K100+K107+K108+K111+K114+K115+K119+K124</f>
        <v>7446077207.606104</v>
      </c>
      <c r="L127" s="165">
        <v>10693753388.868437</v>
      </c>
      <c r="N127" s="154"/>
      <c r="O127" s="154"/>
      <c r="P127" s="154"/>
      <c r="Q127" s="154"/>
      <c r="R127" s="154"/>
      <c r="S127" s="154"/>
    </row>
    <row r="128" spans="1:19" ht="12.75" customHeight="1">
      <c r="A128" s="332" t="s">
        <v>131</v>
      </c>
      <c r="B128" s="333"/>
      <c r="C128" s="333"/>
      <c r="D128" s="334"/>
      <c r="E128" s="335"/>
      <c r="F128" s="10">
        <v>120</v>
      </c>
      <c r="G128" s="170">
        <v>3491091.6522704</v>
      </c>
      <c r="H128" s="171">
        <v>1162950984.7693598</v>
      </c>
      <c r="I128" s="175">
        <v>1166442076.4216301</v>
      </c>
      <c r="J128" s="176">
        <v>3427200.38293048</v>
      </c>
      <c r="K128" s="171">
        <v>1155431305.8909247</v>
      </c>
      <c r="L128" s="177">
        <v>1158858506.2738552</v>
      </c>
      <c r="N128" s="154"/>
      <c r="O128" s="154"/>
      <c r="P128" s="154"/>
      <c r="Q128" s="154"/>
      <c r="R128" s="154"/>
      <c r="S128" s="154"/>
    </row>
    <row r="129" spans="1:19" ht="12.75">
      <c r="A129" s="336" t="s">
        <v>189</v>
      </c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8"/>
      <c r="N129" s="154"/>
      <c r="O129" s="154"/>
      <c r="P129" s="154"/>
      <c r="Q129" s="154"/>
      <c r="R129" s="154"/>
      <c r="S129" s="154"/>
    </row>
    <row r="130" spans="1:19" ht="12.75" customHeight="1">
      <c r="A130" s="281" t="s">
        <v>190</v>
      </c>
      <c r="B130" s="339"/>
      <c r="C130" s="339"/>
      <c r="D130" s="339"/>
      <c r="E130" s="339"/>
      <c r="F130" s="7">
        <v>121</v>
      </c>
      <c r="G130" s="29">
        <f>SUM(G131:G132)</f>
        <v>248550963.44193757</v>
      </c>
      <c r="H130" s="29">
        <f>SUM(H131:H132)</f>
        <v>2344009897.8055696</v>
      </c>
      <c r="I130" s="30">
        <f>G130+H130</f>
        <v>2592560861.247507</v>
      </c>
      <c r="J130" s="29">
        <f>SUM(J131:J132)</f>
        <v>257449946.0808142</v>
      </c>
      <c r="K130" s="29">
        <f>SUM(K131:K132)</f>
        <v>2424626754.6328483</v>
      </c>
      <c r="L130" s="30">
        <f>J130+K130</f>
        <v>2682076700.7136626</v>
      </c>
      <c r="N130" s="154"/>
      <c r="O130" s="154"/>
      <c r="P130" s="154"/>
      <c r="Q130" s="154"/>
      <c r="R130" s="154"/>
      <c r="S130" s="154"/>
    </row>
    <row r="131" spans="1:19" ht="12.75" customHeight="1">
      <c r="A131" s="308" t="s">
        <v>191</v>
      </c>
      <c r="B131" s="309"/>
      <c r="C131" s="309"/>
      <c r="D131" s="309"/>
      <c r="E131" s="310"/>
      <c r="F131" s="8">
        <v>122</v>
      </c>
      <c r="G131" s="5">
        <f>G79</f>
        <v>247040783.2139344</v>
      </c>
      <c r="H131" s="5">
        <f>H79</f>
        <v>2331841816.0145273</v>
      </c>
      <c r="I131" s="31">
        <f>G131+H131</f>
        <v>2578882599.2284617</v>
      </c>
      <c r="J131" s="5">
        <f>J79</f>
        <v>255942840.1679002</v>
      </c>
      <c r="K131" s="5">
        <f>K79</f>
        <v>2412568557.086251</v>
      </c>
      <c r="L131" s="31">
        <f>J131+K131</f>
        <v>2668511397.254151</v>
      </c>
      <c r="N131" s="154"/>
      <c r="O131" s="154"/>
      <c r="P131" s="154"/>
      <c r="Q131" s="154"/>
      <c r="R131" s="154"/>
      <c r="S131" s="154"/>
    </row>
    <row r="132" spans="1:19" ht="12.75" customHeight="1">
      <c r="A132" s="323" t="s">
        <v>192</v>
      </c>
      <c r="B132" s="324"/>
      <c r="C132" s="324"/>
      <c r="D132" s="324"/>
      <c r="E132" s="325"/>
      <c r="F132" s="9">
        <v>123</v>
      </c>
      <c r="G132" s="6">
        <f>G99</f>
        <v>1510180.228003169</v>
      </c>
      <c r="H132" s="6">
        <f>H99</f>
        <v>12168081.791042253</v>
      </c>
      <c r="I132" s="32">
        <f>G132+H132</f>
        <v>13678262.019045422</v>
      </c>
      <c r="J132" s="6">
        <f>J99</f>
        <v>1507105.912914</v>
      </c>
      <c r="K132" s="6">
        <f>K99</f>
        <v>12058197.5465973</v>
      </c>
      <c r="L132" s="32">
        <f>J132+K132</f>
        <v>13565303.4595113</v>
      </c>
      <c r="N132" s="154"/>
      <c r="O132" s="154"/>
      <c r="P132" s="154"/>
      <c r="Q132" s="154"/>
      <c r="R132" s="154"/>
      <c r="S132" s="154"/>
    </row>
    <row r="133" spans="1:12" ht="12.75">
      <c r="A133" s="62" t="s">
        <v>193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J95:L95 J98:L98">
    <cfRule type="cellIs" priority="3" dxfId="0" operator="greaterThan" stopIfTrue="1">
      <formula>0</formula>
    </cfRule>
  </conditionalFormatting>
  <conditionalFormatting sqref="G95 G98 I98 I95">
    <cfRule type="cellIs" priority="2" dxfId="0" operator="greaterThan" stopIfTrue="1">
      <formula>0</formula>
    </cfRule>
  </conditionalFormatting>
  <conditionalFormatting sqref="H95 H98">
    <cfRule type="cellIs" priority="1" dxfId="0" operator="greaterThan" stopIfTrue="1">
      <formula>0</formula>
    </cfRule>
  </conditionalFormatting>
  <dataValidations count="1">
    <dataValidation allowBlank="1" sqref="A7:E7 A3:K3 L1:L3 M1:IV65536 A134:E65536 F79:L128 F7:L77 F130:L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 I8:I10 G66:H66 K66 G80:H101 K80:K100 J96:J103" formulaRange="1"/>
    <ignoredError sqref="H14 K14 G131:H132 J131:L132" unlockedFormula="1"/>
    <ignoredError sqref="I11:I77 I131:I132" formula="1" formulaRange="1"/>
    <ignoredError sqref="I131:I132" formula="1" unlockedFormula="1"/>
    <ignoredError sqref="I1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4">
      <selection activeCell="I85" sqref="I85"/>
    </sheetView>
  </sheetViews>
  <sheetFormatPr defaultColWidth="9.140625" defaultRowHeight="12.75"/>
  <cols>
    <col min="1" max="4" width="9.140625" style="28" customWidth="1"/>
    <col min="5" max="5" width="12.140625" style="28" customWidth="1"/>
    <col min="6" max="6" width="9.140625" style="28" customWidth="1"/>
    <col min="7" max="8" width="10.140625" style="28" bestFit="1" customWidth="1"/>
    <col min="9" max="9" width="10.8515625" style="28" bestFit="1" customWidth="1"/>
    <col min="10" max="11" width="10.140625" style="28" bestFit="1" customWidth="1"/>
    <col min="12" max="12" width="10.8515625" style="28" bestFit="1" customWidth="1"/>
    <col min="13" max="16384" width="9.140625" style="28" customWidth="1"/>
  </cols>
  <sheetData>
    <row r="1" spans="1:12" ht="20.25" customHeight="1">
      <c r="A1" s="340" t="s">
        <v>195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2.75" customHeight="1">
      <c r="A2" s="297" t="s">
        <v>415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2.75">
      <c r="A3" s="18"/>
      <c r="B3" s="19"/>
      <c r="C3" s="19"/>
      <c r="D3" s="26"/>
      <c r="E3" s="26"/>
      <c r="F3" s="26"/>
      <c r="G3" s="26"/>
      <c r="H3" s="26"/>
      <c r="I3" s="11"/>
      <c r="J3" s="11"/>
      <c r="K3" s="344" t="s">
        <v>63</v>
      </c>
      <c r="L3" s="344"/>
    </row>
    <row r="4" spans="1:12" ht="12.75" customHeight="1">
      <c r="A4" s="284" t="s">
        <v>133</v>
      </c>
      <c r="B4" s="285"/>
      <c r="C4" s="285"/>
      <c r="D4" s="285"/>
      <c r="E4" s="286"/>
      <c r="F4" s="290" t="s">
        <v>134</v>
      </c>
      <c r="G4" s="341" t="s">
        <v>135</v>
      </c>
      <c r="H4" s="342"/>
      <c r="I4" s="343"/>
      <c r="J4" s="341" t="s">
        <v>136</v>
      </c>
      <c r="K4" s="342"/>
      <c r="L4" s="343"/>
    </row>
    <row r="5" spans="1:12" ht="12.75">
      <c r="A5" s="287"/>
      <c r="B5" s="288"/>
      <c r="C5" s="288"/>
      <c r="D5" s="288"/>
      <c r="E5" s="289"/>
      <c r="F5" s="291"/>
      <c r="G5" s="71" t="s">
        <v>137</v>
      </c>
      <c r="H5" s="75" t="s">
        <v>138</v>
      </c>
      <c r="I5" s="75" t="s">
        <v>139</v>
      </c>
      <c r="J5" s="75" t="s">
        <v>137</v>
      </c>
      <c r="K5" s="75" t="s">
        <v>138</v>
      </c>
      <c r="L5" s="79" t="s">
        <v>139</v>
      </c>
    </row>
    <row r="6" spans="1:12" ht="12.75">
      <c r="A6" s="299">
        <v>1</v>
      </c>
      <c r="B6" s="300"/>
      <c r="C6" s="300"/>
      <c r="D6" s="300"/>
      <c r="E6" s="301"/>
      <c r="F6" s="55">
        <v>2</v>
      </c>
      <c r="G6" s="74">
        <v>3</v>
      </c>
      <c r="H6" s="78">
        <v>4</v>
      </c>
      <c r="I6" s="77" t="s">
        <v>0</v>
      </c>
      <c r="J6" s="55">
        <v>6</v>
      </c>
      <c r="K6" s="55">
        <v>7</v>
      </c>
      <c r="L6" s="76" t="s">
        <v>1</v>
      </c>
    </row>
    <row r="7" spans="1:19" ht="12.75" customHeight="1">
      <c r="A7" s="329" t="s">
        <v>196</v>
      </c>
      <c r="B7" s="345"/>
      <c r="C7" s="345"/>
      <c r="D7" s="345"/>
      <c r="E7" s="346"/>
      <c r="F7" s="7">
        <v>124</v>
      </c>
      <c r="G7" s="38">
        <f>+G8+G9+G10+G11+G12+G13+G14+G15</f>
        <v>220903107.8613065</v>
      </c>
      <c r="H7" s="39">
        <f>+H8+H9+H10+H11+H12+H13+H14+H15</f>
        <v>472408645.80106694</v>
      </c>
      <c r="I7" s="153">
        <f>+G7+H7</f>
        <v>693311753.6623734</v>
      </c>
      <c r="J7" s="38">
        <f>+J8+J9+J10+J11+J12+J13+J14+J15</f>
        <v>232212615.72243103</v>
      </c>
      <c r="K7" s="39">
        <f>+K8+K9+K10+K11+K12+K13+K14+K15</f>
        <v>461139554.3738923</v>
      </c>
      <c r="L7" s="40">
        <f>SUM(J7:K7)</f>
        <v>693352170.0963234</v>
      </c>
      <c r="N7" s="154"/>
      <c r="O7" s="154"/>
      <c r="P7" s="154"/>
      <c r="Q7" s="154"/>
      <c r="R7" s="154"/>
      <c r="S7" s="154"/>
    </row>
    <row r="8" spans="1:19" ht="12.75" customHeight="1">
      <c r="A8" s="305" t="s">
        <v>197</v>
      </c>
      <c r="B8" s="306"/>
      <c r="C8" s="306"/>
      <c r="D8" s="306"/>
      <c r="E8" s="307"/>
      <c r="F8" s="8">
        <v>125</v>
      </c>
      <c r="G8" s="161">
        <v>221053924.06222197</v>
      </c>
      <c r="H8" s="191">
        <v>784157458.3297509</v>
      </c>
      <c r="I8" s="163">
        <f aca="true" t="shared" si="0" ref="I8:I71">+G8+H8</f>
        <v>1005211382.3919729</v>
      </c>
      <c r="J8" s="161">
        <v>232067769.31106263</v>
      </c>
      <c r="K8" s="191">
        <v>787056416.034623</v>
      </c>
      <c r="L8" s="163">
        <f aca="true" t="shared" si="1" ref="L8:L71">SUM(J8:K8)</f>
        <v>1019124185.3456857</v>
      </c>
      <c r="N8" s="154"/>
      <c r="O8" s="154"/>
      <c r="P8" s="154"/>
      <c r="Q8" s="154"/>
      <c r="R8" s="154"/>
      <c r="S8" s="154"/>
    </row>
    <row r="9" spans="1:19" ht="12.75" customHeight="1">
      <c r="A9" s="305" t="s">
        <v>198</v>
      </c>
      <c r="B9" s="306"/>
      <c r="C9" s="306"/>
      <c r="D9" s="306"/>
      <c r="E9" s="307"/>
      <c r="F9" s="8">
        <v>126</v>
      </c>
      <c r="G9" s="161"/>
      <c r="H9" s="191">
        <v>1109544.43</v>
      </c>
      <c r="I9" s="163">
        <f t="shared" si="0"/>
        <v>1109544.43</v>
      </c>
      <c r="J9" s="161"/>
      <c r="K9" s="191">
        <v>166234.34756300002</v>
      </c>
      <c r="L9" s="163">
        <f t="shared" si="1"/>
        <v>166234.34756300002</v>
      </c>
      <c r="N9" s="154"/>
      <c r="O9" s="154"/>
      <c r="P9" s="154"/>
      <c r="Q9" s="154"/>
      <c r="R9" s="154"/>
      <c r="S9" s="154"/>
    </row>
    <row r="10" spans="1:19" ht="25.5" customHeight="1">
      <c r="A10" s="305" t="s">
        <v>199</v>
      </c>
      <c r="B10" s="306"/>
      <c r="C10" s="306"/>
      <c r="D10" s="306"/>
      <c r="E10" s="307"/>
      <c r="F10" s="8">
        <v>127</v>
      </c>
      <c r="G10" s="161"/>
      <c r="H10" s="191">
        <v>-2588054.672535602</v>
      </c>
      <c r="I10" s="163">
        <f t="shared" si="0"/>
        <v>-2588054.672535602</v>
      </c>
      <c r="J10" s="161"/>
      <c r="K10" s="191">
        <v>-8186349.714243606</v>
      </c>
      <c r="L10" s="163">
        <f t="shared" si="1"/>
        <v>-8186349.714243606</v>
      </c>
      <c r="N10" s="154"/>
      <c r="O10" s="154"/>
      <c r="P10" s="154"/>
      <c r="Q10" s="154"/>
      <c r="R10" s="154"/>
      <c r="S10" s="154"/>
    </row>
    <row r="11" spans="1:19" ht="12.75" customHeight="1">
      <c r="A11" s="305" t="s">
        <v>200</v>
      </c>
      <c r="B11" s="306"/>
      <c r="C11" s="306"/>
      <c r="D11" s="306"/>
      <c r="E11" s="307"/>
      <c r="F11" s="8">
        <v>128</v>
      </c>
      <c r="G11" s="161">
        <v>-28094.489999999994</v>
      </c>
      <c r="H11" s="191">
        <v>-92739297.08107752</v>
      </c>
      <c r="I11" s="163">
        <f t="shared" si="0"/>
        <v>-92767391.57107751</v>
      </c>
      <c r="J11" s="161">
        <v>-26500.27</v>
      </c>
      <c r="K11" s="191">
        <v>-71197242.34429306</v>
      </c>
      <c r="L11" s="163">
        <f t="shared" si="1"/>
        <v>-71223742.61429305</v>
      </c>
      <c r="N11" s="154"/>
      <c r="O11" s="154"/>
      <c r="P11" s="154"/>
      <c r="Q11" s="154"/>
      <c r="R11" s="154"/>
      <c r="S11" s="154"/>
    </row>
    <row r="12" spans="1:19" ht="12.75" customHeight="1">
      <c r="A12" s="305" t="s">
        <v>201</v>
      </c>
      <c r="B12" s="306"/>
      <c r="C12" s="306"/>
      <c r="D12" s="306"/>
      <c r="E12" s="307"/>
      <c r="F12" s="8">
        <v>129</v>
      </c>
      <c r="G12" s="161"/>
      <c r="H12" s="191">
        <v>-3225111.1900000004</v>
      </c>
      <c r="I12" s="163">
        <f t="shared" si="0"/>
        <v>-3225111.1900000004</v>
      </c>
      <c r="J12" s="161"/>
      <c r="K12" s="191">
        <v>5558.31</v>
      </c>
      <c r="L12" s="163">
        <f t="shared" si="1"/>
        <v>5558.31</v>
      </c>
      <c r="N12" s="154"/>
      <c r="O12" s="154"/>
      <c r="P12" s="154"/>
      <c r="Q12" s="154"/>
      <c r="R12" s="154"/>
      <c r="S12" s="154"/>
    </row>
    <row r="13" spans="1:19" ht="12.75" customHeight="1">
      <c r="A13" s="305" t="s">
        <v>202</v>
      </c>
      <c r="B13" s="306"/>
      <c r="C13" s="306"/>
      <c r="D13" s="306"/>
      <c r="E13" s="307"/>
      <c r="F13" s="8">
        <v>130</v>
      </c>
      <c r="G13" s="161">
        <v>-101297.3836555</v>
      </c>
      <c r="H13" s="191">
        <v>-244027841.720887</v>
      </c>
      <c r="I13" s="163">
        <f t="shared" si="0"/>
        <v>-244129139.1045425</v>
      </c>
      <c r="J13" s="161">
        <v>149202.81605939998</v>
      </c>
      <c r="K13" s="191">
        <v>-256374658.36860847</v>
      </c>
      <c r="L13" s="163">
        <f t="shared" si="1"/>
        <v>-256225455.55254906</v>
      </c>
      <c r="N13" s="154"/>
      <c r="O13" s="154"/>
      <c r="P13" s="154"/>
      <c r="Q13" s="154"/>
      <c r="R13" s="154"/>
      <c r="S13" s="154"/>
    </row>
    <row r="14" spans="1:19" ht="12.75" customHeight="1">
      <c r="A14" s="305" t="s">
        <v>203</v>
      </c>
      <c r="B14" s="306"/>
      <c r="C14" s="306"/>
      <c r="D14" s="306"/>
      <c r="E14" s="307"/>
      <c r="F14" s="8">
        <v>131</v>
      </c>
      <c r="G14" s="161">
        <v>-21424.327260000005</v>
      </c>
      <c r="H14" s="191">
        <v>27745382.955762107</v>
      </c>
      <c r="I14" s="163">
        <f t="shared" si="0"/>
        <v>27723958.62850211</v>
      </c>
      <c r="J14" s="161">
        <v>22143.865309</v>
      </c>
      <c r="K14" s="191">
        <v>8061858.43045275</v>
      </c>
      <c r="L14" s="163">
        <f t="shared" si="1"/>
        <v>8084002.29576175</v>
      </c>
      <c r="N14" s="154"/>
      <c r="O14" s="154"/>
      <c r="P14" s="154"/>
      <c r="Q14" s="154"/>
      <c r="R14" s="154"/>
      <c r="S14" s="154"/>
    </row>
    <row r="15" spans="1:19" ht="12.75" customHeight="1">
      <c r="A15" s="305" t="s">
        <v>204</v>
      </c>
      <c r="B15" s="306"/>
      <c r="C15" s="306"/>
      <c r="D15" s="306"/>
      <c r="E15" s="307"/>
      <c r="F15" s="8">
        <v>132</v>
      </c>
      <c r="G15" s="161"/>
      <c r="H15" s="191">
        <v>1976564.750054292</v>
      </c>
      <c r="I15" s="163">
        <f t="shared" si="0"/>
        <v>1976564.750054292</v>
      </c>
      <c r="J15" s="161"/>
      <c r="K15" s="191">
        <v>1607737.678398693</v>
      </c>
      <c r="L15" s="163">
        <f t="shared" si="1"/>
        <v>1607737.678398693</v>
      </c>
      <c r="N15" s="154"/>
      <c r="O15" s="154"/>
      <c r="P15" s="154"/>
      <c r="Q15" s="154"/>
      <c r="R15" s="154"/>
      <c r="S15" s="154"/>
    </row>
    <row r="16" spans="1:19" ht="24.75" customHeight="1">
      <c r="A16" s="308" t="s">
        <v>205</v>
      </c>
      <c r="B16" s="306"/>
      <c r="C16" s="306"/>
      <c r="D16" s="306"/>
      <c r="E16" s="307"/>
      <c r="F16" s="8">
        <v>133</v>
      </c>
      <c r="G16" s="41">
        <f>+G17+G18+G22+G23+G24+G28+G29</f>
        <v>31778524.751330998</v>
      </c>
      <c r="H16" s="42">
        <f>+H17+H18+H22+H23+H24+H28+H29</f>
        <v>58577487.67194111</v>
      </c>
      <c r="I16" s="163">
        <f t="shared" si="0"/>
        <v>90356012.4232721</v>
      </c>
      <c r="J16" s="41">
        <f>+J17+J18+J22+J23+J24+J28+J29</f>
        <v>45900104.285835214</v>
      </c>
      <c r="K16" s="42">
        <f>+K17+K18+K22+K23+K24+K28+K29</f>
        <v>74961884.98064457</v>
      </c>
      <c r="L16" s="163">
        <f t="shared" si="1"/>
        <v>120861989.26647979</v>
      </c>
      <c r="N16" s="154"/>
      <c r="O16" s="154"/>
      <c r="P16" s="154"/>
      <c r="Q16" s="154"/>
      <c r="R16" s="154"/>
      <c r="S16" s="154"/>
    </row>
    <row r="17" spans="1:19" ht="27" customHeight="1">
      <c r="A17" s="305" t="s">
        <v>206</v>
      </c>
      <c r="B17" s="306"/>
      <c r="C17" s="306"/>
      <c r="D17" s="306"/>
      <c r="E17" s="307"/>
      <c r="F17" s="8">
        <v>134</v>
      </c>
      <c r="G17" s="161"/>
      <c r="H17" s="191">
        <v>2696552.16</v>
      </c>
      <c r="I17" s="163">
        <f t="shared" si="0"/>
        <v>2696552.16</v>
      </c>
      <c r="J17" s="161"/>
      <c r="K17" s="191">
        <v>3553260.5399999972</v>
      </c>
      <c r="L17" s="163">
        <f t="shared" si="1"/>
        <v>3553260.5399999972</v>
      </c>
      <c r="N17" s="154"/>
      <c r="O17" s="154"/>
      <c r="P17" s="154"/>
      <c r="Q17" s="154"/>
      <c r="R17" s="154"/>
      <c r="S17" s="154"/>
    </row>
    <row r="18" spans="1:19" ht="26.25" customHeight="1">
      <c r="A18" s="305" t="s">
        <v>207</v>
      </c>
      <c r="B18" s="306"/>
      <c r="C18" s="306"/>
      <c r="D18" s="306"/>
      <c r="E18" s="307"/>
      <c r="F18" s="8">
        <v>135</v>
      </c>
      <c r="G18" s="41">
        <f>+G19+G20+G21</f>
        <v>9933.1425</v>
      </c>
      <c r="H18" s="42">
        <f>+H19+H20+H21</f>
        <v>12743949.734109998</v>
      </c>
      <c r="I18" s="163">
        <f t="shared" si="0"/>
        <v>12753882.876609998</v>
      </c>
      <c r="J18" s="41">
        <f>+J19+J20+J21</f>
        <v>9737.35095</v>
      </c>
      <c r="K18" s="42">
        <f>+K19+K20+K21</f>
        <v>15092486.645099998</v>
      </c>
      <c r="L18" s="163">
        <f t="shared" si="1"/>
        <v>15102223.996049998</v>
      </c>
      <c r="N18" s="154"/>
      <c r="O18" s="154"/>
      <c r="P18" s="154"/>
      <c r="Q18" s="154"/>
      <c r="R18" s="154"/>
      <c r="S18" s="154"/>
    </row>
    <row r="19" spans="1:19" ht="12.75" customHeight="1">
      <c r="A19" s="305" t="s">
        <v>208</v>
      </c>
      <c r="B19" s="306"/>
      <c r="C19" s="306"/>
      <c r="D19" s="306"/>
      <c r="E19" s="307"/>
      <c r="F19" s="8">
        <v>136</v>
      </c>
      <c r="G19" s="161">
        <v>9933.1425</v>
      </c>
      <c r="H19" s="191">
        <v>12543948.734109998</v>
      </c>
      <c r="I19" s="163">
        <f t="shared" si="0"/>
        <v>12553881.876609998</v>
      </c>
      <c r="J19" s="161">
        <v>9737.35095</v>
      </c>
      <c r="K19" s="191">
        <v>15092486.645099998</v>
      </c>
      <c r="L19" s="163">
        <f t="shared" si="1"/>
        <v>15102223.996049998</v>
      </c>
      <c r="N19" s="154"/>
      <c r="O19" s="154"/>
      <c r="P19" s="154"/>
      <c r="Q19" s="154"/>
      <c r="R19" s="154"/>
      <c r="S19" s="154"/>
    </row>
    <row r="20" spans="1:19" ht="24" customHeight="1">
      <c r="A20" s="305" t="s">
        <v>209</v>
      </c>
      <c r="B20" s="306"/>
      <c r="C20" s="306"/>
      <c r="D20" s="306"/>
      <c r="E20" s="307"/>
      <c r="F20" s="8">
        <v>137</v>
      </c>
      <c r="G20" s="161"/>
      <c r="H20" s="191"/>
      <c r="I20" s="163">
        <f t="shared" si="0"/>
        <v>0</v>
      </c>
      <c r="J20" s="161"/>
      <c r="K20" s="191"/>
      <c r="L20" s="163">
        <f t="shared" si="1"/>
        <v>0</v>
      </c>
      <c r="N20" s="154"/>
      <c r="O20" s="154"/>
      <c r="P20" s="154"/>
      <c r="Q20" s="154"/>
      <c r="R20" s="154"/>
      <c r="S20" s="154"/>
    </row>
    <row r="21" spans="1:19" ht="12.75" customHeight="1">
      <c r="A21" s="305" t="s">
        <v>210</v>
      </c>
      <c r="B21" s="306"/>
      <c r="C21" s="306"/>
      <c r="D21" s="306"/>
      <c r="E21" s="307"/>
      <c r="F21" s="8">
        <v>138</v>
      </c>
      <c r="G21" s="161"/>
      <c r="H21" s="191">
        <v>200001</v>
      </c>
      <c r="I21" s="163">
        <f t="shared" si="0"/>
        <v>200001</v>
      </c>
      <c r="J21" s="161"/>
      <c r="K21" s="191"/>
      <c r="L21" s="163">
        <f t="shared" si="1"/>
        <v>0</v>
      </c>
      <c r="N21" s="154"/>
      <c r="O21" s="154"/>
      <c r="P21" s="154"/>
      <c r="Q21" s="154"/>
      <c r="R21" s="154"/>
      <c r="S21" s="154"/>
    </row>
    <row r="22" spans="1:19" ht="12.75" customHeight="1">
      <c r="A22" s="305" t="s">
        <v>211</v>
      </c>
      <c r="B22" s="306"/>
      <c r="C22" s="306"/>
      <c r="D22" s="306"/>
      <c r="E22" s="307"/>
      <c r="F22" s="8">
        <v>139</v>
      </c>
      <c r="G22" s="161">
        <v>30921144.268371</v>
      </c>
      <c r="H22" s="191">
        <v>35133314.06788191</v>
      </c>
      <c r="I22" s="163">
        <f t="shared" si="0"/>
        <v>66054458.33625291</v>
      </c>
      <c r="J22" s="161">
        <v>31024161.335020676</v>
      </c>
      <c r="K22" s="191">
        <v>32903180.083796035</v>
      </c>
      <c r="L22" s="163">
        <f t="shared" si="1"/>
        <v>63927341.418816715</v>
      </c>
      <c r="N22" s="154"/>
      <c r="O22" s="154"/>
      <c r="P22" s="154"/>
      <c r="Q22" s="154"/>
      <c r="R22" s="154"/>
      <c r="S22" s="154"/>
    </row>
    <row r="23" spans="1:19" ht="24" customHeight="1">
      <c r="A23" s="305" t="s">
        <v>212</v>
      </c>
      <c r="B23" s="306"/>
      <c r="C23" s="306"/>
      <c r="D23" s="306"/>
      <c r="E23" s="307"/>
      <c r="F23" s="8">
        <v>140</v>
      </c>
      <c r="G23" s="161">
        <v>22423.679340000002</v>
      </c>
      <c r="H23" s="191">
        <v>2242915.2530575</v>
      </c>
      <c r="I23" s="163">
        <f t="shared" si="0"/>
        <v>2265338.9323974997</v>
      </c>
      <c r="J23" s="161">
        <v>11589.238633</v>
      </c>
      <c r="K23" s="191">
        <v>2718450.1281305403</v>
      </c>
      <c r="L23" s="163">
        <f t="shared" si="1"/>
        <v>2730039.36676354</v>
      </c>
      <c r="N23" s="154"/>
      <c r="O23" s="154"/>
      <c r="P23" s="154"/>
      <c r="Q23" s="154"/>
      <c r="R23" s="154"/>
      <c r="S23" s="154"/>
    </row>
    <row r="24" spans="1:19" ht="23.25" customHeight="1">
      <c r="A24" s="305" t="s">
        <v>213</v>
      </c>
      <c r="B24" s="306"/>
      <c r="C24" s="306"/>
      <c r="D24" s="306"/>
      <c r="E24" s="307"/>
      <c r="F24" s="8">
        <v>141</v>
      </c>
      <c r="G24" s="41">
        <f>+G25+G26+G27</f>
        <v>556472.84548</v>
      </c>
      <c r="H24" s="42">
        <f>+H25+H26+H27</f>
        <v>3709864.5596698</v>
      </c>
      <c r="I24" s="163">
        <f t="shared" si="0"/>
        <v>4266337.4051498</v>
      </c>
      <c r="J24" s="41">
        <f>+J25+J26+J27</f>
        <v>14380021.607786</v>
      </c>
      <c r="K24" s="42">
        <f>+K25+K26+K27</f>
        <v>18610692.714045998</v>
      </c>
      <c r="L24" s="163">
        <f t="shared" si="1"/>
        <v>32990714.321831997</v>
      </c>
      <c r="N24" s="154"/>
      <c r="O24" s="154"/>
      <c r="P24" s="154"/>
      <c r="Q24" s="154"/>
      <c r="R24" s="154"/>
      <c r="S24" s="154"/>
    </row>
    <row r="25" spans="1:19" ht="12.75" customHeight="1">
      <c r="A25" s="305" t="s">
        <v>214</v>
      </c>
      <c r="B25" s="306"/>
      <c r="C25" s="306"/>
      <c r="D25" s="306"/>
      <c r="E25" s="307"/>
      <c r="F25" s="8">
        <v>142</v>
      </c>
      <c r="G25" s="161">
        <v>469159.27204</v>
      </c>
      <c r="H25" s="191">
        <v>123926.8096698</v>
      </c>
      <c r="I25" s="163">
        <f t="shared" si="0"/>
        <v>593086.0817098</v>
      </c>
      <c r="J25" s="161">
        <v>17047.597786</v>
      </c>
      <c r="K25" s="191">
        <v>46570.734046000005</v>
      </c>
      <c r="L25" s="163">
        <f t="shared" si="1"/>
        <v>63618.331832</v>
      </c>
      <c r="N25" s="154"/>
      <c r="O25" s="154"/>
      <c r="P25" s="154"/>
      <c r="Q25" s="154"/>
      <c r="R25" s="154"/>
      <c r="S25" s="154"/>
    </row>
    <row r="26" spans="1:19" ht="12.75" customHeight="1">
      <c r="A26" s="305" t="s">
        <v>215</v>
      </c>
      <c r="B26" s="306"/>
      <c r="C26" s="306"/>
      <c r="D26" s="306"/>
      <c r="E26" s="307"/>
      <c r="F26" s="8">
        <v>143</v>
      </c>
      <c r="G26" s="161">
        <v>87313.57344</v>
      </c>
      <c r="H26" s="191">
        <v>3585937.75</v>
      </c>
      <c r="I26" s="163">
        <f t="shared" si="0"/>
        <v>3673251.32344</v>
      </c>
      <c r="J26" s="161">
        <v>14362974.01</v>
      </c>
      <c r="K26" s="191">
        <v>18564121.979999997</v>
      </c>
      <c r="L26" s="163">
        <f t="shared" si="1"/>
        <v>32927095.989999995</v>
      </c>
      <c r="N26" s="154"/>
      <c r="O26" s="154"/>
      <c r="P26" s="154"/>
      <c r="Q26" s="154"/>
      <c r="R26" s="154"/>
      <c r="S26" s="154"/>
    </row>
    <row r="27" spans="1:19" ht="12.75" customHeight="1">
      <c r="A27" s="305" t="s">
        <v>216</v>
      </c>
      <c r="B27" s="306"/>
      <c r="C27" s="306"/>
      <c r="D27" s="306"/>
      <c r="E27" s="307"/>
      <c r="F27" s="8">
        <v>144</v>
      </c>
      <c r="G27" s="161"/>
      <c r="H27" s="191"/>
      <c r="I27" s="163">
        <f t="shared" si="0"/>
        <v>0</v>
      </c>
      <c r="J27" s="161"/>
      <c r="K27" s="191"/>
      <c r="L27" s="163">
        <f t="shared" si="1"/>
        <v>0</v>
      </c>
      <c r="N27" s="154"/>
      <c r="O27" s="154"/>
      <c r="P27" s="154"/>
      <c r="Q27" s="154"/>
      <c r="R27" s="154"/>
      <c r="S27" s="154"/>
    </row>
    <row r="28" spans="1:19" ht="12.75" customHeight="1">
      <c r="A28" s="305" t="s">
        <v>217</v>
      </c>
      <c r="B28" s="306"/>
      <c r="C28" s="306"/>
      <c r="D28" s="306"/>
      <c r="E28" s="307"/>
      <c r="F28" s="8">
        <v>145</v>
      </c>
      <c r="G28" s="161"/>
      <c r="H28" s="191"/>
      <c r="I28" s="163">
        <f t="shared" si="0"/>
        <v>0</v>
      </c>
      <c r="J28" s="161"/>
      <c r="K28" s="191"/>
      <c r="L28" s="163">
        <f t="shared" si="1"/>
        <v>0</v>
      </c>
      <c r="N28" s="154"/>
      <c r="O28" s="154"/>
      <c r="P28" s="154"/>
      <c r="Q28" s="154"/>
      <c r="R28" s="154"/>
      <c r="S28" s="154"/>
    </row>
    <row r="29" spans="1:19" ht="12.75" customHeight="1">
      <c r="A29" s="305" t="s">
        <v>218</v>
      </c>
      <c r="B29" s="306"/>
      <c r="C29" s="306"/>
      <c r="D29" s="306"/>
      <c r="E29" s="307"/>
      <c r="F29" s="8">
        <v>146</v>
      </c>
      <c r="G29" s="161">
        <v>268550.81564</v>
      </c>
      <c r="H29" s="191">
        <v>2050891.8972219</v>
      </c>
      <c r="I29" s="163">
        <f t="shared" si="0"/>
        <v>2319442.7128619</v>
      </c>
      <c r="J29" s="161">
        <v>474594.75344554003</v>
      </c>
      <c r="K29" s="191">
        <v>2083814.8695720003</v>
      </c>
      <c r="L29" s="163">
        <f t="shared" si="1"/>
        <v>2558409.62301754</v>
      </c>
      <c r="N29" s="154"/>
      <c r="O29" s="154"/>
      <c r="P29" s="154"/>
      <c r="Q29" s="154"/>
      <c r="R29" s="154"/>
      <c r="S29" s="154"/>
    </row>
    <row r="30" spans="1:19" ht="12.75" customHeight="1">
      <c r="A30" s="308" t="s">
        <v>219</v>
      </c>
      <c r="B30" s="306"/>
      <c r="C30" s="306"/>
      <c r="D30" s="306"/>
      <c r="E30" s="307"/>
      <c r="F30" s="8">
        <v>147</v>
      </c>
      <c r="G30" s="161">
        <v>3129.69</v>
      </c>
      <c r="H30" s="191">
        <v>13762692.1360187</v>
      </c>
      <c r="I30" s="163">
        <f t="shared" si="0"/>
        <v>13765821.8260187</v>
      </c>
      <c r="J30" s="161">
        <v>202008.36000000002</v>
      </c>
      <c r="K30" s="191">
        <v>8110430.74789484</v>
      </c>
      <c r="L30" s="163">
        <f t="shared" si="1"/>
        <v>8312439.107894841</v>
      </c>
      <c r="N30" s="154"/>
      <c r="O30" s="154"/>
      <c r="P30" s="154"/>
      <c r="Q30" s="154"/>
      <c r="R30" s="154"/>
      <c r="S30" s="154"/>
    </row>
    <row r="31" spans="1:19" ht="15" customHeight="1">
      <c r="A31" s="308" t="s">
        <v>220</v>
      </c>
      <c r="B31" s="306"/>
      <c r="C31" s="306"/>
      <c r="D31" s="306"/>
      <c r="E31" s="307"/>
      <c r="F31" s="8">
        <v>148</v>
      </c>
      <c r="G31" s="161">
        <v>6645.748215999999</v>
      </c>
      <c r="H31" s="191">
        <v>4168667.1850188</v>
      </c>
      <c r="I31" s="163">
        <f t="shared" si="0"/>
        <v>4175312.9332348</v>
      </c>
      <c r="J31" s="161">
        <v>49249.77556229001</v>
      </c>
      <c r="K31" s="191">
        <v>5306205.321664111</v>
      </c>
      <c r="L31" s="163">
        <f t="shared" si="1"/>
        <v>5355455.097226401</v>
      </c>
      <c r="N31" s="154"/>
      <c r="O31" s="154"/>
      <c r="P31" s="154"/>
      <c r="Q31" s="154"/>
      <c r="R31" s="154"/>
      <c r="S31" s="154"/>
    </row>
    <row r="32" spans="1:19" ht="12.75" customHeight="1">
      <c r="A32" s="308" t="s">
        <v>221</v>
      </c>
      <c r="B32" s="306"/>
      <c r="C32" s="306"/>
      <c r="D32" s="306"/>
      <c r="E32" s="307"/>
      <c r="F32" s="8">
        <v>149</v>
      </c>
      <c r="G32" s="161">
        <v>14935.557852500006</v>
      </c>
      <c r="H32" s="191">
        <v>26149390.0704079</v>
      </c>
      <c r="I32" s="163">
        <f t="shared" si="0"/>
        <v>26164325.6282604</v>
      </c>
      <c r="J32" s="161">
        <v>8108.071413250001</v>
      </c>
      <c r="K32" s="191">
        <v>25356962.475864395</v>
      </c>
      <c r="L32" s="163">
        <f t="shared" si="1"/>
        <v>25365070.547277644</v>
      </c>
      <c r="N32" s="154"/>
      <c r="O32" s="154"/>
      <c r="P32" s="154"/>
      <c r="Q32" s="154"/>
      <c r="R32" s="154"/>
      <c r="S32" s="154"/>
    </row>
    <row r="33" spans="1:19" ht="17.25" customHeight="1">
      <c r="A33" s="308" t="s">
        <v>222</v>
      </c>
      <c r="B33" s="306"/>
      <c r="C33" s="306"/>
      <c r="D33" s="306"/>
      <c r="E33" s="307"/>
      <c r="F33" s="8">
        <v>150</v>
      </c>
      <c r="G33" s="41">
        <f>+G34+G38</f>
        <v>-83886692.643539</v>
      </c>
      <c r="H33" s="42">
        <f>+H34+H38</f>
        <v>-284087489.80584145</v>
      </c>
      <c r="I33" s="163">
        <f t="shared" si="0"/>
        <v>-367974182.44938046</v>
      </c>
      <c r="J33" s="41">
        <f>+J34+J38</f>
        <v>-99076742.36211112</v>
      </c>
      <c r="K33" s="42">
        <f>+K34+K38</f>
        <v>-278376086.56376344</v>
      </c>
      <c r="L33" s="163">
        <f t="shared" si="1"/>
        <v>-377452828.9258746</v>
      </c>
      <c r="N33" s="154"/>
      <c r="O33" s="154"/>
      <c r="P33" s="154"/>
      <c r="Q33" s="154"/>
      <c r="R33" s="154"/>
      <c r="S33" s="154"/>
    </row>
    <row r="34" spans="1:19" ht="12.75" customHeight="1">
      <c r="A34" s="305" t="s">
        <v>223</v>
      </c>
      <c r="B34" s="306"/>
      <c r="C34" s="306"/>
      <c r="D34" s="306"/>
      <c r="E34" s="307"/>
      <c r="F34" s="8">
        <v>151</v>
      </c>
      <c r="G34" s="192">
        <v>-85195755.1105555</v>
      </c>
      <c r="H34" s="193">
        <v>-322962183.48179245</v>
      </c>
      <c r="I34" s="163">
        <f t="shared" si="0"/>
        <v>-408157938.592348</v>
      </c>
      <c r="J34" s="192">
        <v>-98813427.39824595</v>
      </c>
      <c r="K34" s="193">
        <v>-307275386.14758044</v>
      </c>
      <c r="L34" s="163">
        <f t="shared" si="1"/>
        <v>-406088813.5458264</v>
      </c>
      <c r="N34" s="154"/>
      <c r="O34" s="154"/>
      <c r="P34" s="154"/>
      <c r="Q34" s="154"/>
      <c r="R34" s="154"/>
      <c r="S34" s="154"/>
    </row>
    <row r="35" spans="1:19" ht="12.75" customHeight="1">
      <c r="A35" s="305" t="s">
        <v>224</v>
      </c>
      <c r="B35" s="306"/>
      <c r="C35" s="306"/>
      <c r="D35" s="306"/>
      <c r="E35" s="307"/>
      <c r="F35" s="8">
        <v>152</v>
      </c>
      <c r="G35" s="161">
        <v>-85195755.1105555</v>
      </c>
      <c r="H35" s="191">
        <v>-347997909.721529</v>
      </c>
      <c r="I35" s="163">
        <f t="shared" si="0"/>
        <v>-433193664.83208454</v>
      </c>
      <c r="J35" s="161">
        <v>-98813427.39824595</v>
      </c>
      <c r="K35" s="191">
        <v>-338586734.0577949</v>
      </c>
      <c r="L35" s="163">
        <f t="shared" si="1"/>
        <v>-437400161.45604086</v>
      </c>
      <c r="N35" s="154"/>
      <c r="O35" s="154"/>
      <c r="P35" s="154"/>
      <c r="Q35" s="154"/>
      <c r="R35" s="154"/>
      <c r="S35" s="154"/>
    </row>
    <row r="36" spans="1:19" ht="12.75" customHeight="1">
      <c r="A36" s="305" t="s">
        <v>225</v>
      </c>
      <c r="B36" s="306"/>
      <c r="C36" s="306"/>
      <c r="D36" s="306"/>
      <c r="E36" s="307"/>
      <c r="F36" s="8">
        <v>153</v>
      </c>
      <c r="G36" s="161"/>
      <c r="H36" s="191">
        <v>970183.8318629998</v>
      </c>
      <c r="I36" s="163">
        <f t="shared" si="0"/>
        <v>970183.8318629998</v>
      </c>
      <c r="J36" s="161"/>
      <c r="K36" s="191">
        <v>1000204.2827802802</v>
      </c>
      <c r="L36" s="163">
        <f t="shared" si="1"/>
        <v>1000204.2827802802</v>
      </c>
      <c r="N36" s="154"/>
      <c r="O36" s="154"/>
      <c r="P36" s="154"/>
      <c r="Q36" s="154"/>
      <c r="R36" s="154"/>
      <c r="S36" s="154"/>
    </row>
    <row r="37" spans="1:19" ht="12.75" customHeight="1">
      <c r="A37" s="305" t="s">
        <v>226</v>
      </c>
      <c r="B37" s="306"/>
      <c r="C37" s="306"/>
      <c r="D37" s="306"/>
      <c r="E37" s="307"/>
      <c r="F37" s="8">
        <v>154</v>
      </c>
      <c r="G37" s="161"/>
      <c r="H37" s="191">
        <v>24065542.4078736</v>
      </c>
      <c r="I37" s="163">
        <f t="shared" si="0"/>
        <v>24065542.4078736</v>
      </c>
      <c r="J37" s="161"/>
      <c r="K37" s="191">
        <v>30311143.627434216</v>
      </c>
      <c r="L37" s="163">
        <f t="shared" si="1"/>
        <v>30311143.627434216</v>
      </c>
      <c r="N37" s="154"/>
      <c r="O37" s="154"/>
      <c r="P37" s="154"/>
      <c r="Q37" s="154"/>
      <c r="R37" s="154"/>
      <c r="S37" s="154"/>
    </row>
    <row r="38" spans="1:19" ht="12.75" customHeight="1">
      <c r="A38" s="305" t="s">
        <v>227</v>
      </c>
      <c r="B38" s="306"/>
      <c r="C38" s="306"/>
      <c r="D38" s="306"/>
      <c r="E38" s="307"/>
      <c r="F38" s="8">
        <v>155</v>
      </c>
      <c r="G38" s="41">
        <f>+G39+G40+G41</f>
        <v>1309062.4670164995</v>
      </c>
      <c r="H38" s="42">
        <f>+H39+H40+H41</f>
        <v>38874693.675951004</v>
      </c>
      <c r="I38" s="163">
        <f t="shared" si="0"/>
        <v>40183756.14296751</v>
      </c>
      <c r="J38" s="41">
        <f>+J39+J40+J41</f>
        <v>-263314.96386518003</v>
      </c>
      <c r="K38" s="42">
        <f>+K39+K40+K41</f>
        <v>28899299.583817</v>
      </c>
      <c r="L38" s="163">
        <f t="shared" si="1"/>
        <v>28635984.619951822</v>
      </c>
      <c r="N38" s="154"/>
      <c r="O38" s="154"/>
      <c r="P38" s="154"/>
      <c r="Q38" s="154"/>
      <c r="R38" s="154"/>
      <c r="S38" s="154"/>
    </row>
    <row r="39" spans="1:19" ht="12.75" customHeight="1">
      <c r="A39" s="305" t="s">
        <v>228</v>
      </c>
      <c r="B39" s="306"/>
      <c r="C39" s="306"/>
      <c r="D39" s="306"/>
      <c r="E39" s="307"/>
      <c r="F39" s="8">
        <v>156</v>
      </c>
      <c r="G39" s="161">
        <v>1309062.4670164995</v>
      </c>
      <c r="H39" s="191">
        <v>28800103.650976494</v>
      </c>
      <c r="I39" s="163">
        <f t="shared" si="0"/>
        <v>30109166.117992993</v>
      </c>
      <c r="J39" s="161">
        <v>-263314.96386518003</v>
      </c>
      <c r="K39" s="191">
        <v>53774660.393647</v>
      </c>
      <c r="L39" s="163">
        <f t="shared" si="1"/>
        <v>53511345.42978182</v>
      </c>
      <c r="N39" s="154"/>
      <c r="O39" s="154"/>
      <c r="P39" s="154"/>
      <c r="Q39" s="154"/>
      <c r="R39" s="154"/>
      <c r="S39" s="154"/>
    </row>
    <row r="40" spans="1:19" ht="12.75" customHeight="1">
      <c r="A40" s="305" t="s">
        <v>229</v>
      </c>
      <c r="B40" s="306"/>
      <c r="C40" s="306"/>
      <c r="D40" s="306"/>
      <c r="E40" s="307"/>
      <c r="F40" s="8">
        <v>157</v>
      </c>
      <c r="G40" s="161"/>
      <c r="H40" s="191">
        <v>528859.702907</v>
      </c>
      <c r="I40" s="163">
        <f t="shared" si="0"/>
        <v>528859.702907</v>
      </c>
      <c r="J40" s="161"/>
      <c r="K40" s="191">
        <v>385878.8799020001</v>
      </c>
      <c r="L40" s="163">
        <f t="shared" si="1"/>
        <v>385878.8799020001</v>
      </c>
      <c r="N40" s="154"/>
      <c r="O40" s="154"/>
      <c r="P40" s="154"/>
      <c r="Q40" s="154"/>
      <c r="R40" s="154"/>
      <c r="S40" s="154"/>
    </row>
    <row r="41" spans="1:19" ht="12.75" customHeight="1">
      <c r="A41" s="305" t="s">
        <v>230</v>
      </c>
      <c r="B41" s="306"/>
      <c r="C41" s="306"/>
      <c r="D41" s="306"/>
      <c r="E41" s="307"/>
      <c r="F41" s="8">
        <v>158</v>
      </c>
      <c r="G41" s="161"/>
      <c r="H41" s="191">
        <v>9545730.32206751</v>
      </c>
      <c r="I41" s="163">
        <f t="shared" si="0"/>
        <v>9545730.32206751</v>
      </c>
      <c r="J41" s="161"/>
      <c r="K41" s="191">
        <v>-25261239.689731997</v>
      </c>
      <c r="L41" s="163">
        <f t="shared" si="1"/>
        <v>-25261239.689731997</v>
      </c>
      <c r="N41" s="154"/>
      <c r="O41" s="154"/>
      <c r="P41" s="154"/>
      <c r="Q41" s="154"/>
      <c r="R41" s="154"/>
      <c r="S41" s="154"/>
    </row>
    <row r="42" spans="1:19" ht="26.25" customHeight="1">
      <c r="A42" s="308" t="s">
        <v>231</v>
      </c>
      <c r="B42" s="306"/>
      <c r="C42" s="306"/>
      <c r="D42" s="306"/>
      <c r="E42" s="307"/>
      <c r="F42" s="8">
        <v>159</v>
      </c>
      <c r="G42" s="41">
        <f>+G43+G46</f>
        <v>-37251505.637421004</v>
      </c>
      <c r="H42" s="42">
        <f>+H43+H46</f>
        <v>2040109.09363</v>
      </c>
      <c r="I42" s="163">
        <f t="shared" si="0"/>
        <v>-35211396.543791</v>
      </c>
      <c r="J42" s="41">
        <f>+J43+J46</f>
        <v>26177456.14233617</v>
      </c>
      <c r="K42" s="42">
        <f>+K43+K46</f>
        <v>1476870.3618939999</v>
      </c>
      <c r="L42" s="163">
        <f t="shared" si="1"/>
        <v>27654326.50423017</v>
      </c>
      <c r="N42" s="154"/>
      <c r="O42" s="154"/>
      <c r="P42" s="154"/>
      <c r="Q42" s="154"/>
      <c r="R42" s="154"/>
      <c r="S42" s="154"/>
    </row>
    <row r="43" spans="1:19" ht="16.5" customHeight="1">
      <c r="A43" s="305" t="s">
        <v>232</v>
      </c>
      <c r="B43" s="306"/>
      <c r="C43" s="306"/>
      <c r="D43" s="306"/>
      <c r="E43" s="307"/>
      <c r="F43" s="8">
        <v>160</v>
      </c>
      <c r="G43" s="192">
        <v>-37251505.637421004</v>
      </c>
      <c r="H43" s="193"/>
      <c r="I43" s="163">
        <f t="shared" si="0"/>
        <v>-37251505.637421004</v>
      </c>
      <c r="J43" s="192">
        <v>27756779.91233617</v>
      </c>
      <c r="K43" s="193"/>
      <c r="L43" s="163">
        <f t="shared" si="1"/>
        <v>27756779.91233617</v>
      </c>
      <c r="N43" s="154"/>
      <c r="O43" s="154"/>
      <c r="P43" s="154"/>
      <c r="Q43" s="154"/>
      <c r="R43" s="154"/>
      <c r="S43" s="154"/>
    </row>
    <row r="44" spans="1:19" ht="12.75" customHeight="1">
      <c r="A44" s="305" t="s">
        <v>233</v>
      </c>
      <c r="B44" s="306"/>
      <c r="C44" s="306"/>
      <c r="D44" s="306"/>
      <c r="E44" s="307"/>
      <c r="F44" s="8">
        <v>161</v>
      </c>
      <c r="G44" s="161">
        <v>-37213116.507421</v>
      </c>
      <c r="H44" s="191"/>
      <c r="I44" s="163">
        <f t="shared" si="0"/>
        <v>-37213116.507421</v>
      </c>
      <c r="J44" s="161">
        <v>27804843.24233617</v>
      </c>
      <c r="K44" s="191"/>
      <c r="L44" s="163">
        <f t="shared" si="1"/>
        <v>27804843.24233617</v>
      </c>
      <c r="N44" s="154"/>
      <c r="O44" s="154"/>
      <c r="P44" s="154"/>
      <c r="Q44" s="154"/>
      <c r="R44" s="154"/>
      <c r="S44" s="154"/>
    </row>
    <row r="45" spans="1:19" ht="12.75" customHeight="1">
      <c r="A45" s="305" t="s">
        <v>234</v>
      </c>
      <c r="B45" s="306"/>
      <c r="C45" s="306"/>
      <c r="D45" s="306"/>
      <c r="E45" s="307"/>
      <c r="F45" s="8">
        <v>162</v>
      </c>
      <c r="G45" s="161">
        <v>-38389.13</v>
      </c>
      <c r="H45" s="191"/>
      <c r="I45" s="163">
        <f t="shared" si="0"/>
        <v>-38389.13</v>
      </c>
      <c r="J45" s="161">
        <v>-48063.33</v>
      </c>
      <c r="K45" s="191"/>
      <c r="L45" s="163">
        <f t="shared" si="1"/>
        <v>-48063.33</v>
      </c>
      <c r="N45" s="154"/>
      <c r="O45" s="154"/>
      <c r="P45" s="154"/>
      <c r="Q45" s="154"/>
      <c r="R45" s="154"/>
      <c r="S45" s="154"/>
    </row>
    <row r="46" spans="1:19" ht="24.75" customHeight="1">
      <c r="A46" s="305" t="s">
        <v>235</v>
      </c>
      <c r="B46" s="306"/>
      <c r="C46" s="306"/>
      <c r="D46" s="306"/>
      <c r="E46" s="307"/>
      <c r="F46" s="8">
        <v>163</v>
      </c>
      <c r="G46" s="41">
        <f>+G47+G48+G49</f>
        <v>0</v>
      </c>
      <c r="H46" s="42">
        <f>+H47+H48+H49</f>
        <v>2040109.09363</v>
      </c>
      <c r="I46" s="163">
        <f t="shared" si="0"/>
        <v>2040109.09363</v>
      </c>
      <c r="J46" s="41">
        <f>+J47+J48+J49</f>
        <v>-1579323.77</v>
      </c>
      <c r="K46" s="42">
        <f>+K47+K48+K49</f>
        <v>1476870.3618939999</v>
      </c>
      <c r="L46" s="163">
        <f t="shared" si="1"/>
        <v>-102453.40810600016</v>
      </c>
      <c r="N46" s="154"/>
      <c r="O46" s="154"/>
      <c r="P46" s="154"/>
      <c r="Q46" s="154"/>
      <c r="R46" s="154"/>
      <c r="S46" s="154"/>
    </row>
    <row r="47" spans="1:19" ht="12.75" customHeight="1">
      <c r="A47" s="305" t="s">
        <v>228</v>
      </c>
      <c r="B47" s="306"/>
      <c r="C47" s="306"/>
      <c r="D47" s="306"/>
      <c r="E47" s="307"/>
      <c r="F47" s="8">
        <v>164</v>
      </c>
      <c r="G47" s="161"/>
      <c r="H47" s="191">
        <v>2040109.09363</v>
      </c>
      <c r="I47" s="163">
        <f t="shared" si="0"/>
        <v>2040109.09363</v>
      </c>
      <c r="J47" s="161">
        <v>-1579323.77</v>
      </c>
      <c r="K47" s="191">
        <v>1476870.3618939999</v>
      </c>
      <c r="L47" s="163">
        <f t="shared" si="1"/>
        <v>-102453.40810600016</v>
      </c>
      <c r="N47" s="154"/>
      <c r="O47" s="154"/>
      <c r="P47" s="154"/>
      <c r="Q47" s="154"/>
      <c r="R47" s="154"/>
      <c r="S47" s="154"/>
    </row>
    <row r="48" spans="1:19" ht="12.75" customHeight="1">
      <c r="A48" s="305" t="s">
        <v>229</v>
      </c>
      <c r="B48" s="306"/>
      <c r="C48" s="306"/>
      <c r="D48" s="306"/>
      <c r="E48" s="307"/>
      <c r="F48" s="8">
        <v>165</v>
      </c>
      <c r="G48" s="161"/>
      <c r="H48" s="191"/>
      <c r="I48" s="163">
        <f t="shared" si="0"/>
        <v>0</v>
      </c>
      <c r="J48" s="161"/>
      <c r="K48" s="191"/>
      <c r="L48" s="163">
        <f t="shared" si="1"/>
        <v>0</v>
      </c>
      <c r="N48" s="154"/>
      <c r="O48" s="154"/>
      <c r="P48" s="154"/>
      <c r="Q48" s="154"/>
      <c r="R48" s="154"/>
      <c r="S48" s="154"/>
    </row>
    <row r="49" spans="1:19" ht="12.75" customHeight="1">
      <c r="A49" s="305" t="s">
        <v>230</v>
      </c>
      <c r="B49" s="306"/>
      <c r="C49" s="306"/>
      <c r="D49" s="306"/>
      <c r="E49" s="307"/>
      <c r="F49" s="8">
        <v>166</v>
      </c>
      <c r="G49" s="161"/>
      <c r="H49" s="191"/>
      <c r="I49" s="163">
        <f t="shared" si="0"/>
        <v>0</v>
      </c>
      <c r="J49" s="161"/>
      <c r="K49" s="191"/>
      <c r="L49" s="163">
        <f t="shared" si="1"/>
        <v>0</v>
      </c>
      <c r="N49" s="154"/>
      <c r="O49" s="154"/>
      <c r="P49" s="154"/>
      <c r="Q49" s="154"/>
      <c r="R49" s="154"/>
      <c r="S49" s="154"/>
    </row>
    <row r="50" spans="1:19" ht="36" customHeight="1">
      <c r="A50" s="347" t="s">
        <v>236</v>
      </c>
      <c r="B50" s="321"/>
      <c r="C50" s="321"/>
      <c r="D50" s="321"/>
      <c r="E50" s="322"/>
      <c r="F50" s="8">
        <v>167</v>
      </c>
      <c r="G50" s="41">
        <f>+G51+G52+G53</f>
        <v>-54343001.629999995</v>
      </c>
      <c r="H50" s="42">
        <f>+H51+H52+H53</f>
        <v>0</v>
      </c>
      <c r="I50" s="163">
        <f t="shared" si="0"/>
        <v>-54343001.629999995</v>
      </c>
      <c r="J50" s="41">
        <f>+J51+J52+J53</f>
        <v>-117073595.24925001</v>
      </c>
      <c r="K50" s="42">
        <f>+K51+K52+K53</f>
        <v>0</v>
      </c>
      <c r="L50" s="163">
        <f t="shared" si="1"/>
        <v>-117073595.24925001</v>
      </c>
      <c r="N50" s="154"/>
      <c r="O50" s="154"/>
      <c r="P50" s="154"/>
      <c r="Q50" s="154"/>
      <c r="R50" s="154"/>
      <c r="S50" s="154"/>
    </row>
    <row r="51" spans="1:19" ht="12.75" customHeight="1">
      <c r="A51" s="305" t="s">
        <v>237</v>
      </c>
      <c r="B51" s="306"/>
      <c r="C51" s="306"/>
      <c r="D51" s="306"/>
      <c r="E51" s="307"/>
      <c r="F51" s="8">
        <v>168</v>
      </c>
      <c r="G51" s="161">
        <v>-54343001.629999995</v>
      </c>
      <c r="H51" s="191"/>
      <c r="I51" s="163">
        <f t="shared" si="0"/>
        <v>-54343001.629999995</v>
      </c>
      <c r="J51" s="161">
        <v>-117073595.24925001</v>
      </c>
      <c r="K51" s="191"/>
      <c r="L51" s="163">
        <f t="shared" si="1"/>
        <v>-117073595.24925001</v>
      </c>
      <c r="N51" s="154"/>
      <c r="O51" s="154"/>
      <c r="P51" s="154"/>
      <c r="Q51" s="154"/>
      <c r="R51" s="154"/>
      <c r="S51" s="154"/>
    </row>
    <row r="52" spans="1:19" ht="12.75" customHeight="1">
      <c r="A52" s="305" t="s">
        <v>238</v>
      </c>
      <c r="B52" s="306"/>
      <c r="C52" s="306"/>
      <c r="D52" s="306"/>
      <c r="E52" s="307"/>
      <c r="F52" s="8">
        <v>169</v>
      </c>
      <c r="G52" s="161"/>
      <c r="H52" s="191"/>
      <c r="I52" s="163">
        <f t="shared" si="0"/>
        <v>0</v>
      </c>
      <c r="J52" s="161"/>
      <c r="K52" s="191"/>
      <c r="L52" s="163">
        <f t="shared" si="1"/>
        <v>0</v>
      </c>
      <c r="N52" s="154"/>
      <c r="O52" s="154"/>
      <c r="P52" s="154"/>
      <c r="Q52" s="154"/>
      <c r="R52" s="154"/>
      <c r="S52" s="154"/>
    </row>
    <row r="53" spans="1:19" ht="12.75" customHeight="1">
      <c r="A53" s="305" t="s">
        <v>239</v>
      </c>
      <c r="B53" s="306"/>
      <c r="C53" s="306"/>
      <c r="D53" s="306"/>
      <c r="E53" s="307"/>
      <c r="F53" s="8">
        <v>170</v>
      </c>
      <c r="G53" s="161"/>
      <c r="H53" s="191"/>
      <c r="I53" s="163">
        <f t="shared" si="0"/>
        <v>0</v>
      </c>
      <c r="J53" s="161"/>
      <c r="K53" s="191"/>
      <c r="L53" s="163">
        <f t="shared" si="1"/>
        <v>0</v>
      </c>
      <c r="N53" s="154"/>
      <c r="O53" s="154"/>
      <c r="P53" s="154"/>
      <c r="Q53" s="154"/>
      <c r="R53" s="154"/>
      <c r="S53" s="154"/>
    </row>
    <row r="54" spans="1:19" ht="24.75" customHeight="1">
      <c r="A54" s="308" t="s">
        <v>240</v>
      </c>
      <c r="B54" s="306"/>
      <c r="C54" s="306"/>
      <c r="D54" s="306"/>
      <c r="E54" s="307"/>
      <c r="F54" s="8">
        <v>171</v>
      </c>
      <c r="G54" s="41">
        <f>+G55+G56</f>
        <v>0</v>
      </c>
      <c r="H54" s="42">
        <f>+H55+H56</f>
        <v>-759111.3200000001</v>
      </c>
      <c r="I54" s="163">
        <f t="shared" si="0"/>
        <v>-759111.3200000001</v>
      </c>
      <c r="J54" s="41">
        <f>+J55+J56</f>
        <v>0</v>
      </c>
      <c r="K54" s="42">
        <f>+K55+K56</f>
        <v>-1004112.0242959999</v>
      </c>
      <c r="L54" s="163">
        <f t="shared" si="1"/>
        <v>-1004112.0242959999</v>
      </c>
      <c r="N54" s="154"/>
      <c r="O54" s="154"/>
      <c r="P54" s="154"/>
      <c r="Q54" s="154"/>
      <c r="R54" s="154"/>
      <c r="S54" s="154"/>
    </row>
    <row r="55" spans="1:19" ht="12.75" customHeight="1">
      <c r="A55" s="305" t="s">
        <v>241</v>
      </c>
      <c r="B55" s="306"/>
      <c r="C55" s="306"/>
      <c r="D55" s="306"/>
      <c r="E55" s="307"/>
      <c r="F55" s="8">
        <v>172</v>
      </c>
      <c r="G55" s="161"/>
      <c r="H55" s="191">
        <v>-804928.27</v>
      </c>
      <c r="I55" s="163">
        <f t="shared" si="0"/>
        <v>-804928.27</v>
      </c>
      <c r="J55" s="161"/>
      <c r="K55" s="191">
        <v>-781784.1499999999</v>
      </c>
      <c r="L55" s="163">
        <f t="shared" si="1"/>
        <v>-781784.1499999999</v>
      </c>
      <c r="N55" s="154"/>
      <c r="O55" s="154"/>
      <c r="P55" s="154"/>
      <c r="Q55" s="154"/>
      <c r="R55" s="154"/>
      <c r="S55" s="154"/>
    </row>
    <row r="56" spans="1:19" ht="12.75" customHeight="1">
      <c r="A56" s="305" t="s">
        <v>242</v>
      </c>
      <c r="B56" s="306"/>
      <c r="C56" s="306"/>
      <c r="D56" s="306"/>
      <c r="E56" s="307"/>
      <c r="F56" s="8">
        <v>173</v>
      </c>
      <c r="G56" s="161"/>
      <c r="H56" s="191">
        <v>45816.950000000004</v>
      </c>
      <c r="I56" s="163">
        <f t="shared" si="0"/>
        <v>45816.950000000004</v>
      </c>
      <c r="J56" s="161"/>
      <c r="K56" s="191">
        <v>-222327.874296</v>
      </c>
      <c r="L56" s="163">
        <f t="shared" si="1"/>
        <v>-222327.874296</v>
      </c>
      <c r="N56" s="154"/>
      <c r="O56" s="154"/>
      <c r="P56" s="154"/>
      <c r="Q56" s="154"/>
      <c r="R56" s="154"/>
      <c r="S56" s="154"/>
    </row>
    <row r="57" spans="1:19" ht="24.75" customHeight="1">
      <c r="A57" s="308" t="s">
        <v>243</v>
      </c>
      <c r="B57" s="306"/>
      <c r="C57" s="306"/>
      <c r="D57" s="306"/>
      <c r="E57" s="307"/>
      <c r="F57" s="8">
        <v>174</v>
      </c>
      <c r="G57" s="194">
        <f>+G58+G62</f>
        <v>-30602337.409687497</v>
      </c>
      <c r="H57" s="195">
        <f>+H58+H62</f>
        <v>-204411411.32636136</v>
      </c>
      <c r="I57" s="163">
        <f t="shared" si="0"/>
        <v>-235013748.73604885</v>
      </c>
      <c r="J57" s="194">
        <f>+J58+J62</f>
        <v>-32276676.769627806</v>
      </c>
      <c r="K57" s="195">
        <f>+K58+K62</f>
        <v>-200128120.1317811</v>
      </c>
      <c r="L57" s="163">
        <f t="shared" si="1"/>
        <v>-232404796.9014089</v>
      </c>
      <c r="N57" s="154"/>
      <c r="O57" s="154"/>
      <c r="P57" s="154"/>
      <c r="Q57" s="154"/>
      <c r="R57" s="154"/>
      <c r="S57" s="154"/>
    </row>
    <row r="58" spans="1:19" ht="12.75" customHeight="1">
      <c r="A58" s="305" t="s">
        <v>244</v>
      </c>
      <c r="B58" s="306"/>
      <c r="C58" s="306"/>
      <c r="D58" s="306"/>
      <c r="E58" s="307"/>
      <c r="F58" s="8">
        <v>175</v>
      </c>
      <c r="G58" s="41">
        <f>+G59+G60+G61</f>
        <v>-20270660.565979995</v>
      </c>
      <c r="H58" s="42">
        <f>+H59+H60+H61</f>
        <v>-100481588.3619777</v>
      </c>
      <c r="I58" s="163">
        <f t="shared" si="0"/>
        <v>-120752248.92795768</v>
      </c>
      <c r="J58" s="41">
        <f>+J59+J60+J61</f>
        <v>-19355924.135284375</v>
      </c>
      <c r="K58" s="42">
        <f>+K59+K60+K61</f>
        <v>-89907946.06633459</v>
      </c>
      <c r="L58" s="163">
        <f t="shared" si="1"/>
        <v>-109263870.20161897</v>
      </c>
      <c r="N58" s="154"/>
      <c r="O58" s="154"/>
      <c r="P58" s="154"/>
      <c r="Q58" s="154"/>
      <c r="R58" s="154"/>
      <c r="S58" s="154"/>
    </row>
    <row r="59" spans="1:19" ht="12.75" customHeight="1">
      <c r="A59" s="305" t="s">
        <v>245</v>
      </c>
      <c r="B59" s="306"/>
      <c r="C59" s="306"/>
      <c r="D59" s="306"/>
      <c r="E59" s="307"/>
      <c r="F59" s="8">
        <v>176</v>
      </c>
      <c r="G59" s="161">
        <v>-13611627.337628996</v>
      </c>
      <c r="H59" s="191">
        <v>-63125299.23047351</v>
      </c>
      <c r="I59" s="163">
        <f t="shared" si="0"/>
        <v>-76736926.56810251</v>
      </c>
      <c r="J59" s="161">
        <v>-13701767.140941193</v>
      </c>
      <c r="K59" s="191">
        <v>-72276164.60565089</v>
      </c>
      <c r="L59" s="163">
        <f t="shared" si="1"/>
        <v>-85977931.74659207</v>
      </c>
      <c r="N59" s="154"/>
      <c r="O59" s="154"/>
      <c r="P59" s="154"/>
      <c r="Q59" s="154"/>
      <c r="R59" s="154"/>
      <c r="S59" s="154"/>
    </row>
    <row r="60" spans="1:19" ht="12.75" customHeight="1">
      <c r="A60" s="305" t="s">
        <v>246</v>
      </c>
      <c r="B60" s="306"/>
      <c r="C60" s="306"/>
      <c r="D60" s="306"/>
      <c r="E60" s="307"/>
      <c r="F60" s="8">
        <v>177</v>
      </c>
      <c r="G60" s="161">
        <v>-6659033.228351</v>
      </c>
      <c r="H60" s="191">
        <v>-37331289.13150419</v>
      </c>
      <c r="I60" s="163">
        <f t="shared" si="0"/>
        <v>-43990322.35985519</v>
      </c>
      <c r="J60" s="161">
        <v>-5654156.994343181</v>
      </c>
      <c r="K60" s="191">
        <v>-45648646.05647188</v>
      </c>
      <c r="L60" s="163">
        <f t="shared" si="1"/>
        <v>-51302803.05081506</v>
      </c>
      <c r="N60" s="154"/>
      <c r="O60" s="154"/>
      <c r="P60" s="154"/>
      <c r="Q60" s="154"/>
      <c r="R60" s="154"/>
      <c r="S60" s="154"/>
    </row>
    <row r="61" spans="1:19" ht="12.75" customHeight="1">
      <c r="A61" s="305" t="s">
        <v>247</v>
      </c>
      <c r="B61" s="306"/>
      <c r="C61" s="306"/>
      <c r="D61" s="306"/>
      <c r="E61" s="307"/>
      <c r="F61" s="8">
        <v>178</v>
      </c>
      <c r="G61" s="161"/>
      <c r="H61" s="191">
        <v>-25000</v>
      </c>
      <c r="I61" s="163">
        <f t="shared" si="0"/>
        <v>-25000</v>
      </c>
      <c r="J61" s="161"/>
      <c r="K61" s="191">
        <v>28016864.59578817</v>
      </c>
      <c r="L61" s="163">
        <f t="shared" si="1"/>
        <v>28016864.59578817</v>
      </c>
      <c r="N61" s="154"/>
      <c r="O61" s="154"/>
      <c r="P61" s="154"/>
      <c r="Q61" s="154"/>
      <c r="R61" s="154"/>
      <c r="S61" s="154"/>
    </row>
    <row r="62" spans="1:19" ht="15" customHeight="1">
      <c r="A62" s="305" t="s">
        <v>248</v>
      </c>
      <c r="B62" s="306"/>
      <c r="C62" s="306"/>
      <c r="D62" s="306"/>
      <c r="E62" s="307"/>
      <c r="F62" s="8">
        <v>179</v>
      </c>
      <c r="G62" s="41">
        <f>+G63+G64+G65</f>
        <v>-10331676.843707502</v>
      </c>
      <c r="H62" s="42">
        <f>+H63+H64+H65</f>
        <v>-103929822.96438366</v>
      </c>
      <c r="I62" s="163">
        <f t="shared" si="0"/>
        <v>-114261499.80809116</v>
      </c>
      <c r="J62" s="41">
        <f>+J63+J64+J65</f>
        <v>-12920752.63434343</v>
      </c>
      <c r="K62" s="42">
        <f>+K63+K64+K65</f>
        <v>-110220174.06544653</v>
      </c>
      <c r="L62" s="163">
        <f t="shared" si="1"/>
        <v>-123140926.69978996</v>
      </c>
      <c r="N62" s="154"/>
      <c r="O62" s="154"/>
      <c r="P62" s="154"/>
      <c r="Q62" s="154"/>
      <c r="R62" s="154"/>
      <c r="S62" s="154"/>
    </row>
    <row r="63" spans="1:19" ht="12.75" customHeight="1">
      <c r="A63" s="305" t="s">
        <v>249</v>
      </c>
      <c r="B63" s="306"/>
      <c r="C63" s="306"/>
      <c r="D63" s="306"/>
      <c r="E63" s="307"/>
      <c r="F63" s="8">
        <v>180</v>
      </c>
      <c r="G63" s="161">
        <v>-422124.29218499997</v>
      </c>
      <c r="H63" s="191">
        <v>-12518845.383071365</v>
      </c>
      <c r="I63" s="163">
        <f t="shared" si="0"/>
        <v>-12940969.675256364</v>
      </c>
      <c r="J63" s="161">
        <v>-628296.1909427</v>
      </c>
      <c r="K63" s="191">
        <v>-14197059.22912106</v>
      </c>
      <c r="L63" s="163">
        <f t="shared" si="1"/>
        <v>-14825355.42006376</v>
      </c>
      <c r="N63" s="154"/>
      <c r="O63" s="154"/>
      <c r="P63" s="154"/>
      <c r="Q63" s="154"/>
      <c r="R63" s="154"/>
      <c r="S63" s="154"/>
    </row>
    <row r="64" spans="1:19" ht="12.75" customHeight="1">
      <c r="A64" s="305" t="s">
        <v>250</v>
      </c>
      <c r="B64" s="306"/>
      <c r="C64" s="306"/>
      <c r="D64" s="306"/>
      <c r="E64" s="307"/>
      <c r="F64" s="8">
        <v>181</v>
      </c>
      <c r="G64" s="161">
        <v>-5082228.1333565</v>
      </c>
      <c r="H64" s="191">
        <v>-42875195.3261658</v>
      </c>
      <c r="I64" s="163">
        <f t="shared" si="0"/>
        <v>-47957423.45952231</v>
      </c>
      <c r="J64" s="161">
        <v>-5506924.179426</v>
      </c>
      <c r="K64" s="191">
        <v>-41574008.110692486</v>
      </c>
      <c r="L64" s="163">
        <f t="shared" si="1"/>
        <v>-47080932.290118486</v>
      </c>
      <c r="N64" s="154"/>
      <c r="O64" s="154"/>
      <c r="P64" s="154"/>
      <c r="Q64" s="154"/>
      <c r="R64" s="154"/>
      <c r="S64" s="154"/>
    </row>
    <row r="65" spans="1:19" ht="12.75" customHeight="1">
      <c r="A65" s="305" t="s">
        <v>251</v>
      </c>
      <c r="B65" s="306"/>
      <c r="C65" s="306"/>
      <c r="D65" s="306"/>
      <c r="E65" s="307"/>
      <c r="F65" s="8">
        <v>182</v>
      </c>
      <c r="G65" s="161">
        <v>-4827324.418166</v>
      </c>
      <c r="H65" s="191">
        <v>-48535782.255146496</v>
      </c>
      <c r="I65" s="163">
        <f t="shared" si="0"/>
        <v>-53363106.6733125</v>
      </c>
      <c r="J65" s="161">
        <v>-6785532.263974729</v>
      </c>
      <c r="K65" s="191">
        <v>-54449106.72563298</v>
      </c>
      <c r="L65" s="163">
        <f t="shared" si="1"/>
        <v>-61234638.98960771</v>
      </c>
      <c r="N65" s="154"/>
      <c r="O65" s="154"/>
      <c r="P65" s="154"/>
      <c r="Q65" s="154"/>
      <c r="R65" s="154"/>
      <c r="S65" s="154"/>
    </row>
    <row r="66" spans="1:19" ht="12.75" customHeight="1">
      <c r="A66" s="308" t="s">
        <v>252</v>
      </c>
      <c r="B66" s="306"/>
      <c r="C66" s="306"/>
      <c r="D66" s="306"/>
      <c r="E66" s="307"/>
      <c r="F66" s="8">
        <v>183</v>
      </c>
      <c r="G66" s="41">
        <f>+G67+G68+G69+G70+G71+G72+G73</f>
        <v>-34385010.5999135</v>
      </c>
      <c r="H66" s="42">
        <f>+H67+H68+H69+H70+H71+H72+H73</f>
        <v>-29035065.684870403</v>
      </c>
      <c r="I66" s="163">
        <f t="shared" si="0"/>
        <v>-63420076.2847839</v>
      </c>
      <c r="J66" s="41">
        <f>+J67+J68+J69+J70+J71+J72+J73</f>
        <v>-36982225.20586417</v>
      </c>
      <c r="K66" s="42">
        <f>+K67+K68+K69+K70+K71+K72+K73</f>
        <v>-22966548.98162317</v>
      </c>
      <c r="L66" s="163">
        <f t="shared" si="1"/>
        <v>-59948774.187487334</v>
      </c>
      <c r="N66" s="154"/>
      <c r="O66" s="154"/>
      <c r="P66" s="154"/>
      <c r="Q66" s="154"/>
      <c r="R66" s="154"/>
      <c r="S66" s="154"/>
    </row>
    <row r="67" spans="1:19" ht="24.75" customHeight="1">
      <c r="A67" s="305" t="s">
        <v>253</v>
      </c>
      <c r="B67" s="306"/>
      <c r="C67" s="306"/>
      <c r="D67" s="306"/>
      <c r="E67" s="307"/>
      <c r="F67" s="8">
        <v>184</v>
      </c>
      <c r="G67" s="161"/>
      <c r="H67" s="191"/>
      <c r="I67" s="163">
        <f t="shared" si="0"/>
        <v>0</v>
      </c>
      <c r="J67" s="161"/>
      <c r="K67" s="191"/>
      <c r="L67" s="163">
        <f t="shared" si="1"/>
        <v>0</v>
      </c>
      <c r="N67" s="154"/>
      <c r="O67" s="154"/>
      <c r="P67" s="154"/>
      <c r="Q67" s="154"/>
      <c r="R67" s="154"/>
      <c r="S67" s="154"/>
    </row>
    <row r="68" spans="1:19" ht="12.75" customHeight="1">
      <c r="A68" s="305" t="s">
        <v>254</v>
      </c>
      <c r="B68" s="306"/>
      <c r="C68" s="306"/>
      <c r="D68" s="306"/>
      <c r="E68" s="307"/>
      <c r="F68" s="8">
        <v>185</v>
      </c>
      <c r="G68" s="161">
        <v>-3901.47561</v>
      </c>
      <c r="H68" s="191">
        <v>-108906.40127219993</v>
      </c>
      <c r="I68" s="163">
        <f t="shared" si="0"/>
        <v>-112807.87688219993</v>
      </c>
      <c r="J68" s="161">
        <v>-3394.130004</v>
      </c>
      <c r="K68" s="191">
        <v>-127637.74174235016</v>
      </c>
      <c r="L68" s="163">
        <f t="shared" si="1"/>
        <v>-131031.87174635017</v>
      </c>
      <c r="N68" s="154"/>
      <c r="O68" s="154"/>
      <c r="P68" s="154"/>
      <c r="Q68" s="154"/>
      <c r="R68" s="154"/>
      <c r="S68" s="154"/>
    </row>
    <row r="69" spans="1:19" ht="12.75" customHeight="1">
      <c r="A69" s="305" t="s">
        <v>255</v>
      </c>
      <c r="B69" s="306"/>
      <c r="C69" s="306"/>
      <c r="D69" s="306"/>
      <c r="E69" s="307"/>
      <c r="F69" s="8">
        <v>186</v>
      </c>
      <c r="G69" s="161">
        <v>-1994196.1525135</v>
      </c>
      <c r="H69" s="191">
        <v>-2178079.4542664997</v>
      </c>
      <c r="I69" s="163">
        <f t="shared" si="0"/>
        <v>-4172275.60678</v>
      </c>
      <c r="J69" s="161">
        <v>-77291.38782917001</v>
      </c>
      <c r="K69" s="191">
        <v>-91655.5701535</v>
      </c>
      <c r="L69" s="163">
        <f t="shared" si="1"/>
        <v>-168946.95798267</v>
      </c>
      <c r="N69" s="154"/>
      <c r="O69" s="154"/>
      <c r="P69" s="154"/>
      <c r="Q69" s="154"/>
      <c r="R69" s="154"/>
      <c r="S69" s="154"/>
    </row>
    <row r="70" spans="1:19" ht="15.75" customHeight="1">
      <c r="A70" s="305" t="s">
        <v>256</v>
      </c>
      <c r="B70" s="306"/>
      <c r="C70" s="306"/>
      <c r="D70" s="306"/>
      <c r="E70" s="307"/>
      <c r="F70" s="8">
        <v>187</v>
      </c>
      <c r="G70" s="161">
        <v>-42814.22</v>
      </c>
      <c r="H70" s="191">
        <v>-993200.7100000001</v>
      </c>
      <c r="I70" s="163">
        <f t="shared" si="0"/>
        <v>-1036014.93</v>
      </c>
      <c r="J70" s="161">
        <v>-1525008.7200000002</v>
      </c>
      <c r="K70" s="191">
        <v>-1706153.0300000003</v>
      </c>
      <c r="L70" s="163">
        <f t="shared" si="1"/>
        <v>-3231161.7500000005</v>
      </c>
      <c r="N70" s="154"/>
      <c r="O70" s="154"/>
      <c r="P70" s="154"/>
      <c r="Q70" s="154"/>
      <c r="R70" s="154"/>
      <c r="S70" s="154"/>
    </row>
    <row r="71" spans="1:19" ht="16.5" customHeight="1">
      <c r="A71" s="305" t="s">
        <v>257</v>
      </c>
      <c r="B71" s="306"/>
      <c r="C71" s="306"/>
      <c r="D71" s="306"/>
      <c r="E71" s="307"/>
      <c r="F71" s="8">
        <v>188</v>
      </c>
      <c r="G71" s="161"/>
      <c r="H71" s="191">
        <v>-55769.89291</v>
      </c>
      <c r="I71" s="163">
        <f t="shared" si="0"/>
        <v>-55769.89291</v>
      </c>
      <c r="J71" s="161"/>
      <c r="K71" s="191">
        <v>-4567.034562</v>
      </c>
      <c r="L71" s="163">
        <f t="shared" si="1"/>
        <v>-4567.034562</v>
      </c>
      <c r="N71" s="154"/>
      <c r="O71" s="154"/>
      <c r="P71" s="154"/>
      <c r="Q71" s="154"/>
      <c r="R71" s="154"/>
      <c r="S71" s="154"/>
    </row>
    <row r="72" spans="1:19" ht="12.75" customHeight="1">
      <c r="A72" s="305" t="s">
        <v>258</v>
      </c>
      <c r="B72" s="306"/>
      <c r="C72" s="306"/>
      <c r="D72" s="306"/>
      <c r="E72" s="307"/>
      <c r="F72" s="8">
        <v>189</v>
      </c>
      <c r="G72" s="161">
        <v>-32071974.945799995</v>
      </c>
      <c r="H72" s="191">
        <v>-23492006.272706803</v>
      </c>
      <c r="I72" s="163">
        <f aca="true" t="shared" si="2" ref="I72:I99">+G72+H72</f>
        <v>-55563981.2185068</v>
      </c>
      <c r="J72" s="161">
        <v>-35157568.636804</v>
      </c>
      <c r="K72" s="191">
        <v>-19466176.284654</v>
      </c>
      <c r="L72" s="163">
        <f aca="true" t="shared" si="3" ref="L72:L99">SUM(J72:K72)</f>
        <v>-54623744.921458</v>
      </c>
      <c r="N72" s="154"/>
      <c r="O72" s="154"/>
      <c r="P72" s="154"/>
      <c r="Q72" s="154"/>
      <c r="R72" s="154"/>
      <c r="S72" s="154"/>
    </row>
    <row r="73" spans="1:19" ht="12.75" customHeight="1">
      <c r="A73" s="305" t="s">
        <v>259</v>
      </c>
      <c r="B73" s="306"/>
      <c r="C73" s="306"/>
      <c r="D73" s="306"/>
      <c r="E73" s="307"/>
      <c r="F73" s="8">
        <v>190</v>
      </c>
      <c r="G73" s="161">
        <v>-272123.80598999996</v>
      </c>
      <c r="H73" s="191">
        <v>-2207102.9537149007</v>
      </c>
      <c r="I73" s="163">
        <f t="shared" si="2"/>
        <v>-2479226.7597049004</v>
      </c>
      <c r="J73" s="161">
        <v>-218962.33122699996</v>
      </c>
      <c r="K73" s="191">
        <v>-1570359.32051132</v>
      </c>
      <c r="L73" s="163">
        <f t="shared" si="3"/>
        <v>-1789321.6517383198</v>
      </c>
      <c r="N73" s="154"/>
      <c r="O73" s="154"/>
      <c r="P73" s="154"/>
      <c r="Q73" s="154"/>
      <c r="R73" s="154"/>
      <c r="S73" s="154"/>
    </row>
    <row r="74" spans="1:19" ht="17.25" customHeight="1">
      <c r="A74" s="308" t="s">
        <v>260</v>
      </c>
      <c r="B74" s="306"/>
      <c r="C74" s="306"/>
      <c r="D74" s="306"/>
      <c r="E74" s="307"/>
      <c r="F74" s="8">
        <v>191</v>
      </c>
      <c r="G74" s="41">
        <f>+G75+G76</f>
        <v>-236462.13441</v>
      </c>
      <c r="H74" s="42">
        <f>+H75+H76</f>
        <v>-12267988.0779717</v>
      </c>
      <c r="I74" s="163">
        <f t="shared" si="2"/>
        <v>-12504450.2123817</v>
      </c>
      <c r="J74" s="41">
        <f>+J75+J76</f>
        <v>-273267.328453</v>
      </c>
      <c r="K74" s="42">
        <f>+K75+K76</f>
        <v>-11177922.367574172</v>
      </c>
      <c r="L74" s="163">
        <f t="shared" si="3"/>
        <v>-11451189.696027173</v>
      </c>
      <c r="N74" s="154"/>
      <c r="O74" s="154"/>
      <c r="P74" s="154"/>
      <c r="Q74" s="154"/>
      <c r="R74" s="154"/>
      <c r="S74" s="154"/>
    </row>
    <row r="75" spans="1:19" ht="12.75" customHeight="1">
      <c r="A75" s="305" t="s">
        <v>261</v>
      </c>
      <c r="B75" s="306"/>
      <c r="C75" s="306"/>
      <c r="D75" s="306"/>
      <c r="E75" s="307"/>
      <c r="F75" s="8">
        <v>192</v>
      </c>
      <c r="G75" s="161"/>
      <c r="H75" s="191">
        <v>-201964.8213345</v>
      </c>
      <c r="I75" s="163">
        <f t="shared" si="2"/>
        <v>-201964.8213345</v>
      </c>
      <c r="J75" s="161"/>
      <c r="K75" s="191">
        <v>-310759.7275028</v>
      </c>
      <c r="L75" s="163">
        <f t="shared" si="3"/>
        <v>-310759.7275028</v>
      </c>
      <c r="N75" s="154"/>
      <c r="O75" s="154"/>
      <c r="P75" s="154"/>
      <c r="Q75" s="154"/>
      <c r="R75" s="154"/>
      <c r="S75" s="154"/>
    </row>
    <row r="76" spans="1:19" ht="12.75" customHeight="1">
      <c r="A76" s="305" t="s">
        <v>262</v>
      </c>
      <c r="B76" s="306"/>
      <c r="C76" s="306"/>
      <c r="D76" s="306"/>
      <c r="E76" s="307"/>
      <c r="F76" s="8">
        <v>193</v>
      </c>
      <c r="G76" s="161">
        <v>-236462.13441</v>
      </c>
      <c r="H76" s="191">
        <v>-12066023.2566372</v>
      </c>
      <c r="I76" s="163">
        <f t="shared" si="2"/>
        <v>-12302485.3910472</v>
      </c>
      <c r="J76" s="161">
        <v>-273267.328453</v>
      </c>
      <c r="K76" s="191">
        <v>-10867162.640071372</v>
      </c>
      <c r="L76" s="163">
        <f t="shared" si="3"/>
        <v>-11140429.968524372</v>
      </c>
      <c r="N76" s="154"/>
      <c r="O76" s="154"/>
      <c r="P76" s="154"/>
      <c r="Q76" s="154"/>
      <c r="R76" s="154"/>
      <c r="S76" s="154"/>
    </row>
    <row r="77" spans="1:19" ht="12.75" customHeight="1">
      <c r="A77" s="308" t="s">
        <v>263</v>
      </c>
      <c r="B77" s="306"/>
      <c r="C77" s="306"/>
      <c r="D77" s="306"/>
      <c r="E77" s="307"/>
      <c r="F77" s="8">
        <v>194</v>
      </c>
      <c r="G77" s="161">
        <v>-3311.0475</v>
      </c>
      <c r="H77" s="191">
        <v>-6756586.496826601</v>
      </c>
      <c r="I77" s="163">
        <f t="shared" si="2"/>
        <v>-6759897.544326602</v>
      </c>
      <c r="J77" s="161">
        <v>-10007.13</v>
      </c>
      <c r="K77" s="191">
        <v>-184067.27038200002</v>
      </c>
      <c r="L77" s="163">
        <f t="shared" si="3"/>
        <v>-194074.40038200002</v>
      </c>
      <c r="N77" s="154"/>
      <c r="O77" s="154"/>
      <c r="P77" s="154"/>
      <c r="Q77" s="154"/>
      <c r="R77" s="154"/>
      <c r="S77" s="154"/>
    </row>
    <row r="78" spans="1:19" ht="42.75" customHeight="1">
      <c r="A78" s="308" t="s">
        <v>264</v>
      </c>
      <c r="B78" s="309"/>
      <c r="C78" s="309"/>
      <c r="D78" s="309"/>
      <c r="E78" s="310"/>
      <c r="F78" s="8">
        <v>195</v>
      </c>
      <c r="G78" s="41">
        <f>+G7+G16+G30+G31+G32+G33+G42+G50+G54+G57+G66+G74+G77</f>
        <v>11998022.506234983</v>
      </c>
      <c r="H78" s="42">
        <f>+H7+H16+H30+H31+H32+H33+H42+H50+H54+H57+H66+H74+H77</f>
        <v>39789339.246211946</v>
      </c>
      <c r="I78" s="163">
        <f t="shared" si="2"/>
        <v>51787361.75244693</v>
      </c>
      <c r="J78" s="41">
        <f>+J7+J16+J30+J31+J32+J33+J42+J50+J54+J57+J66+J74+J77</f>
        <v>18857028.3122719</v>
      </c>
      <c r="K78" s="42">
        <f>+K7+K16+K30+K31+K32+K33+K42+K50+K54+K57+K66+K74+K77</f>
        <v>62515050.92243442</v>
      </c>
      <c r="L78" s="163">
        <f t="shared" si="3"/>
        <v>81372079.23470631</v>
      </c>
      <c r="N78" s="154"/>
      <c r="O78" s="154"/>
      <c r="P78" s="154"/>
      <c r="Q78" s="154"/>
      <c r="R78" s="154"/>
      <c r="S78" s="154"/>
    </row>
    <row r="79" spans="1:19" ht="12.75" customHeight="1">
      <c r="A79" s="308" t="s">
        <v>265</v>
      </c>
      <c r="B79" s="306"/>
      <c r="C79" s="306"/>
      <c r="D79" s="306"/>
      <c r="E79" s="307"/>
      <c r="F79" s="8">
        <v>196</v>
      </c>
      <c r="G79" s="41">
        <f>+G80+G81</f>
        <v>-1208492.1517000003</v>
      </c>
      <c r="H79" s="42">
        <f>+H80+H81</f>
        <v>-10923402.850021765</v>
      </c>
      <c r="I79" s="163">
        <f t="shared" si="2"/>
        <v>-12131895.001721766</v>
      </c>
      <c r="J79" s="41">
        <f>+J80+J81</f>
        <v>-3274227.7528410032</v>
      </c>
      <c r="K79" s="42">
        <f>+K80+K81</f>
        <v>-10317229.450291356</v>
      </c>
      <c r="L79" s="163">
        <f t="shared" si="3"/>
        <v>-13591457.20313236</v>
      </c>
      <c r="N79" s="154"/>
      <c r="O79" s="154"/>
      <c r="P79" s="154"/>
      <c r="Q79" s="154"/>
      <c r="R79" s="154"/>
      <c r="S79" s="154"/>
    </row>
    <row r="80" spans="1:19" ht="12.75" customHeight="1">
      <c r="A80" s="305" t="s">
        <v>266</v>
      </c>
      <c r="B80" s="306"/>
      <c r="C80" s="306"/>
      <c r="D80" s="306"/>
      <c r="E80" s="307"/>
      <c r="F80" s="8">
        <v>197</v>
      </c>
      <c r="G80" s="161">
        <v>-158979.3417</v>
      </c>
      <c r="H80" s="191">
        <v>-4708414.65402174</v>
      </c>
      <c r="I80" s="163">
        <f t="shared" si="2"/>
        <v>-4867393.99572174</v>
      </c>
      <c r="J80" s="161">
        <v>-3274227.7528410032</v>
      </c>
      <c r="K80" s="191">
        <v>-10384362.690935964</v>
      </c>
      <c r="L80" s="163">
        <f t="shared" si="3"/>
        <v>-13658590.443776967</v>
      </c>
      <c r="N80" s="154"/>
      <c r="O80" s="154"/>
      <c r="P80" s="154"/>
      <c r="Q80" s="154"/>
      <c r="R80" s="154"/>
      <c r="S80" s="154"/>
    </row>
    <row r="81" spans="1:19" ht="12.75" customHeight="1">
      <c r="A81" s="305" t="s">
        <v>267</v>
      </c>
      <c r="B81" s="306"/>
      <c r="C81" s="306"/>
      <c r="D81" s="306"/>
      <c r="E81" s="307"/>
      <c r="F81" s="8">
        <v>198</v>
      </c>
      <c r="G81" s="161">
        <v>-1049512.8100000003</v>
      </c>
      <c r="H81" s="191">
        <v>-6214988.196000025</v>
      </c>
      <c r="I81" s="163">
        <f t="shared" si="2"/>
        <v>-7264501.006000025</v>
      </c>
      <c r="J81" s="161"/>
      <c r="K81" s="191">
        <v>67133.24064460695</v>
      </c>
      <c r="L81" s="163">
        <f t="shared" si="3"/>
        <v>67133.24064460695</v>
      </c>
      <c r="N81" s="154"/>
      <c r="O81" s="154"/>
      <c r="P81" s="154"/>
      <c r="Q81" s="154"/>
      <c r="R81" s="154"/>
      <c r="S81" s="154"/>
    </row>
    <row r="82" spans="1:19" ht="24" customHeight="1">
      <c r="A82" s="308" t="s">
        <v>268</v>
      </c>
      <c r="B82" s="306"/>
      <c r="C82" s="306"/>
      <c r="D82" s="306"/>
      <c r="E82" s="307"/>
      <c r="F82" s="8">
        <v>199</v>
      </c>
      <c r="G82" s="41">
        <f>+G78+G79</f>
        <v>10789530.354534984</v>
      </c>
      <c r="H82" s="42">
        <v>28865939.396190606</v>
      </c>
      <c r="I82" s="163">
        <f t="shared" si="2"/>
        <v>39655469.75072559</v>
      </c>
      <c r="J82" s="41">
        <f>+J78+J79</f>
        <v>15582800.559430897</v>
      </c>
      <c r="K82" s="42">
        <f>+K78+K79</f>
        <v>52197821.47214306</v>
      </c>
      <c r="L82" s="163">
        <f t="shared" si="3"/>
        <v>67780622.03157395</v>
      </c>
      <c r="N82" s="154"/>
      <c r="O82" s="154"/>
      <c r="P82" s="154"/>
      <c r="Q82" s="154"/>
      <c r="R82" s="154"/>
      <c r="S82" s="154"/>
    </row>
    <row r="83" spans="1:19" ht="12.75" customHeight="1">
      <c r="A83" s="308" t="s">
        <v>191</v>
      </c>
      <c r="B83" s="309"/>
      <c r="C83" s="309"/>
      <c r="D83" s="309"/>
      <c r="E83" s="310"/>
      <c r="F83" s="8">
        <v>200</v>
      </c>
      <c r="G83" s="192">
        <v>10774857.910727752</v>
      </c>
      <c r="H83" s="193">
        <v>28613020.649320327</v>
      </c>
      <c r="I83" s="163">
        <f t="shared" si="2"/>
        <v>39387878.56004808</v>
      </c>
      <c r="J83" s="161">
        <v>15565353.99099882</v>
      </c>
      <c r="K83" s="191">
        <v>52024346.658791974</v>
      </c>
      <c r="L83" s="163">
        <f t="shared" si="3"/>
        <v>67589700.6497908</v>
      </c>
      <c r="N83" s="154"/>
      <c r="O83" s="154"/>
      <c r="P83" s="154"/>
      <c r="Q83" s="154"/>
      <c r="R83" s="154"/>
      <c r="S83" s="154"/>
    </row>
    <row r="84" spans="1:19" ht="12.75" customHeight="1">
      <c r="A84" s="308" t="s">
        <v>192</v>
      </c>
      <c r="B84" s="309"/>
      <c r="C84" s="309"/>
      <c r="D84" s="309"/>
      <c r="E84" s="310"/>
      <c r="F84" s="8">
        <v>201</v>
      </c>
      <c r="G84" s="161">
        <v>14672.443807260519</v>
      </c>
      <c r="H84" s="191">
        <v>252918.74687027867</v>
      </c>
      <c r="I84" s="163">
        <f t="shared" si="2"/>
        <v>267591.1906775392</v>
      </c>
      <c r="J84" s="161">
        <v>17446.568432025313</v>
      </c>
      <c r="K84" s="191">
        <v>173474.313351041</v>
      </c>
      <c r="L84" s="163">
        <f t="shared" si="3"/>
        <v>190920.88178306632</v>
      </c>
      <c r="N84" s="154"/>
      <c r="O84" s="154"/>
      <c r="P84" s="154"/>
      <c r="Q84" s="154"/>
      <c r="R84" s="154"/>
      <c r="S84" s="154"/>
    </row>
    <row r="85" spans="1:19" ht="12.75" customHeight="1">
      <c r="A85" s="308" t="s">
        <v>269</v>
      </c>
      <c r="B85" s="309"/>
      <c r="C85" s="309"/>
      <c r="D85" s="309"/>
      <c r="E85" s="309"/>
      <c r="F85" s="8">
        <v>202</v>
      </c>
      <c r="G85" s="192">
        <v>251656830.798706</v>
      </c>
      <c r="H85" s="193">
        <v>568851894.6684535</v>
      </c>
      <c r="I85" s="163">
        <f t="shared" si="2"/>
        <v>820508725.4671595</v>
      </c>
      <c r="J85" s="161">
        <v>278372086.21524185</v>
      </c>
      <c r="K85" s="161">
        <v>574942171.1406049</v>
      </c>
      <c r="L85" s="196">
        <f t="shared" si="3"/>
        <v>853314257.3558466</v>
      </c>
      <c r="N85" s="154"/>
      <c r="O85" s="154"/>
      <c r="P85" s="154"/>
      <c r="Q85" s="154"/>
      <c r="R85" s="154"/>
      <c r="S85" s="154"/>
    </row>
    <row r="86" spans="1:19" ht="12.75" customHeight="1">
      <c r="A86" s="308" t="s">
        <v>270</v>
      </c>
      <c r="B86" s="309"/>
      <c r="C86" s="309"/>
      <c r="D86" s="309"/>
      <c r="E86" s="309"/>
      <c r="F86" s="8">
        <v>203</v>
      </c>
      <c r="G86" s="192">
        <v>-240867300.44417098</v>
      </c>
      <c r="H86" s="193">
        <v>-539985958.2722633</v>
      </c>
      <c r="I86" s="163">
        <f t="shared" si="2"/>
        <v>-780853258.7164342</v>
      </c>
      <c r="J86" s="161">
        <v>-262789285.65581092</v>
      </c>
      <c r="K86" s="161">
        <v>-522744349.6684618</v>
      </c>
      <c r="L86" s="196">
        <f t="shared" si="3"/>
        <v>-785533635.3242728</v>
      </c>
      <c r="N86" s="154"/>
      <c r="O86" s="154"/>
      <c r="P86" s="154"/>
      <c r="Q86" s="154"/>
      <c r="R86" s="154"/>
      <c r="S86" s="154"/>
    </row>
    <row r="87" spans="1:19" ht="12.75" customHeight="1">
      <c r="A87" s="308" t="s">
        <v>381</v>
      </c>
      <c r="B87" s="306"/>
      <c r="C87" s="306"/>
      <c r="D87" s="306"/>
      <c r="E87" s="306"/>
      <c r="F87" s="8">
        <v>204</v>
      </c>
      <c r="G87" s="161">
        <v>14436323.950595792</v>
      </c>
      <c r="H87" s="191">
        <v>34369956.29732431</v>
      </c>
      <c r="I87" s="163">
        <f t="shared" si="2"/>
        <v>48806280.247920096</v>
      </c>
      <c r="J87" s="192">
        <v>-6430689.82486231</v>
      </c>
      <c r="K87" s="193">
        <v>27993622.614869677</v>
      </c>
      <c r="L87" s="163">
        <f t="shared" si="3"/>
        <v>21562932.790007368</v>
      </c>
      <c r="N87" s="154"/>
      <c r="O87" s="154"/>
      <c r="P87" s="154"/>
      <c r="Q87" s="154"/>
      <c r="R87" s="154"/>
      <c r="S87" s="154"/>
    </row>
    <row r="88" spans="1:19" ht="25.5" customHeight="1">
      <c r="A88" s="305" t="s">
        <v>271</v>
      </c>
      <c r="B88" s="306"/>
      <c r="C88" s="306"/>
      <c r="D88" s="306"/>
      <c r="E88" s="306"/>
      <c r="F88" s="8">
        <v>205</v>
      </c>
      <c r="G88" s="192">
        <v>-875709.7394040974</v>
      </c>
      <c r="H88" s="193">
        <v>-1731380.6120066782</v>
      </c>
      <c r="I88" s="163">
        <f t="shared" si="2"/>
        <v>-2607090.3514107754</v>
      </c>
      <c r="J88" s="161">
        <v>-853725.3080623045</v>
      </c>
      <c r="K88" s="191">
        <v>-2207526.7123418013</v>
      </c>
      <c r="L88" s="163">
        <f t="shared" si="3"/>
        <v>-3061252.020404106</v>
      </c>
      <c r="N88" s="154"/>
      <c r="O88" s="154"/>
      <c r="P88" s="154"/>
      <c r="Q88" s="154"/>
      <c r="R88" s="154"/>
      <c r="S88" s="154"/>
    </row>
    <row r="89" spans="1:19" ht="23.25" customHeight="1">
      <c r="A89" s="305" t="s">
        <v>272</v>
      </c>
      <c r="B89" s="306"/>
      <c r="C89" s="306"/>
      <c r="D89" s="306"/>
      <c r="E89" s="306"/>
      <c r="F89" s="8">
        <v>206</v>
      </c>
      <c r="G89" s="192">
        <v>19140042.1199999</v>
      </c>
      <c r="H89" s="193">
        <v>41088329.66388109</v>
      </c>
      <c r="I89" s="163">
        <f t="shared" si="2"/>
        <v>60228371.78388099</v>
      </c>
      <c r="J89" s="161">
        <v>-6801176.240000006</v>
      </c>
      <c r="K89" s="191">
        <v>38878082.97161148</v>
      </c>
      <c r="L89" s="163">
        <f t="shared" si="3"/>
        <v>32076906.73161147</v>
      </c>
      <c r="N89" s="154"/>
      <c r="O89" s="154"/>
      <c r="P89" s="154"/>
      <c r="Q89" s="154"/>
      <c r="R89" s="154"/>
      <c r="S89" s="154"/>
    </row>
    <row r="90" spans="1:19" ht="24.75" customHeight="1">
      <c r="A90" s="305" t="s">
        <v>273</v>
      </c>
      <c r="B90" s="306"/>
      <c r="C90" s="306"/>
      <c r="D90" s="306"/>
      <c r="E90" s="306"/>
      <c r="F90" s="8">
        <v>207</v>
      </c>
      <c r="G90" s="161"/>
      <c r="H90" s="191">
        <v>1973723.20545</v>
      </c>
      <c r="I90" s="163">
        <f t="shared" si="2"/>
        <v>1973723.20545</v>
      </c>
      <c r="J90" s="161"/>
      <c r="K90" s="191"/>
      <c r="L90" s="163">
        <f t="shared" si="3"/>
        <v>0</v>
      </c>
      <c r="N90" s="154"/>
      <c r="O90" s="154"/>
      <c r="P90" s="154"/>
      <c r="Q90" s="154"/>
      <c r="R90" s="154"/>
      <c r="S90" s="154"/>
    </row>
    <row r="91" spans="1:19" ht="24.75" customHeight="1">
      <c r="A91" s="305" t="s">
        <v>274</v>
      </c>
      <c r="B91" s="306"/>
      <c r="C91" s="306"/>
      <c r="D91" s="306"/>
      <c r="E91" s="306"/>
      <c r="F91" s="8">
        <v>208</v>
      </c>
      <c r="G91" s="192"/>
      <c r="H91" s="193"/>
      <c r="I91" s="163">
        <f t="shared" si="2"/>
        <v>0</v>
      </c>
      <c r="J91" s="161"/>
      <c r="K91" s="191"/>
      <c r="L91" s="163">
        <f t="shared" si="3"/>
        <v>0</v>
      </c>
      <c r="N91" s="154"/>
      <c r="O91" s="154"/>
      <c r="P91" s="154"/>
      <c r="Q91" s="154"/>
      <c r="R91" s="154"/>
      <c r="S91" s="154"/>
    </row>
    <row r="92" spans="1:19" ht="12.75" customHeight="1">
      <c r="A92" s="305" t="s">
        <v>275</v>
      </c>
      <c r="B92" s="306"/>
      <c r="C92" s="306"/>
      <c r="D92" s="306"/>
      <c r="E92" s="306"/>
      <c r="F92" s="8">
        <v>209</v>
      </c>
      <c r="G92" s="192"/>
      <c r="H92" s="193"/>
      <c r="I92" s="163">
        <f t="shared" si="2"/>
        <v>0</v>
      </c>
      <c r="J92" s="161"/>
      <c r="K92" s="191"/>
      <c r="L92" s="163">
        <f t="shared" si="3"/>
        <v>0</v>
      </c>
      <c r="N92" s="154"/>
      <c r="O92" s="154"/>
      <c r="P92" s="154"/>
      <c r="Q92" s="154"/>
      <c r="R92" s="154"/>
      <c r="S92" s="154"/>
    </row>
    <row r="93" spans="1:19" ht="24" customHeight="1">
      <c r="A93" s="305" t="s">
        <v>276</v>
      </c>
      <c r="B93" s="306"/>
      <c r="C93" s="306"/>
      <c r="D93" s="306"/>
      <c r="E93" s="306"/>
      <c r="F93" s="8">
        <v>210</v>
      </c>
      <c r="G93" s="161"/>
      <c r="H93" s="191"/>
      <c r="I93" s="163">
        <f t="shared" si="2"/>
        <v>0</v>
      </c>
      <c r="J93" s="161"/>
      <c r="K93" s="191"/>
      <c r="L93" s="163">
        <f t="shared" si="3"/>
        <v>0</v>
      </c>
      <c r="N93" s="154"/>
      <c r="O93" s="154"/>
      <c r="P93" s="154"/>
      <c r="Q93" s="154"/>
      <c r="R93" s="154"/>
      <c r="S93" s="154"/>
    </row>
    <row r="94" spans="1:19" ht="12.75" customHeight="1">
      <c r="A94" s="305" t="s">
        <v>277</v>
      </c>
      <c r="B94" s="306"/>
      <c r="C94" s="306"/>
      <c r="D94" s="306"/>
      <c r="E94" s="306"/>
      <c r="F94" s="8">
        <v>211</v>
      </c>
      <c r="G94" s="192"/>
      <c r="H94" s="193"/>
      <c r="I94" s="163">
        <f t="shared" si="2"/>
        <v>0</v>
      </c>
      <c r="J94" s="161"/>
      <c r="K94" s="191"/>
      <c r="L94" s="163">
        <f t="shared" si="3"/>
        <v>0</v>
      </c>
      <c r="N94" s="154"/>
      <c r="O94" s="154"/>
      <c r="P94" s="154"/>
      <c r="Q94" s="154"/>
      <c r="R94" s="154"/>
      <c r="S94" s="154"/>
    </row>
    <row r="95" spans="1:19" ht="12.75" customHeight="1">
      <c r="A95" s="305" t="s">
        <v>278</v>
      </c>
      <c r="B95" s="306"/>
      <c r="C95" s="306"/>
      <c r="D95" s="306"/>
      <c r="E95" s="306"/>
      <c r="F95" s="8">
        <v>212</v>
      </c>
      <c r="G95" s="192">
        <v>3828008.43000001</v>
      </c>
      <c r="H95" s="193">
        <v>6960715.9600001</v>
      </c>
      <c r="I95" s="163">
        <f t="shared" si="2"/>
        <v>10788724.390000109</v>
      </c>
      <c r="J95" s="161">
        <v>-1224211.7232</v>
      </c>
      <c r="K95" s="191">
        <v>8676933.6444</v>
      </c>
      <c r="L95" s="163">
        <f t="shared" si="3"/>
        <v>7452721.921200001</v>
      </c>
      <c r="N95" s="154"/>
      <c r="O95" s="154"/>
      <c r="P95" s="154"/>
      <c r="Q95" s="154"/>
      <c r="R95" s="154"/>
      <c r="S95" s="154"/>
    </row>
    <row r="96" spans="1:19" ht="12.75" customHeight="1">
      <c r="A96" s="308" t="s">
        <v>279</v>
      </c>
      <c r="B96" s="306"/>
      <c r="C96" s="306"/>
      <c r="D96" s="306"/>
      <c r="E96" s="306"/>
      <c r="F96" s="8">
        <v>213</v>
      </c>
      <c r="G96" s="161">
        <v>25225854.305130776</v>
      </c>
      <c r="H96" s="191">
        <v>63235895.69351491</v>
      </c>
      <c r="I96" s="163">
        <f t="shared" si="2"/>
        <v>88461749.9986457</v>
      </c>
      <c r="J96" s="192">
        <v>9152110.734568588</v>
      </c>
      <c r="K96" s="193">
        <v>80191444.08701268</v>
      </c>
      <c r="L96" s="163">
        <f t="shared" si="3"/>
        <v>89343554.82158127</v>
      </c>
      <c r="N96" s="154"/>
      <c r="O96" s="154"/>
      <c r="P96" s="154"/>
      <c r="Q96" s="154"/>
      <c r="R96" s="154"/>
      <c r="S96" s="154"/>
    </row>
    <row r="97" spans="1:19" ht="12.75" customHeight="1">
      <c r="A97" s="308" t="s">
        <v>191</v>
      </c>
      <c r="B97" s="309"/>
      <c r="C97" s="309"/>
      <c r="D97" s="309"/>
      <c r="E97" s="310"/>
      <c r="F97" s="8">
        <v>214</v>
      </c>
      <c r="G97" s="192">
        <v>25224696.31997539</v>
      </c>
      <c r="H97" s="193">
        <v>62843714.85607703</v>
      </c>
      <c r="I97" s="163">
        <f t="shared" si="2"/>
        <v>88068411.17605242</v>
      </c>
      <c r="J97" s="161">
        <v>9148520.304254163</v>
      </c>
      <c r="K97" s="191">
        <v>80085011.68833828</v>
      </c>
      <c r="L97" s="163">
        <f t="shared" si="3"/>
        <v>89233531.99259244</v>
      </c>
      <c r="N97" s="154"/>
      <c r="O97" s="154"/>
      <c r="P97" s="154"/>
      <c r="Q97" s="154"/>
      <c r="R97" s="154"/>
      <c r="S97" s="154"/>
    </row>
    <row r="98" spans="1:19" ht="12.75" customHeight="1">
      <c r="A98" s="308" t="s">
        <v>192</v>
      </c>
      <c r="B98" s="309"/>
      <c r="C98" s="309"/>
      <c r="D98" s="309"/>
      <c r="E98" s="310"/>
      <c r="F98" s="8">
        <v>215</v>
      </c>
      <c r="G98" s="192">
        <v>1157.9851554119414</v>
      </c>
      <c r="H98" s="193">
        <v>392180.8374378743</v>
      </c>
      <c r="I98" s="163">
        <f t="shared" si="2"/>
        <v>393338.8225932862</v>
      </c>
      <c r="J98" s="161">
        <v>3590.93031437254</v>
      </c>
      <c r="K98" s="191">
        <v>106432.196290448</v>
      </c>
      <c r="L98" s="163">
        <f t="shared" si="3"/>
        <v>110023.12660482054</v>
      </c>
      <c r="N98" s="154"/>
      <c r="O98" s="154"/>
      <c r="P98" s="154"/>
      <c r="Q98" s="154"/>
      <c r="R98" s="154"/>
      <c r="S98" s="154"/>
    </row>
    <row r="99" spans="1:19" ht="21" customHeight="1">
      <c r="A99" s="323" t="s">
        <v>280</v>
      </c>
      <c r="B99" s="348"/>
      <c r="C99" s="348"/>
      <c r="D99" s="348"/>
      <c r="E99" s="349"/>
      <c r="F99" s="9">
        <v>216</v>
      </c>
      <c r="G99" s="170"/>
      <c r="H99" s="197"/>
      <c r="I99" s="198">
        <f t="shared" si="2"/>
        <v>0</v>
      </c>
      <c r="J99" s="170"/>
      <c r="K99" s="197"/>
      <c r="L99" s="175">
        <f t="shared" si="3"/>
        <v>0</v>
      </c>
      <c r="N99" s="154"/>
      <c r="O99" s="154"/>
      <c r="P99" s="154"/>
      <c r="Q99" s="154"/>
      <c r="R99" s="154"/>
      <c r="S99" s="154"/>
    </row>
    <row r="100" spans="1:12" ht="12.75">
      <c r="A100" s="350" t="s">
        <v>281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M1:IV65536 A101:L65536 F7:F99 L18:L99 G83:H99 G8:H15 J8:K15 G17:H17 J17:L17 G19:H23 J19:K23 G25:H32 J25:K32 G34:H37 J34:K37 G39:H41 J39:K41 G43:H45 J43:K45 G47:H49 J47:K49 G51:H53 J51:K53 G55:H56 J55:K56 G59:H61 J59:K61 L7:L16 G63:H65 J63:K65 G67:H73 J67:K73 G75:H77 J75:K77 G80:H81 J80:K81 J83:K99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ignoredErrors>
    <ignoredError sqref="I7:I9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SheetLayoutView="100" zoomScalePageLayoutView="0" workbookViewId="0" topLeftCell="A70">
      <selection activeCell="I83" sqref="I83"/>
    </sheetView>
  </sheetViews>
  <sheetFormatPr defaultColWidth="9.140625" defaultRowHeight="12.75"/>
  <cols>
    <col min="1" max="4" width="9.140625" style="28" customWidth="1"/>
    <col min="5" max="5" width="12.140625" style="28" customWidth="1"/>
    <col min="6" max="6" width="7.140625" style="28" customWidth="1"/>
    <col min="7" max="8" width="10.140625" style="28" bestFit="1" customWidth="1"/>
    <col min="9" max="9" width="10.8515625" style="28" bestFit="1" customWidth="1"/>
    <col min="10" max="11" width="10.140625" style="28" bestFit="1" customWidth="1"/>
    <col min="12" max="12" width="10.8515625" style="28" bestFit="1" customWidth="1"/>
    <col min="13" max="13" width="9.140625" style="28" customWidth="1"/>
    <col min="14" max="14" width="13.8515625" style="28" bestFit="1" customWidth="1"/>
    <col min="15" max="16384" width="9.140625" style="28" customWidth="1"/>
  </cols>
  <sheetData>
    <row r="1" spans="1:12" ht="20.25" customHeight="1">
      <c r="A1" s="340" t="s">
        <v>195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54"/>
    </row>
    <row r="2" spans="1:12" ht="12.75" customHeight="1">
      <c r="A2" s="297" t="s">
        <v>416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355"/>
    </row>
    <row r="3" spans="1:13" ht="12.75">
      <c r="A3" s="68"/>
      <c r="B3" s="72"/>
      <c r="C3" s="72"/>
      <c r="D3" s="69"/>
      <c r="E3" s="69"/>
      <c r="F3" s="69"/>
      <c r="G3" s="69"/>
      <c r="H3" s="69"/>
      <c r="I3" s="70"/>
      <c r="J3" s="70"/>
      <c r="K3" s="356" t="s">
        <v>63</v>
      </c>
      <c r="L3" s="356"/>
      <c r="M3" s="27"/>
    </row>
    <row r="4" spans="1:12" ht="12.75" customHeight="1">
      <c r="A4" s="284" t="s">
        <v>133</v>
      </c>
      <c r="B4" s="285"/>
      <c r="C4" s="285"/>
      <c r="D4" s="285"/>
      <c r="E4" s="286"/>
      <c r="F4" s="290" t="s">
        <v>134</v>
      </c>
      <c r="G4" s="341" t="s">
        <v>135</v>
      </c>
      <c r="H4" s="342"/>
      <c r="I4" s="343"/>
      <c r="J4" s="341" t="s">
        <v>136</v>
      </c>
      <c r="K4" s="342"/>
      <c r="L4" s="343"/>
    </row>
    <row r="5" spans="1:12" ht="12.75">
      <c r="A5" s="287"/>
      <c r="B5" s="288"/>
      <c r="C5" s="288"/>
      <c r="D5" s="288"/>
      <c r="E5" s="289"/>
      <c r="F5" s="291"/>
      <c r="G5" s="71" t="s">
        <v>137</v>
      </c>
      <c r="H5" s="73" t="s">
        <v>138</v>
      </c>
      <c r="I5" s="75" t="s">
        <v>139</v>
      </c>
      <c r="J5" s="71" t="s">
        <v>137</v>
      </c>
      <c r="K5" s="75" t="s">
        <v>138</v>
      </c>
      <c r="L5" s="75" t="s">
        <v>139</v>
      </c>
    </row>
    <row r="6" spans="1:12" ht="12.75">
      <c r="A6" s="299">
        <v>1</v>
      </c>
      <c r="B6" s="300"/>
      <c r="C6" s="300"/>
      <c r="D6" s="300"/>
      <c r="E6" s="301"/>
      <c r="F6" s="55">
        <v>2</v>
      </c>
      <c r="G6" s="74">
        <v>3</v>
      </c>
      <c r="H6" s="77">
        <v>4</v>
      </c>
      <c r="I6" s="76" t="s">
        <v>0</v>
      </c>
      <c r="J6" s="74">
        <v>6</v>
      </c>
      <c r="K6" s="77">
        <v>7</v>
      </c>
      <c r="L6" s="76" t="s">
        <v>1</v>
      </c>
    </row>
    <row r="7" spans="1:19" ht="12.75" customHeight="1">
      <c r="A7" s="329" t="s">
        <v>196</v>
      </c>
      <c r="B7" s="345"/>
      <c r="C7" s="345"/>
      <c r="D7" s="345"/>
      <c r="E7" s="346"/>
      <c r="F7" s="7">
        <v>124</v>
      </c>
      <c r="G7" s="38">
        <f>+G8+G9+G10+G11+G12+G13+G14+G15</f>
        <v>220903107.8613065</v>
      </c>
      <c r="H7" s="39">
        <f>+H8+H9+H10+H11+H12+H13+H14+H15</f>
        <v>472408645.80106694</v>
      </c>
      <c r="I7" s="153">
        <f>+G7+H7</f>
        <v>693311753.6623734</v>
      </c>
      <c r="J7" s="38">
        <f>+J8+J9+J10+J11+J12+J13+J14+J15</f>
        <v>232212615.72243103</v>
      </c>
      <c r="K7" s="39">
        <f>+K8+K9+K10+K11+K12+K13+K14+K15</f>
        <v>461139554.3738923</v>
      </c>
      <c r="L7" s="40">
        <f>SUM(J7:K7)</f>
        <v>693352170.0963234</v>
      </c>
      <c r="N7" s="149"/>
      <c r="O7" s="149"/>
      <c r="P7" s="149"/>
      <c r="Q7" s="149"/>
      <c r="R7" s="149"/>
      <c r="S7" s="149"/>
    </row>
    <row r="8" spans="1:19" ht="12.75" customHeight="1">
      <c r="A8" s="305" t="s">
        <v>197</v>
      </c>
      <c r="B8" s="306"/>
      <c r="C8" s="306"/>
      <c r="D8" s="306"/>
      <c r="E8" s="307"/>
      <c r="F8" s="8">
        <v>125</v>
      </c>
      <c r="G8" s="161">
        <v>221053924.06222197</v>
      </c>
      <c r="H8" s="191">
        <v>784157458.3297509</v>
      </c>
      <c r="I8" s="163">
        <f aca="true" t="shared" si="0" ref="I8:I71">+G8+H8</f>
        <v>1005211382.3919729</v>
      </c>
      <c r="J8" s="161">
        <v>232067769.31106263</v>
      </c>
      <c r="K8" s="191">
        <v>787056416.034623</v>
      </c>
      <c r="L8" s="163">
        <f aca="true" t="shared" si="1" ref="L8:L71">SUM(J8:K8)</f>
        <v>1019124185.3456857</v>
      </c>
      <c r="N8" s="149"/>
      <c r="O8" s="149"/>
      <c r="P8" s="149"/>
      <c r="Q8" s="149"/>
      <c r="R8" s="149"/>
      <c r="S8" s="149"/>
    </row>
    <row r="9" spans="1:19" ht="12.75" customHeight="1">
      <c r="A9" s="305" t="s">
        <v>198</v>
      </c>
      <c r="B9" s="306"/>
      <c r="C9" s="306"/>
      <c r="D9" s="306"/>
      <c r="E9" s="307"/>
      <c r="F9" s="8">
        <v>126</v>
      </c>
      <c r="G9" s="161"/>
      <c r="H9" s="191">
        <v>1109544.43</v>
      </c>
      <c r="I9" s="163">
        <f t="shared" si="0"/>
        <v>1109544.43</v>
      </c>
      <c r="J9" s="161"/>
      <c r="K9" s="191">
        <v>166234.34756300002</v>
      </c>
      <c r="L9" s="163">
        <f t="shared" si="1"/>
        <v>166234.34756300002</v>
      </c>
      <c r="N9" s="149"/>
      <c r="O9" s="149"/>
      <c r="P9" s="149"/>
      <c r="Q9" s="149"/>
      <c r="R9" s="149"/>
      <c r="S9" s="149"/>
    </row>
    <row r="10" spans="1:19" ht="25.5" customHeight="1">
      <c r="A10" s="305" t="s">
        <v>199</v>
      </c>
      <c r="B10" s="306"/>
      <c r="C10" s="306"/>
      <c r="D10" s="306"/>
      <c r="E10" s="307"/>
      <c r="F10" s="8">
        <v>127</v>
      </c>
      <c r="G10" s="161"/>
      <c r="H10" s="191">
        <v>-2588054.672535602</v>
      </c>
      <c r="I10" s="163">
        <f t="shared" si="0"/>
        <v>-2588054.672535602</v>
      </c>
      <c r="J10" s="161"/>
      <c r="K10" s="191">
        <v>-8186349.714243606</v>
      </c>
      <c r="L10" s="163">
        <f t="shared" si="1"/>
        <v>-8186349.714243606</v>
      </c>
      <c r="N10" s="149"/>
      <c r="O10" s="149"/>
      <c r="P10" s="149"/>
      <c r="Q10" s="149"/>
      <c r="R10" s="149"/>
      <c r="S10" s="149"/>
    </row>
    <row r="11" spans="1:19" ht="12.75" customHeight="1">
      <c r="A11" s="305" t="s">
        <v>200</v>
      </c>
      <c r="B11" s="306"/>
      <c r="C11" s="306"/>
      <c r="D11" s="306"/>
      <c r="E11" s="307"/>
      <c r="F11" s="8">
        <v>128</v>
      </c>
      <c r="G11" s="161">
        <v>-28094.489999999994</v>
      </c>
      <c r="H11" s="191">
        <v>-92739297.08107752</v>
      </c>
      <c r="I11" s="163">
        <f t="shared" si="0"/>
        <v>-92767391.57107751</v>
      </c>
      <c r="J11" s="161">
        <v>-26500.27</v>
      </c>
      <c r="K11" s="191">
        <v>-71197242.34429306</v>
      </c>
      <c r="L11" s="163">
        <f t="shared" si="1"/>
        <v>-71223742.61429305</v>
      </c>
      <c r="N11" s="149"/>
      <c r="O11" s="149"/>
      <c r="P11" s="149"/>
      <c r="Q11" s="149"/>
      <c r="R11" s="149"/>
      <c r="S11" s="149"/>
    </row>
    <row r="12" spans="1:19" ht="12.75" customHeight="1">
      <c r="A12" s="305" t="s">
        <v>201</v>
      </c>
      <c r="B12" s="306"/>
      <c r="C12" s="306"/>
      <c r="D12" s="306"/>
      <c r="E12" s="307"/>
      <c r="F12" s="8">
        <v>129</v>
      </c>
      <c r="G12" s="161"/>
      <c r="H12" s="191">
        <v>-3225111.1900000004</v>
      </c>
      <c r="I12" s="163">
        <f t="shared" si="0"/>
        <v>-3225111.1900000004</v>
      </c>
      <c r="J12" s="161"/>
      <c r="K12" s="191">
        <v>5558.31</v>
      </c>
      <c r="L12" s="163">
        <f t="shared" si="1"/>
        <v>5558.31</v>
      </c>
      <c r="N12" s="149"/>
      <c r="O12" s="149"/>
      <c r="P12" s="149"/>
      <c r="Q12" s="149"/>
      <c r="R12" s="149"/>
      <c r="S12" s="149"/>
    </row>
    <row r="13" spans="1:19" ht="12.75" customHeight="1">
      <c r="A13" s="305" t="s">
        <v>202</v>
      </c>
      <c r="B13" s="306"/>
      <c r="C13" s="306"/>
      <c r="D13" s="306"/>
      <c r="E13" s="307"/>
      <c r="F13" s="8">
        <v>130</v>
      </c>
      <c r="G13" s="161">
        <v>-101297.3836555</v>
      </c>
      <c r="H13" s="191">
        <v>-244027841.720887</v>
      </c>
      <c r="I13" s="163">
        <f t="shared" si="0"/>
        <v>-244129139.1045425</v>
      </c>
      <c r="J13" s="161">
        <v>149202.81605939998</v>
      </c>
      <c r="K13" s="191">
        <v>-256374658.36860847</v>
      </c>
      <c r="L13" s="163">
        <f t="shared" si="1"/>
        <v>-256225455.55254906</v>
      </c>
      <c r="N13" s="149"/>
      <c r="O13" s="149"/>
      <c r="P13" s="149"/>
      <c r="Q13" s="149"/>
      <c r="R13" s="149"/>
      <c r="S13" s="149"/>
    </row>
    <row r="14" spans="1:19" ht="12.75" customHeight="1">
      <c r="A14" s="305" t="s">
        <v>203</v>
      </c>
      <c r="B14" s="306"/>
      <c r="C14" s="306"/>
      <c r="D14" s="306"/>
      <c r="E14" s="307"/>
      <c r="F14" s="8">
        <v>131</v>
      </c>
      <c r="G14" s="161">
        <v>-21424.327260000005</v>
      </c>
      <c r="H14" s="191">
        <v>27745382.955762107</v>
      </c>
      <c r="I14" s="163">
        <f t="shared" si="0"/>
        <v>27723958.62850211</v>
      </c>
      <c r="J14" s="161">
        <v>22143.865309</v>
      </c>
      <c r="K14" s="191">
        <v>8061858.43045275</v>
      </c>
      <c r="L14" s="163">
        <f t="shared" si="1"/>
        <v>8084002.29576175</v>
      </c>
      <c r="N14" s="149"/>
      <c r="O14" s="149"/>
      <c r="P14" s="149"/>
      <c r="Q14" s="149"/>
      <c r="R14" s="149"/>
      <c r="S14" s="149"/>
    </row>
    <row r="15" spans="1:19" ht="12.75" customHeight="1">
      <c r="A15" s="305" t="s">
        <v>204</v>
      </c>
      <c r="B15" s="306"/>
      <c r="C15" s="306"/>
      <c r="D15" s="306"/>
      <c r="E15" s="307"/>
      <c r="F15" s="8">
        <v>132</v>
      </c>
      <c r="G15" s="161"/>
      <c r="H15" s="191">
        <v>1976564.750054292</v>
      </c>
      <c r="I15" s="163">
        <f t="shared" si="0"/>
        <v>1976564.750054292</v>
      </c>
      <c r="J15" s="161"/>
      <c r="K15" s="191">
        <v>1607737.678398693</v>
      </c>
      <c r="L15" s="163">
        <f t="shared" si="1"/>
        <v>1607737.678398693</v>
      </c>
      <c r="N15" s="149"/>
      <c r="O15" s="149"/>
      <c r="P15" s="149"/>
      <c r="Q15" s="149"/>
      <c r="R15" s="149"/>
      <c r="S15" s="149"/>
    </row>
    <row r="16" spans="1:19" ht="24.75" customHeight="1">
      <c r="A16" s="308" t="s">
        <v>205</v>
      </c>
      <c r="B16" s="306"/>
      <c r="C16" s="306"/>
      <c r="D16" s="306"/>
      <c r="E16" s="307"/>
      <c r="F16" s="8">
        <v>133</v>
      </c>
      <c r="G16" s="41">
        <f>+G17+G18+G22+G23+G24+G28+G29</f>
        <v>31778524.751330998</v>
      </c>
      <c r="H16" s="42">
        <f>+H17+H18+H22+H23+H24+H28+H29</f>
        <v>58577487.67194111</v>
      </c>
      <c r="I16" s="163">
        <f t="shared" si="0"/>
        <v>90356012.4232721</v>
      </c>
      <c r="J16" s="41">
        <f>+J17+J18+J22+J23+J24+J28+J29</f>
        <v>45900104.285835214</v>
      </c>
      <c r="K16" s="42">
        <f>+K17+K18+K22+K23+K24+K28+K29</f>
        <v>74961884.98064457</v>
      </c>
      <c r="L16" s="163">
        <f t="shared" si="1"/>
        <v>120861989.26647979</v>
      </c>
      <c r="N16" s="149"/>
      <c r="O16" s="149"/>
      <c r="P16" s="149"/>
      <c r="Q16" s="149"/>
      <c r="R16" s="149"/>
      <c r="S16" s="149"/>
    </row>
    <row r="17" spans="1:19" ht="27" customHeight="1">
      <c r="A17" s="305" t="s">
        <v>206</v>
      </c>
      <c r="B17" s="306"/>
      <c r="C17" s="306"/>
      <c r="D17" s="306"/>
      <c r="E17" s="307"/>
      <c r="F17" s="8">
        <v>134</v>
      </c>
      <c r="G17" s="161"/>
      <c r="H17" s="191">
        <v>2696552.16</v>
      </c>
      <c r="I17" s="163">
        <f t="shared" si="0"/>
        <v>2696552.16</v>
      </c>
      <c r="J17" s="161"/>
      <c r="K17" s="191">
        <v>3553260.5399999972</v>
      </c>
      <c r="L17" s="163">
        <f t="shared" si="1"/>
        <v>3553260.5399999972</v>
      </c>
      <c r="N17" s="149"/>
      <c r="O17" s="149"/>
      <c r="P17" s="149"/>
      <c r="Q17" s="149"/>
      <c r="R17" s="149"/>
      <c r="S17" s="149"/>
    </row>
    <row r="18" spans="1:19" ht="26.25" customHeight="1">
      <c r="A18" s="305" t="s">
        <v>207</v>
      </c>
      <c r="B18" s="306"/>
      <c r="C18" s="306"/>
      <c r="D18" s="306"/>
      <c r="E18" s="307"/>
      <c r="F18" s="8">
        <v>135</v>
      </c>
      <c r="G18" s="41">
        <f>+G19+G20+G21</f>
        <v>9933.1425</v>
      </c>
      <c r="H18" s="42">
        <f>+H19+H20+H21</f>
        <v>12743949.734109998</v>
      </c>
      <c r="I18" s="163">
        <f t="shared" si="0"/>
        <v>12753882.876609998</v>
      </c>
      <c r="J18" s="41">
        <f>+J19+J20+J21</f>
        <v>9737.35095</v>
      </c>
      <c r="K18" s="42">
        <f>+K19+K20+K21</f>
        <v>15092486.645099998</v>
      </c>
      <c r="L18" s="163">
        <f t="shared" si="1"/>
        <v>15102223.996049998</v>
      </c>
      <c r="N18" s="149"/>
      <c r="O18" s="149"/>
      <c r="P18" s="149"/>
      <c r="Q18" s="149"/>
      <c r="R18" s="149"/>
      <c r="S18" s="149"/>
    </row>
    <row r="19" spans="1:19" ht="12.75" customHeight="1">
      <c r="A19" s="305" t="s">
        <v>208</v>
      </c>
      <c r="B19" s="306"/>
      <c r="C19" s="306"/>
      <c r="D19" s="306"/>
      <c r="E19" s="307"/>
      <c r="F19" s="8">
        <v>136</v>
      </c>
      <c r="G19" s="161">
        <v>9933.1425</v>
      </c>
      <c r="H19" s="191">
        <v>12543948.734109998</v>
      </c>
      <c r="I19" s="163">
        <f t="shared" si="0"/>
        <v>12553881.876609998</v>
      </c>
      <c r="J19" s="161">
        <v>9737.35095</v>
      </c>
      <c r="K19" s="191">
        <v>15092486.645099998</v>
      </c>
      <c r="L19" s="163">
        <f t="shared" si="1"/>
        <v>15102223.996049998</v>
      </c>
      <c r="N19" s="149"/>
      <c r="O19" s="149"/>
      <c r="P19" s="149"/>
      <c r="Q19" s="149"/>
      <c r="R19" s="149"/>
      <c r="S19" s="149"/>
    </row>
    <row r="20" spans="1:19" ht="24" customHeight="1">
      <c r="A20" s="305" t="s">
        <v>209</v>
      </c>
      <c r="B20" s="306"/>
      <c r="C20" s="306"/>
      <c r="D20" s="306"/>
      <c r="E20" s="307"/>
      <c r="F20" s="8">
        <v>137</v>
      </c>
      <c r="G20" s="161"/>
      <c r="H20" s="191"/>
      <c r="I20" s="163">
        <f t="shared" si="0"/>
        <v>0</v>
      </c>
      <c r="J20" s="161"/>
      <c r="K20" s="191"/>
      <c r="L20" s="163">
        <f t="shared" si="1"/>
        <v>0</v>
      </c>
      <c r="N20" s="149"/>
      <c r="O20" s="149"/>
      <c r="P20" s="149"/>
      <c r="Q20" s="149"/>
      <c r="R20" s="149"/>
      <c r="S20" s="149"/>
    </row>
    <row r="21" spans="1:19" ht="12.75" customHeight="1">
      <c r="A21" s="305" t="s">
        <v>210</v>
      </c>
      <c r="B21" s="306"/>
      <c r="C21" s="306"/>
      <c r="D21" s="306"/>
      <c r="E21" s="307"/>
      <c r="F21" s="8">
        <v>138</v>
      </c>
      <c r="G21" s="161"/>
      <c r="H21" s="191">
        <v>200001</v>
      </c>
      <c r="I21" s="163">
        <f t="shared" si="0"/>
        <v>200001</v>
      </c>
      <c r="J21" s="161"/>
      <c r="K21" s="191"/>
      <c r="L21" s="163">
        <f t="shared" si="1"/>
        <v>0</v>
      </c>
      <c r="N21" s="149"/>
      <c r="O21" s="149"/>
      <c r="P21" s="149"/>
      <c r="Q21" s="149"/>
      <c r="R21" s="149"/>
      <c r="S21" s="149"/>
    </row>
    <row r="22" spans="1:19" ht="12.75" customHeight="1">
      <c r="A22" s="305" t="s">
        <v>211</v>
      </c>
      <c r="B22" s="306"/>
      <c r="C22" s="306"/>
      <c r="D22" s="306"/>
      <c r="E22" s="307"/>
      <c r="F22" s="8">
        <v>139</v>
      </c>
      <c r="G22" s="161">
        <v>30921144.268371</v>
      </c>
      <c r="H22" s="191">
        <v>35133314.06788191</v>
      </c>
      <c r="I22" s="163">
        <f t="shared" si="0"/>
        <v>66054458.33625291</v>
      </c>
      <c r="J22" s="161">
        <v>31024161.335020676</v>
      </c>
      <c r="K22" s="191">
        <v>32903180.083796035</v>
      </c>
      <c r="L22" s="163">
        <f t="shared" si="1"/>
        <v>63927341.418816715</v>
      </c>
      <c r="N22" s="149"/>
      <c r="O22" s="149"/>
      <c r="P22" s="149"/>
      <c r="Q22" s="149"/>
      <c r="R22" s="149"/>
      <c r="S22" s="149"/>
    </row>
    <row r="23" spans="1:19" ht="24" customHeight="1">
      <c r="A23" s="305" t="s">
        <v>212</v>
      </c>
      <c r="B23" s="306"/>
      <c r="C23" s="306"/>
      <c r="D23" s="306"/>
      <c r="E23" s="307"/>
      <c r="F23" s="8">
        <v>140</v>
      </c>
      <c r="G23" s="161">
        <v>22423.679340000002</v>
      </c>
      <c r="H23" s="191">
        <v>2242915.2530575</v>
      </c>
      <c r="I23" s="163">
        <f t="shared" si="0"/>
        <v>2265338.9323974997</v>
      </c>
      <c r="J23" s="161">
        <v>11589.238633</v>
      </c>
      <c r="K23" s="191">
        <v>2718450.1281305403</v>
      </c>
      <c r="L23" s="163">
        <f t="shared" si="1"/>
        <v>2730039.36676354</v>
      </c>
      <c r="N23" s="149"/>
      <c r="O23" s="149"/>
      <c r="P23" s="149"/>
      <c r="Q23" s="149"/>
      <c r="R23" s="149"/>
      <c r="S23" s="149"/>
    </row>
    <row r="24" spans="1:19" ht="23.25" customHeight="1">
      <c r="A24" s="305" t="s">
        <v>213</v>
      </c>
      <c r="B24" s="306"/>
      <c r="C24" s="306"/>
      <c r="D24" s="306"/>
      <c r="E24" s="307"/>
      <c r="F24" s="8">
        <v>141</v>
      </c>
      <c r="G24" s="41">
        <f>+G25+G26+G27</f>
        <v>556472.84548</v>
      </c>
      <c r="H24" s="42">
        <f>+H25+H26+H27</f>
        <v>3709864.5596698</v>
      </c>
      <c r="I24" s="163">
        <f t="shared" si="0"/>
        <v>4266337.4051498</v>
      </c>
      <c r="J24" s="41">
        <f>+J25+J26+J27</f>
        <v>14380021.607786</v>
      </c>
      <c r="K24" s="42">
        <f>+K25+K26+K27</f>
        <v>18610692.714045998</v>
      </c>
      <c r="L24" s="163">
        <f t="shared" si="1"/>
        <v>32990714.321831997</v>
      </c>
      <c r="N24" s="149"/>
      <c r="O24" s="149"/>
      <c r="P24" s="149"/>
      <c r="Q24" s="149"/>
      <c r="R24" s="149"/>
      <c r="S24" s="149"/>
    </row>
    <row r="25" spans="1:19" ht="12.75" customHeight="1">
      <c r="A25" s="305" t="s">
        <v>214</v>
      </c>
      <c r="B25" s="306"/>
      <c r="C25" s="306"/>
      <c r="D25" s="306"/>
      <c r="E25" s="307"/>
      <c r="F25" s="8">
        <v>142</v>
      </c>
      <c r="G25" s="161">
        <v>469159.27204</v>
      </c>
      <c r="H25" s="191">
        <v>123926.8096698</v>
      </c>
      <c r="I25" s="163">
        <f t="shared" si="0"/>
        <v>593086.0817098</v>
      </c>
      <c r="J25" s="161">
        <v>17047.597786</v>
      </c>
      <c r="K25" s="191">
        <v>46570.734046000005</v>
      </c>
      <c r="L25" s="163">
        <f t="shared" si="1"/>
        <v>63618.331832</v>
      </c>
      <c r="N25" s="149"/>
      <c r="O25" s="149"/>
      <c r="P25" s="149"/>
      <c r="Q25" s="149"/>
      <c r="R25" s="149"/>
      <c r="S25" s="149"/>
    </row>
    <row r="26" spans="1:19" ht="12.75" customHeight="1">
      <c r="A26" s="305" t="s">
        <v>215</v>
      </c>
      <c r="B26" s="306"/>
      <c r="C26" s="306"/>
      <c r="D26" s="306"/>
      <c r="E26" s="307"/>
      <c r="F26" s="8">
        <v>143</v>
      </c>
      <c r="G26" s="161">
        <v>87313.57344</v>
      </c>
      <c r="H26" s="191">
        <v>3585937.75</v>
      </c>
      <c r="I26" s="163">
        <f t="shared" si="0"/>
        <v>3673251.32344</v>
      </c>
      <c r="J26" s="161">
        <v>14362974.01</v>
      </c>
      <c r="K26" s="191">
        <v>18564121.979999997</v>
      </c>
      <c r="L26" s="163">
        <f t="shared" si="1"/>
        <v>32927095.989999995</v>
      </c>
      <c r="N26" s="149"/>
      <c r="O26" s="149"/>
      <c r="P26" s="149"/>
      <c r="Q26" s="149"/>
      <c r="R26" s="149"/>
      <c r="S26" s="149"/>
    </row>
    <row r="27" spans="1:19" ht="12.75" customHeight="1">
      <c r="A27" s="305" t="s">
        <v>216</v>
      </c>
      <c r="B27" s="306"/>
      <c r="C27" s="306"/>
      <c r="D27" s="306"/>
      <c r="E27" s="307"/>
      <c r="F27" s="8">
        <v>144</v>
      </c>
      <c r="G27" s="161"/>
      <c r="H27" s="191"/>
      <c r="I27" s="163">
        <f t="shared" si="0"/>
        <v>0</v>
      </c>
      <c r="J27" s="161"/>
      <c r="K27" s="191"/>
      <c r="L27" s="163">
        <f t="shared" si="1"/>
        <v>0</v>
      </c>
      <c r="N27" s="149"/>
      <c r="O27" s="149"/>
      <c r="P27" s="149"/>
      <c r="Q27" s="149"/>
      <c r="R27" s="149"/>
      <c r="S27" s="149"/>
    </row>
    <row r="28" spans="1:19" ht="12.75" customHeight="1">
      <c r="A28" s="305" t="s">
        <v>217</v>
      </c>
      <c r="B28" s="306"/>
      <c r="C28" s="306"/>
      <c r="D28" s="306"/>
      <c r="E28" s="307"/>
      <c r="F28" s="8">
        <v>145</v>
      </c>
      <c r="G28" s="161"/>
      <c r="H28" s="191"/>
      <c r="I28" s="163">
        <f t="shared" si="0"/>
        <v>0</v>
      </c>
      <c r="J28" s="161"/>
      <c r="K28" s="191"/>
      <c r="L28" s="163">
        <f t="shared" si="1"/>
        <v>0</v>
      </c>
      <c r="N28" s="149"/>
      <c r="O28" s="149"/>
      <c r="P28" s="149"/>
      <c r="Q28" s="149"/>
      <c r="R28" s="149"/>
      <c r="S28" s="149"/>
    </row>
    <row r="29" spans="1:19" ht="12.75" customHeight="1">
      <c r="A29" s="305" t="s">
        <v>218</v>
      </c>
      <c r="B29" s="306"/>
      <c r="C29" s="306"/>
      <c r="D29" s="306"/>
      <c r="E29" s="307"/>
      <c r="F29" s="8">
        <v>146</v>
      </c>
      <c r="G29" s="161">
        <v>268550.81564</v>
      </c>
      <c r="H29" s="191">
        <v>2050891.8972219</v>
      </c>
      <c r="I29" s="163">
        <f t="shared" si="0"/>
        <v>2319442.7128619</v>
      </c>
      <c r="J29" s="161">
        <v>474594.75344554003</v>
      </c>
      <c r="K29" s="191">
        <v>2083814.8695720003</v>
      </c>
      <c r="L29" s="163">
        <f t="shared" si="1"/>
        <v>2558409.62301754</v>
      </c>
      <c r="N29" s="149"/>
      <c r="O29" s="149"/>
      <c r="P29" s="149"/>
      <c r="Q29" s="149"/>
      <c r="R29" s="149"/>
      <c r="S29" s="149"/>
    </row>
    <row r="30" spans="1:19" ht="12.75" customHeight="1">
      <c r="A30" s="308" t="s">
        <v>219</v>
      </c>
      <c r="B30" s="306"/>
      <c r="C30" s="306"/>
      <c r="D30" s="306"/>
      <c r="E30" s="307"/>
      <c r="F30" s="8">
        <v>147</v>
      </c>
      <c r="G30" s="161">
        <v>3129.69</v>
      </c>
      <c r="H30" s="191">
        <v>13762692.1360187</v>
      </c>
      <c r="I30" s="163">
        <f t="shared" si="0"/>
        <v>13765821.8260187</v>
      </c>
      <c r="J30" s="161">
        <v>202008.36000000002</v>
      </c>
      <c r="K30" s="191">
        <v>8110430.74789484</v>
      </c>
      <c r="L30" s="163">
        <f t="shared" si="1"/>
        <v>8312439.107894841</v>
      </c>
      <c r="N30" s="149"/>
      <c r="O30" s="149"/>
      <c r="P30" s="149"/>
      <c r="Q30" s="149"/>
      <c r="R30" s="149"/>
      <c r="S30" s="149"/>
    </row>
    <row r="31" spans="1:19" ht="15" customHeight="1">
      <c r="A31" s="308" t="s">
        <v>220</v>
      </c>
      <c r="B31" s="306"/>
      <c r="C31" s="306"/>
      <c r="D31" s="306"/>
      <c r="E31" s="307"/>
      <c r="F31" s="8">
        <v>148</v>
      </c>
      <c r="G31" s="161">
        <v>6645.748215999999</v>
      </c>
      <c r="H31" s="191">
        <v>4168667.1850188</v>
      </c>
      <c r="I31" s="163">
        <f t="shared" si="0"/>
        <v>4175312.9332348</v>
      </c>
      <c r="J31" s="161">
        <v>49249.77556229001</v>
      </c>
      <c r="K31" s="191">
        <v>5306205.321664111</v>
      </c>
      <c r="L31" s="163">
        <f t="shared" si="1"/>
        <v>5355455.097226401</v>
      </c>
      <c r="N31" s="149"/>
      <c r="O31" s="149"/>
      <c r="P31" s="149"/>
      <c r="Q31" s="149"/>
      <c r="R31" s="149"/>
      <c r="S31" s="149"/>
    </row>
    <row r="32" spans="1:19" ht="12.75" customHeight="1">
      <c r="A32" s="308" t="s">
        <v>221</v>
      </c>
      <c r="B32" s="306"/>
      <c r="C32" s="306"/>
      <c r="D32" s="306"/>
      <c r="E32" s="307"/>
      <c r="F32" s="8">
        <v>149</v>
      </c>
      <c r="G32" s="161">
        <v>14935.557852500006</v>
      </c>
      <c r="H32" s="191">
        <v>26149390.0704079</v>
      </c>
      <c r="I32" s="163">
        <f t="shared" si="0"/>
        <v>26164325.6282604</v>
      </c>
      <c r="J32" s="161">
        <v>8108.071413250001</v>
      </c>
      <c r="K32" s="191">
        <v>25356962.475864395</v>
      </c>
      <c r="L32" s="163">
        <f t="shared" si="1"/>
        <v>25365070.547277644</v>
      </c>
      <c r="N32" s="149"/>
      <c r="O32" s="149"/>
      <c r="P32" s="149"/>
      <c r="Q32" s="149"/>
      <c r="R32" s="149"/>
      <c r="S32" s="149"/>
    </row>
    <row r="33" spans="1:19" ht="21" customHeight="1">
      <c r="A33" s="308" t="s">
        <v>222</v>
      </c>
      <c r="B33" s="306"/>
      <c r="C33" s="306"/>
      <c r="D33" s="306"/>
      <c r="E33" s="307"/>
      <c r="F33" s="8">
        <v>150</v>
      </c>
      <c r="G33" s="41">
        <f>+G34+G38</f>
        <v>-83886692.643539</v>
      </c>
      <c r="H33" s="42">
        <f>+H34+H38</f>
        <v>-284087489.80584145</v>
      </c>
      <c r="I33" s="163">
        <f t="shared" si="0"/>
        <v>-367974182.44938046</v>
      </c>
      <c r="J33" s="41">
        <f>+J34+J38</f>
        <v>-99076742.36211112</v>
      </c>
      <c r="K33" s="42">
        <f>+K34+K38</f>
        <v>-278376086.56376344</v>
      </c>
      <c r="L33" s="163">
        <f t="shared" si="1"/>
        <v>-377452828.9258746</v>
      </c>
      <c r="N33" s="149"/>
      <c r="O33" s="149"/>
      <c r="P33" s="149"/>
      <c r="Q33" s="149"/>
      <c r="R33" s="149"/>
      <c r="S33" s="149"/>
    </row>
    <row r="34" spans="1:19" ht="12.75" customHeight="1">
      <c r="A34" s="305" t="s">
        <v>223</v>
      </c>
      <c r="B34" s="306"/>
      <c r="C34" s="306"/>
      <c r="D34" s="306"/>
      <c r="E34" s="307"/>
      <c r="F34" s="8">
        <v>151</v>
      </c>
      <c r="G34" s="192">
        <v>-85195755.1105555</v>
      </c>
      <c r="H34" s="193">
        <v>-322962183.48179245</v>
      </c>
      <c r="I34" s="163">
        <f t="shared" si="0"/>
        <v>-408157938.592348</v>
      </c>
      <c r="J34" s="192">
        <v>-98813427.39824595</v>
      </c>
      <c r="K34" s="193">
        <v>-307275386.14758044</v>
      </c>
      <c r="L34" s="163">
        <f t="shared" si="1"/>
        <v>-406088813.5458264</v>
      </c>
      <c r="N34" s="149"/>
      <c r="O34" s="149"/>
      <c r="P34" s="149"/>
      <c r="Q34" s="149"/>
      <c r="R34" s="149"/>
      <c r="S34" s="149"/>
    </row>
    <row r="35" spans="1:19" ht="12.75" customHeight="1">
      <c r="A35" s="305" t="s">
        <v>224</v>
      </c>
      <c r="B35" s="306"/>
      <c r="C35" s="306"/>
      <c r="D35" s="306"/>
      <c r="E35" s="307"/>
      <c r="F35" s="8">
        <v>152</v>
      </c>
      <c r="G35" s="161">
        <v>-85195755.1105555</v>
      </c>
      <c r="H35" s="191">
        <v>-347997909.721529</v>
      </c>
      <c r="I35" s="163">
        <f t="shared" si="0"/>
        <v>-433193664.83208454</v>
      </c>
      <c r="J35" s="161">
        <v>-98813427.39824595</v>
      </c>
      <c r="K35" s="191">
        <v>-338586734.0577949</v>
      </c>
      <c r="L35" s="163">
        <f t="shared" si="1"/>
        <v>-437400161.45604086</v>
      </c>
      <c r="N35" s="149"/>
      <c r="O35" s="149"/>
      <c r="P35" s="149"/>
      <c r="Q35" s="149"/>
      <c r="R35" s="149"/>
      <c r="S35" s="149"/>
    </row>
    <row r="36" spans="1:19" ht="12.75" customHeight="1">
      <c r="A36" s="305" t="s">
        <v>225</v>
      </c>
      <c r="B36" s="306"/>
      <c r="C36" s="306"/>
      <c r="D36" s="306"/>
      <c r="E36" s="307"/>
      <c r="F36" s="8">
        <v>153</v>
      </c>
      <c r="G36" s="161"/>
      <c r="H36" s="191">
        <v>970183.8318629998</v>
      </c>
      <c r="I36" s="163">
        <f t="shared" si="0"/>
        <v>970183.8318629998</v>
      </c>
      <c r="J36" s="161"/>
      <c r="K36" s="191">
        <v>1000204.2827802802</v>
      </c>
      <c r="L36" s="163">
        <f t="shared" si="1"/>
        <v>1000204.2827802802</v>
      </c>
      <c r="N36" s="149"/>
      <c r="O36" s="149"/>
      <c r="P36" s="149"/>
      <c r="Q36" s="149"/>
      <c r="R36" s="149"/>
      <c r="S36" s="149"/>
    </row>
    <row r="37" spans="1:19" ht="12.75" customHeight="1">
      <c r="A37" s="305" t="s">
        <v>226</v>
      </c>
      <c r="B37" s="306"/>
      <c r="C37" s="306"/>
      <c r="D37" s="306"/>
      <c r="E37" s="307"/>
      <c r="F37" s="8">
        <v>154</v>
      </c>
      <c r="G37" s="161"/>
      <c r="H37" s="191">
        <v>24065542.4078736</v>
      </c>
      <c r="I37" s="163">
        <f t="shared" si="0"/>
        <v>24065542.4078736</v>
      </c>
      <c r="J37" s="161"/>
      <c r="K37" s="191">
        <v>30311143.627434216</v>
      </c>
      <c r="L37" s="163">
        <f t="shared" si="1"/>
        <v>30311143.627434216</v>
      </c>
      <c r="N37" s="149"/>
      <c r="O37" s="149"/>
      <c r="P37" s="149"/>
      <c r="Q37" s="149"/>
      <c r="R37" s="149"/>
      <c r="S37" s="149"/>
    </row>
    <row r="38" spans="1:19" ht="12.75" customHeight="1">
      <c r="A38" s="305" t="s">
        <v>227</v>
      </c>
      <c r="B38" s="306"/>
      <c r="C38" s="306"/>
      <c r="D38" s="306"/>
      <c r="E38" s="307"/>
      <c r="F38" s="8">
        <v>155</v>
      </c>
      <c r="G38" s="41">
        <f>+G39+G40+G41</f>
        <v>1309062.4670164995</v>
      </c>
      <c r="H38" s="42">
        <f>+H39+H40+H41</f>
        <v>38874693.675951004</v>
      </c>
      <c r="I38" s="163">
        <f t="shared" si="0"/>
        <v>40183756.14296751</v>
      </c>
      <c r="J38" s="41">
        <f>+J39+J40+J41</f>
        <v>-263314.96386518003</v>
      </c>
      <c r="K38" s="42">
        <f>+K39+K40+K41</f>
        <v>28899299.583817</v>
      </c>
      <c r="L38" s="163">
        <f t="shared" si="1"/>
        <v>28635984.619951822</v>
      </c>
      <c r="N38" s="149"/>
      <c r="O38" s="149"/>
      <c r="P38" s="149"/>
      <c r="Q38" s="149"/>
      <c r="R38" s="149"/>
      <c r="S38" s="149"/>
    </row>
    <row r="39" spans="1:19" ht="12.75" customHeight="1">
      <c r="A39" s="305" t="s">
        <v>228</v>
      </c>
      <c r="B39" s="306"/>
      <c r="C39" s="306"/>
      <c r="D39" s="306"/>
      <c r="E39" s="307"/>
      <c r="F39" s="8">
        <v>156</v>
      </c>
      <c r="G39" s="161">
        <v>1309062.4670164995</v>
      </c>
      <c r="H39" s="191">
        <v>28800103.650976494</v>
      </c>
      <c r="I39" s="163">
        <f t="shared" si="0"/>
        <v>30109166.117992993</v>
      </c>
      <c r="J39" s="161">
        <v>-263314.96386518003</v>
      </c>
      <c r="K39" s="191">
        <v>53774660.393647</v>
      </c>
      <c r="L39" s="163">
        <f t="shared" si="1"/>
        <v>53511345.42978182</v>
      </c>
      <c r="N39" s="149"/>
      <c r="O39" s="149"/>
      <c r="P39" s="149"/>
      <c r="Q39" s="149"/>
      <c r="R39" s="149"/>
      <c r="S39" s="149"/>
    </row>
    <row r="40" spans="1:19" ht="12.75" customHeight="1">
      <c r="A40" s="305" t="s">
        <v>229</v>
      </c>
      <c r="B40" s="306"/>
      <c r="C40" s="306"/>
      <c r="D40" s="306"/>
      <c r="E40" s="307"/>
      <c r="F40" s="8">
        <v>157</v>
      </c>
      <c r="G40" s="161"/>
      <c r="H40" s="191">
        <v>528859.702907</v>
      </c>
      <c r="I40" s="163">
        <f t="shared" si="0"/>
        <v>528859.702907</v>
      </c>
      <c r="J40" s="161"/>
      <c r="K40" s="191">
        <v>385878.8799020001</v>
      </c>
      <c r="L40" s="163">
        <f t="shared" si="1"/>
        <v>385878.8799020001</v>
      </c>
      <c r="N40" s="149"/>
      <c r="O40" s="149"/>
      <c r="P40" s="149"/>
      <c r="Q40" s="149"/>
      <c r="R40" s="149"/>
      <c r="S40" s="149"/>
    </row>
    <row r="41" spans="1:19" ht="12.75" customHeight="1">
      <c r="A41" s="305" t="s">
        <v>230</v>
      </c>
      <c r="B41" s="306"/>
      <c r="C41" s="306"/>
      <c r="D41" s="306"/>
      <c r="E41" s="307"/>
      <c r="F41" s="8">
        <v>158</v>
      </c>
      <c r="G41" s="161"/>
      <c r="H41" s="191">
        <v>9545730.32206751</v>
      </c>
      <c r="I41" s="163">
        <f t="shared" si="0"/>
        <v>9545730.32206751</v>
      </c>
      <c r="J41" s="161"/>
      <c r="K41" s="191">
        <v>-25261239.689731997</v>
      </c>
      <c r="L41" s="163">
        <f t="shared" si="1"/>
        <v>-25261239.689731997</v>
      </c>
      <c r="N41" s="149"/>
      <c r="O41" s="149"/>
      <c r="P41" s="149"/>
      <c r="Q41" s="149"/>
      <c r="R41" s="149"/>
      <c r="S41" s="149"/>
    </row>
    <row r="42" spans="1:19" ht="26.25" customHeight="1">
      <c r="A42" s="308" t="s">
        <v>231</v>
      </c>
      <c r="B42" s="306"/>
      <c r="C42" s="306"/>
      <c r="D42" s="306"/>
      <c r="E42" s="307"/>
      <c r="F42" s="8">
        <v>159</v>
      </c>
      <c r="G42" s="41">
        <f>+G43+G46</f>
        <v>-37251505.637421004</v>
      </c>
      <c r="H42" s="42">
        <f>+H43+H46</f>
        <v>2040109.09363</v>
      </c>
      <c r="I42" s="163">
        <f t="shared" si="0"/>
        <v>-35211396.543791</v>
      </c>
      <c r="J42" s="41">
        <f>+J43+J46</f>
        <v>26177456.14233617</v>
      </c>
      <c r="K42" s="42">
        <f>+K43+K46</f>
        <v>1476870.3618939999</v>
      </c>
      <c r="L42" s="163">
        <f t="shared" si="1"/>
        <v>27654326.50423017</v>
      </c>
      <c r="N42" s="149"/>
      <c r="O42" s="149"/>
      <c r="P42" s="149"/>
      <c r="Q42" s="149"/>
      <c r="R42" s="149"/>
      <c r="S42" s="149"/>
    </row>
    <row r="43" spans="1:19" ht="21" customHeight="1">
      <c r="A43" s="305" t="s">
        <v>232</v>
      </c>
      <c r="B43" s="306"/>
      <c r="C43" s="306"/>
      <c r="D43" s="306"/>
      <c r="E43" s="307"/>
      <c r="F43" s="8">
        <v>160</v>
      </c>
      <c r="G43" s="192">
        <v>-37251505.637421004</v>
      </c>
      <c r="H43" s="193"/>
      <c r="I43" s="163">
        <f t="shared" si="0"/>
        <v>-37251505.637421004</v>
      </c>
      <c r="J43" s="192">
        <v>27756779.91233617</v>
      </c>
      <c r="K43" s="193"/>
      <c r="L43" s="163">
        <f t="shared" si="1"/>
        <v>27756779.91233617</v>
      </c>
      <c r="N43" s="149"/>
      <c r="O43" s="149"/>
      <c r="P43" s="149"/>
      <c r="Q43" s="149"/>
      <c r="R43" s="149"/>
      <c r="S43" s="149"/>
    </row>
    <row r="44" spans="1:19" ht="12.75" customHeight="1">
      <c r="A44" s="305" t="s">
        <v>233</v>
      </c>
      <c r="B44" s="306"/>
      <c r="C44" s="306"/>
      <c r="D44" s="306"/>
      <c r="E44" s="307"/>
      <c r="F44" s="8">
        <v>161</v>
      </c>
      <c r="G44" s="161">
        <v>-37213116.507421</v>
      </c>
      <c r="H44" s="191"/>
      <c r="I44" s="163">
        <f t="shared" si="0"/>
        <v>-37213116.507421</v>
      </c>
      <c r="J44" s="161">
        <v>27804843.24233617</v>
      </c>
      <c r="K44" s="191"/>
      <c r="L44" s="163">
        <f t="shared" si="1"/>
        <v>27804843.24233617</v>
      </c>
      <c r="N44" s="149"/>
      <c r="O44" s="149"/>
      <c r="P44" s="149"/>
      <c r="Q44" s="149"/>
      <c r="R44" s="149"/>
      <c r="S44" s="149"/>
    </row>
    <row r="45" spans="1:19" ht="12.75" customHeight="1">
      <c r="A45" s="305" t="s">
        <v>234</v>
      </c>
      <c r="B45" s="306"/>
      <c r="C45" s="306"/>
      <c r="D45" s="306"/>
      <c r="E45" s="307"/>
      <c r="F45" s="8">
        <v>162</v>
      </c>
      <c r="G45" s="161">
        <v>-38389.13</v>
      </c>
      <c r="H45" s="191"/>
      <c r="I45" s="163">
        <f t="shared" si="0"/>
        <v>-38389.13</v>
      </c>
      <c r="J45" s="161">
        <v>-48063.33</v>
      </c>
      <c r="K45" s="191"/>
      <c r="L45" s="163">
        <f t="shared" si="1"/>
        <v>-48063.33</v>
      </c>
      <c r="N45" s="149"/>
      <c r="O45" s="149"/>
      <c r="P45" s="149"/>
      <c r="Q45" s="149"/>
      <c r="R45" s="149"/>
      <c r="S45" s="149"/>
    </row>
    <row r="46" spans="1:19" ht="24.75" customHeight="1">
      <c r="A46" s="305" t="s">
        <v>235</v>
      </c>
      <c r="B46" s="306"/>
      <c r="C46" s="306"/>
      <c r="D46" s="306"/>
      <c r="E46" s="307"/>
      <c r="F46" s="8">
        <v>163</v>
      </c>
      <c r="G46" s="41">
        <f>+G47+G48+G49</f>
        <v>0</v>
      </c>
      <c r="H46" s="42">
        <f>+H47+H48+H49</f>
        <v>2040109.09363</v>
      </c>
      <c r="I46" s="163">
        <f t="shared" si="0"/>
        <v>2040109.09363</v>
      </c>
      <c r="J46" s="41">
        <f>+J47+J48+J49</f>
        <v>-1579323.77</v>
      </c>
      <c r="K46" s="42">
        <f>+K47+K48+K49</f>
        <v>1476870.3618939999</v>
      </c>
      <c r="L46" s="163">
        <f t="shared" si="1"/>
        <v>-102453.40810600016</v>
      </c>
      <c r="N46" s="149"/>
      <c r="O46" s="149"/>
      <c r="P46" s="149"/>
      <c r="Q46" s="149"/>
      <c r="R46" s="149"/>
      <c r="S46" s="149"/>
    </row>
    <row r="47" spans="1:19" ht="12.75" customHeight="1">
      <c r="A47" s="305" t="s">
        <v>228</v>
      </c>
      <c r="B47" s="306"/>
      <c r="C47" s="306"/>
      <c r="D47" s="306"/>
      <c r="E47" s="307"/>
      <c r="F47" s="8">
        <v>164</v>
      </c>
      <c r="G47" s="161"/>
      <c r="H47" s="191">
        <v>2040109.09363</v>
      </c>
      <c r="I47" s="163">
        <f t="shared" si="0"/>
        <v>2040109.09363</v>
      </c>
      <c r="J47" s="161">
        <v>-1579323.77</v>
      </c>
      <c r="K47" s="191">
        <v>1476870.3618939999</v>
      </c>
      <c r="L47" s="163">
        <f t="shared" si="1"/>
        <v>-102453.40810600016</v>
      </c>
      <c r="N47" s="149"/>
      <c r="O47" s="149"/>
      <c r="P47" s="149"/>
      <c r="Q47" s="149"/>
      <c r="R47" s="149"/>
      <c r="S47" s="149"/>
    </row>
    <row r="48" spans="1:19" ht="12.75" customHeight="1">
      <c r="A48" s="305" t="s">
        <v>229</v>
      </c>
      <c r="B48" s="306"/>
      <c r="C48" s="306"/>
      <c r="D48" s="306"/>
      <c r="E48" s="307"/>
      <c r="F48" s="8">
        <v>165</v>
      </c>
      <c r="G48" s="161"/>
      <c r="H48" s="191"/>
      <c r="I48" s="163">
        <f t="shared" si="0"/>
        <v>0</v>
      </c>
      <c r="J48" s="161"/>
      <c r="K48" s="191"/>
      <c r="L48" s="163">
        <f t="shared" si="1"/>
        <v>0</v>
      </c>
      <c r="N48" s="149"/>
      <c r="O48" s="149"/>
      <c r="P48" s="149"/>
      <c r="Q48" s="149"/>
      <c r="R48" s="149"/>
      <c r="S48" s="149"/>
    </row>
    <row r="49" spans="1:19" ht="12.75" customHeight="1">
      <c r="A49" s="305" t="s">
        <v>230</v>
      </c>
      <c r="B49" s="306"/>
      <c r="C49" s="306"/>
      <c r="D49" s="306"/>
      <c r="E49" s="307"/>
      <c r="F49" s="8">
        <v>166</v>
      </c>
      <c r="G49" s="161"/>
      <c r="H49" s="191"/>
      <c r="I49" s="163">
        <f t="shared" si="0"/>
        <v>0</v>
      </c>
      <c r="J49" s="161"/>
      <c r="K49" s="191"/>
      <c r="L49" s="163">
        <f t="shared" si="1"/>
        <v>0</v>
      </c>
      <c r="N49" s="149"/>
      <c r="O49" s="149"/>
      <c r="P49" s="149"/>
      <c r="Q49" s="149"/>
      <c r="R49" s="149"/>
      <c r="S49" s="149"/>
    </row>
    <row r="50" spans="1:19" ht="43.5" customHeight="1">
      <c r="A50" s="347" t="s">
        <v>236</v>
      </c>
      <c r="B50" s="321"/>
      <c r="C50" s="321"/>
      <c r="D50" s="321"/>
      <c r="E50" s="322"/>
      <c r="F50" s="8">
        <v>167</v>
      </c>
      <c r="G50" s="41">
        <f>+G51+G52+G53</f>
        <v>-54343001.629999995</v>
      </c>
      <c r="H50" s="42">
        <f>+H51+H52+H53</f>
        <v>0</v>
      </c>
      <c r="I50" s="163">
        <f t="shared" si="0"/>
        <v>-54343001.629999995</v>
      </c>
      <c r="J50" s="41">
        <f>+J51+J52+J53</f>
        <v>-117073595.24925001</v>
      </c>
      <c r="K50" s="42">
        <f>+K51+K52+K53</f>
        <v>0</v>
      </c>
      <c r="L50" s="163">
        <f t="shared" si="1"/>
        <v>-117073595.24925001</v>
      </c>
      <c r="N50" s="149"/>
      <c r="O50" s="149"/>
      <c r="P50" s="149"/>
      <c r="Q50" s="149"/>
      <c r="R50" s="149"/>
      <c r="S50" s="149"/>
    </row>
    <row r="51" spans="1:19" ht="12.75" customHeight="1">
      <c r="A51" s="305" t="s">
        <v>237</v>
      </c>
      <c r="B51" s="306"/>
      <c r="C51" s="306"/>
      <c r="D51" s="306"/>
      <c r="E51" s="307"/>
      <c r="F51" s="8">
        <v>168</v>
      </c>
      <c r="G51" s="161">
        <v>-54343001.629999995</v>
      </c>
      <c r="H51" s="191"/>
      <c r="I51" s="163">
        <f t="shared" si="0"/>
        <v>-54343001.629999995</v>
      </c>
      <c r="J51" s="161">
        <v>-117073595.24925001</v>
      </c>
      <c r="K51" s="191"/>
      <c r="L51" s="163">
        <f t="shared" si="1"/>
        <v>-117073595.24925001</v>
      </c>
      <c r="N51" s="149"/>
      <c r="O51" s="149"/>
      <c r="P51" s="149"/>
      <c r="Q51" s="149"/>
      <c r="R51" s="149"/>
      <c r="S51" s="149"/>
    </row>
    <row r="52" spans="1:19" ht="12.75" customHeight="1">
      <c r="A52" s="305" t="s">
        <v>238</v>
      </c>
      <c r="B52" s="306"/>
      <c r="C52" s="306"/>
      <c r="D52" s="306"/>
      <c r="E52" s="307"/>
      <c r="F52" s="8">
        <v>169</v>
      </c>
      <c r="G52" s="161"/>
      <c r="H52" s="191"/>
      <c r="I52" s="163">
        <f t="shared" si="0"/>
        <v>0</v>
      </c>
      <c r="J52" s="161"/>
      <c r="K52" s="191"/>
      <c r="L52" s="163">
        <f t="shared" si="1"/>
        <v>0</v>
      </c>
      <c r="N52" s="149"/>
      <c r="O52" s="149"/>
      <c r="P52" s="149"/>
      <c r="Q52" s="149"/>
      <c r="R52" s="149"/>
      <c r="S52" s="149"/>
    </row>
    <row r="53" spans="1:19" ht="12.75" customHeight="1">
      <c r="A53" s="305" t="s">
        <v>239</v>
      </c>
      <c r="B53" s="306"/>
      <c r="C53" s="306"/>
      <c r="D53" s="306"/>
      <c r="E53" s="307"/>
      <c r="F53" s="8">
        <v>170</v>
      </c>
      <c r="G53" s="161"/>
      <c r="H53" s="191"/>
      <c r="I53" s="163">
        <f t="shared" si="0"/>
        <v>0</v>
      </c>
      <c r="J53" s="161"/>
      <c r="K53" s="191"/>
      <c r="L53" s="163">
        <f t="shared" si="1"/>
        <v>0</v>
      </c>
      <c r="N53" s="149"/>
      <c r="O53" s="149"/>
      <c r="P53" s="149"/>
      <c r="Q53" s="149"/>
      <c r="R53" s="149"/>
      <c r="S53" s="149"/>
    </row>
    <row r="54" spans="1:19" ht="33" customHeight="1">
      <c r="A54" s="308" t="s">
        <v>240</v>
      </c>
      <c r="B54" s="306"/>
      <c r="C54" s="306"/>
      <c r="D54" s="306"/>
      <c r="E54" s="307"/>
      <c r="F54" s="8">
        <v>171</v>
      </c>
      <c r="G54" s="41">
        <f>+G55+G56</f>
        <v>0</v>
      </c>
      <c r="H54" s="42">
        <f>+H55+H56</f>
        <v>-759111.3200000001</v>
      </c>
      <c r="I54" s="163">
        <f t="shared" si="0"/>
        <v>-759111.3200000001</v>
      </c>
      <c r="J54" s="41">
        <f>+J55+J56</f>
        <v>0</v>
      </c>
      <c r="K54" s="42">
        <f>+K55+K56</f>
        <v>-1004112.0242959999</v>
      </c>
      <c r="L54" s="163">
        <f t="shared" si="1"/>
        <v>-1004112.0242959999</v>
      </c>
      <c r="N54" s="149"/>
      <c r="O54" s="149"/>
      <c r="P54" s="149"/>
      <c r="Q54" s="149"/>
      <c r="R54" s="149"/>
      <c r="S54" s="149"/>
    </row>
    <row r="55" spans="1:19" ht="12.75" customHeight="1">
      <c r="A55" s="305" t="s">
        <v>241</v>
      </c>
      <c r="B55" s="306"/>
      <c r="C55" s="306"/>
      <c r="D55" s="306"/>
      <c r="E55" s="307"/>
      <c r="F55" s="8">
        <v>172</v>
      </c>
      <c r="G55" s="161"/>
      <c r="H55" s="191">
        <v>-804928.27</v>
      </c>
      <c r="I55" s="163">
        <f t="shared" si="0"/>
        <v>-804928.27</v>
      </c>
      <c r="J55" s="161"/>
      <c r="K55" s="191">
        <v>-781784.1499999999</v>
      </c>
      <c r="L55" s="163">
        <f t="shared" si="1"/>
        <v>-781784.1499999999</v>
      </c>
      <c r="N55" s="149"/>
      <c r="O55" s="149"/>
      <c r="P55" s="149"/>
      <c r="Q55" s="149"/>
      <c r="R55" s="149"/>
      <c r="S55" s="149"/>
    </row>
    <row r="56" spans="1:19" ht="12.75" customHeight="1">
      <c r="A56" s="305" t="s">
        <v>242</v>
      </c>
      <c r="B56" s="306"/>
      <c r="C56" s="306"/>
      <c r="D56" s="306"/>
      <c r="E56" s="307"/>
      <c r="F56" s="8">
        <v>173</v>
      </c>
      <c r="G56" s="161"/>
      <c r="H56" s="191">
        <v>45816.950000000004</v>
      </c>
      <c r="I56" s="163">
        <f t="shared" si="0"/>
        <v>45816.950000000004</v>
      </c>
      <c r="J56" s="161"/>
      <c r="K56" s="191">
        <v>-222327.874296</v>
      </c>
      <c r="L56" s="163">
        <f t="shared" si="1"/>
        <v>-222327.874296</v>
      </c>
      <c r="N56" s="149"/>
      <c r="O56" s="149"/>
      <c r="P56" s="149"/>
      <c r="Q56" s="149"/>
      <c r="R56" s="149"/>
      <c r="S56" s="149"/>
    </row>
    <row r="57" spans="1:19" ht="24.75" customHeight="1">
      <c r="A57" s="308" t="s">
        <v>243</v>
      </c>
      <c r="B57" s="306"/>
      <c r="C57" s="306"/>
      <c r="D57" s="306"/>
      <c r="E57" s="307"/>
      <c r="F57" s="8">
        <v>174</v>
      </c>
      <c r="G57" s="194">
        <f>+G58+G62</f>
        <v>-30602337.409687497</v>
      </c>
      <c r="H57" s="195">
        <f>+H58+H62</f>
        <v>-204411411.32636136</v>
      </c>
      <c r="I57" s="163">
        <f t="shared" si="0"/>
        <v>-235013748.73604885</v>
      </c>
      <c r="J57" s="194">
        <f>+J58+J62</f>
        <v>-32276676.769627806</v>
      </c>
      <c r="K57" s="195">
        <f>+K58+K62</f>
        <v>-200128120.1317811</v>
      </c>
      <c r="L57" s="163">
        <f t="shared" si="1"/>
        <v>-232404796.9014089</v>
      </c>
      <c r="N57" s="149"/>
      <c r="O57" s="149"/>
      <c r="P57" s="149"/>
      <c r="Q57" s="149"/>
      <c r="R57" s="149"/>
      <c r="S57" s="149"/>
    </row>
    <row r="58" spans="1:19" ht="12.75" customHeight="1">
      <c r="A58" s="305" t="s">
        <v>244</v>
      </c>
      <c r="B58" s="306"/>
      <c r="C58" s="306"/>
      <c r="D58" s="306"/>
      <c r="E58" s="307"/>
      <c r="F58" s="8">
        <v>175</v>
      </c>
      <c r="G58" s="41">
        <f>+G59+G60+G61</f>
        <v>-20270660.565979995</v>
      </c>
      <c r="H58" s="42">
        <f>+H59+H60+H61</f>
        <v>-100481588.3619777</v>
      </c>
      <c r="I58" s="163">
        <f t="shared" si="0"/>
        <v>-120752248.92795768</v>
      </c>
      <c r="J58" s="41">
        <f>+J59+J60+J61</f>
        <v>-19355924.135284375</v>
      </c>
      <c r="K58" s="42">
        <f>+K59+K60+K61</f>
        <v>-89907946.06633459</v>
      </c>
      <c r="L58" s="163">
        <f t="shared" si="1"/>
        <v>-109263870.20161897</v>
      </c>
      <c r="N58" s="149"/>
      <c r="O58" s="149"/>
      <c r="P58" s="149"/>
      <c r="Q58" s="149"/>
      <c r="R58" s="149"/>
      <c r="S58" s="149"/>
    </row>
    <row r="59" spans="1:19" ht="12.75" customHeight="1">
      <c r="A59" s="305" t="s">
        <v>245</v>
      </c>
      <c r="B59" s="306"/>
      <c r="C59" s="306"/>
      <c r="D59" s="306"/>
      <c r="E59" s="307"/>
      <c r="F59" s="8">
        <v>176</v>
      </c>
      <c r="G59" s="161">
        <v>-13611627.337628996</v>
      </c>
      <c r="H59" s="191">
        <v>-63125299.23047351</v>
      </c>
      <c r="I59" s="163">
        <f t="shared" si="0"/>
        <v>-76736926.56810251</v>
      </c>
      <c r="J59" s="161">
        <v>-13701767.140941193</v>
      </c>
      <c r="K59" s="191">
        <v>-72276164.60565089</v>
      </c>
      <c r="L59" s="163">
        <f t="shared" si="1"/>
        <v>-85977931.74659207</v>
      </c>
      <c r="N59" s="149"/>
      <c r="O59" s="149"/>
      <c r="P59" s="149"/>
      <c r="Q59" s="149"/>
      <c r="R59" s="149"/>
      <c r="S59" s="149"/>
    </row>
    <row r="60" spans="1:19" ht="12.75" customHeight="1">
      <c r="A60" s="305" t="s">
        <v>246</v>
      </c>
      <c r="B60" s="306"/>
      <c r="C60" s="306"/>
      <c r="D60" s="306"/>
      <c r="E60" s="307"/>
      <c r="F60" s="8">
        <v>177</v>
      </c>
      <c r="G60" s="161">
        <v>-6659033.228351</v>
      </c>
      <c r="H60" s="191">
        <v>-37331289.13150419</v>
      </c>
      <c r="I60" s="163">
        <f t="shared" si="0"/>
        <v>-43990322.35985519</v>
      </c>
      <c r="J60" s="161">
        <v>-5654156.994343181</v>
      </c>
      <c r="K60" s="191">
        <v>-45648646.05647188</v>
      </c>
      <c r="L60" s="163">
        <f t="shared" si="1"/>
        <v>-51302803.05081506</v>
      </c>
      <c r="N60" s="149"/>
      <c r="O60" s="149"/>
      <c r="P60" s="149"/>
      <c r="Q60" s="149"/>
      <c r="R60" s="149"/>
      <c r="S60" s="149"/>
    </row>
    <row r="61" spans="1:19" ht="12.75" customHeight="1">
      <c r="A61" s="305" t="s">
        <v>247</v>
      </c>
      <c r="B61" s="306"/>
      <c r="C61" s="306"/>
      <c r="D61" s="306"/>
      <c r="E61" s="307"/>
      <c r="F61" s="8">
        <v>178</v>
      </c>
      <c r="G61" s="161"/>
      <c r="H61" s="191">
        <v>-25000</v>
      </c>
      <c r="I61" s="163">
        <f t="shared" si="0"/>
        <v>-25000</v>
      </c>
      <c r="J61" s="161"/>
      <c r="K61" s="191">
        <v>28016864.59578817</v>
      </c>
      <c r="L61" s="163">
        <f t="shared" si="1"/>
        <v>28016864.59578817</v>
      </c>
      <c r="N61" s="149"/>
      <c r="O61" s="149"/>
      <c r="P61" s="149"/>
      <c r="Q61" s="149"/>
      <c r="R61" s="149"/>
      <c r="S61" s="149"/>
    </row>
    <row r="62" spans="1:19" ht="15" customHeight="1">
      <c r="A62" s="305" t="s">
        <v>248</v>
      </c>
      <c r="B62" s="306"/>
      <c r="C62" s="306"/>
      <c r="D62" s="306"/>
      <c r="E62" s="307"/>
      <c r="F62" s="8">
        <v>179</v>
      </c>
      <c r="G62" s="41">
        <f>+G63+G64+G65</f>
        <v>-10331676.843707502</v>
      </c>
      <c r="H62" s="42">
        <f>+H63+H64+H65</f>
        <v>-103929822.96438366</v>
      </c>
      <c r="I62" s="163">
        <f t="shared" si="0"/>
        <v>-114261499.80809116</v>
      </c>
      <c r="J62" s="41">
        <f>+J63+J64+J65</f>
        <v>-12920752.63434343</v>
      </c>
      <c r="K62" s="42">
        <f>+K63+K64+K65</f>
        <v>-110220174.06544653</v>
      </c>
      <c r="L62" s="163">
        <f t="shared" si="1"/>
        <v>-123140926.69978996</v>
      </c>
      <c r="N62" s="149"/>
      <c r="O62" s="149"/>
      <c r="P62" s="149"/>
      <c r="Q62" s="149"/>
      <c r="R62" s="149"/>
      <c r="S62" s="149"/>
    </row>
    <row r="63" spans="1:19" ht="12.75" customHeight="1">
      <c r="A63" s="305" t="s">
        <v>249</v>
      </c>
      <c r="B63" s="306"/>
      <c r="C63" s="306"/>
      <c r="D63" s="306"/>
      <c r="E63" s="307"/>
      <c r="F63" s="8">
        <v>180</v>
      </c>
      <c r="G63" s="161">
        <v>-422124.29218499997</v>
      </c>
      <c r="H63" s="191">
        <v>-12518845.383071365</v>
      </c>
      <c r="I63" s="163">
        <f t="shared" si="0"/>
        <v>-12940969.675256364</v>
      </c>
      <c r="J63" s="161">
        <v>-628296.1909427</v>
      </c>
      <c r="K63" s="191">
        <v>-14197059.22912106</v>
      </c>
      <c r="L63" s="163">
        <f t="shared" si="1"/>
        <v>-14825355.42006376</v>
      </c>
      <c r="N63" s="149"/>
      <c r="O63" s="149"/>
      <c r="P63" s="149"/>
      <c r="Q63" s="149"/>
      <c r="R63" s="149"/>
      <c r="S63" s="149"/>
    </row>
    <row r="64" spans="1:19" ht="21" customHeight="1">
      <c r="A64" s="305" t="s">
        <v>250</v>
      </c>
      <c r="B64" s="306"/>
      <c r="C64" s="306"/>
      <c r="D64" s="306"/>
      <c r="E64" s="307"/>
      <c r="F64" s="8">
        <v>181</v>
      </c>
      <c r="G64" s="161">
        <v>-5082228.1333565</v>
      </c>
      <c r="H64" s="191">
        <v>-42875195.3261658</v>
      </c>
      <c r="I64" s="163">
        <f t="shared" si="0"/>
        <v>-47957423.45952231</v>
      </c>
      <c r="J64" s="161">
        <v>-5506924.179426</v>
      </c>
      <c r="K64" s="191">
        <v>-41574008.110692486</v>
      </c>
      <c r="L64" s="163">
        <f t="shared" si="1"/>
        <v>-47080932.290118486</v>
      </c>
      <c r="N64" s="149"/>
      <c r="O64" s="149"/>
      <c r="P64" s="149"/>
      <c r="Q64" s="149"/>
      <c r="R64" s="149"/>
      <c r="S64" s="149"/>
    </row>
    <row r="65" spans="1:19" ht="12.75" customHeight="1">
      <c r="A65" s="305" t="s">
        <v>251</v>
      </c>
      <c r="B65" s="306"/>
      <c r="C65" s="306"/>
      <c r="D65" s="306"/>
      <c r="E65" s="307"/>
      <c r="F65" s="8">
        <v>182</v>
      </c>
      <c r="G65" s="161">
        <v>-4827324.418166</v>
      </c>
      <c r="H65" s="191">
        <v>-48535782.255146496</v>
      </c>
      <c r="I65" s="163">
        <f t="shared" si="0"/>
        <v>-53363106.6733125</v>
      </c>
      <c r="J65" s="161">
        <v>-6785532.263974729</v>
      </c>
      <c r="K65" s="191">
        <v>-54449106.72563298</v>
      </c>
      <c r="L65" s="163">
        <f t="shared" si="1"/>
        <v>-61234638.98960771</v>
      </c>
      <c r="N65" s="149"/>
      <c r="O65" s="149"/>
      <c r="P65" s="149"/>
      <c r="Q65" s="149"/>
      <c r="R65" s="149"/>
      <c r="S65" s="149"/>
    </row>
    <row r="66" spans="1:19" ht="12.75" customHeight="1">
      <c r="A66" s="308" t="s">
        <v>252</v>
      </c>
      <c r="B66" s="306"/>
      <c r="C66" s="306"/>
      <c r="D66" s="306"/>
      <c r="E66" s="307"/>
      <c r="F66" s="8">
        <v>183</v>
      </c>
      <c r="G66" s="41">
        <f>+G67+G68+G69+G70+G71+G72+G73</f>
        <v>-34385010.5999135</v>
      </c>
      <c r="H66" s="42">
        <f>+H67+H68+H69+H70+H71+H72+H73</f>
        <v>-29035065.684870403</v>
      </c>
      <c r="I66" s="163">
        <f t="shared" si="0"/>
        <v>-63420076.2847839</v>
      </c>
      <c r="J66" s="41">
        <f>+J67+J68+J69+J70+J71+J72+J73</f>
        <v>-36982225.20586417</v>
      </c>
      <c r="K66" s="42">
        <f>+K67+K68+K69+K70+K71+K72+K73</f>
        <v>-22966548.98162317</v>
      </c>
      <c r="L66" s="163">
        <f t="shared" si="1"/>
        <v>-59948774.187487334</v>
      </c>
      <c r="N66" s="149"/>
      <c r="O66" s="149"/>
      <c r="P66" s="149"/>
      <c r="Q66" s="149"/>
      <c r="R66" s="149"/>
      <c r="S66" s="149"/>
    </row>
    <row r="67" spans="1:19" ht="24.75" customHeight="1">
      <c r="A67" s="305" t="s">
        <v>253</v>
      </c>
      <c r="B67" s="306"/>
      <c r="C67" s="306"/>
      <c r="D67" s="306"/>
      <c r="E67" s="307"/>
      <c r="F67" s="8">
        <v>184</v>
      </c>
      <c r="G67" s="161"/>
      <c r="H67" s="191"/>
      <c r="I67" s="163">
        <f t="shared" si="0"/>
        <v>0</v>
      </c>
      <c r="J67" s="161"/>
      <c r="K67" s="191"/>
      <c r="L67" s="163">
        <f t="shared" si="1"/>
        <v>0</v>
      </c>
      <c r="N67" s="149"/>
      <c r="O67" s="149"/>
      <c r="P67" s="149"/>
      <c r="Q67" s="149"/>
      <c r="R67" s="149"/>
      <c r="S67" s="149"/>
    </row>
    <row r="68" spans="1:19" ht="12.75" customHeight="1">
      <c r="A68" s="305" t="s">
        <v>254</v>
      </c>
      <c r="B68" s="306"/>
      <c r="C68" s="306"/>
      <c r="D68" s="306"/>
      <c r="E68" s="307"/>
      <c r="F68" s="8">
        <v>185</v>
      </c>
      <c r="G68" s="161">
        <v>-3901.47561</v>
      </c>
      <c r="H68" s="191">
        <v>-108906.40127219993</v>
      </c>
      <c r="I68" s="163">
        <f t="shared" si="0"/>
        <v>-112807.87688219993</v>
      </c>
      <c r="J68" s="161">
        <v>-3394.130004</v>
      </c>
      <c r="K68" s="191">
        <v>-127637.74174235016</v>
      </c>
      <c r="L68" s="163">
        <f t="shared" si="1"/>
        <v>-131031.87174635017</v>
      </c>
      <c r="N68" s="149"/>
      <c r="O68" s="149"/>
      <c r="P68" s="149"/>
      <c r="Q68" s="149"/>
      <c r="R68" s="149"/>
      <c r="S68" s="149"/>
    </row>
    <row r="69" spans="1:19" ht="12.75" customHeight="1">
      <c r="A69" s="305" t="s">
        <v>255</v>
      </c>
      <c r="B69" s="306"/>
      <c r="C69" s="306"/>
      <c r="D69" s="306"/>
      <c r="E69" s="307"/>
      <c r="F69" s="8">
        <v>186</v>
      </c>
      <c r="G69" s="161">
        <v>-1994196.1525135</v>
      </c>
      <c r="H69" s="191">
        <v>-2178079.4542664997</v>
      </c>
      <c r="I69" s="163">
        <f t="shared" si="0"/>
        <v>-4172275.60678</v>
      </c>
      <c r="J69" s="161">
        <v>-77291.38782917001</v>
      </c>
      <c r="K69" s="191">
        <v>-91655.5701535</v>
      </c>
      <c r="L69" s="163">
        <f t="shared" si="1"/>
        <v>-168946.95798267</v>
      </c>
      <c r="N69" s="149"/>
      <c r="O69" s="149"/>
      <c r="P69" s="149"/>
      <c r="Q69" s="149"/>
      <c r="R69" s="149"/>
      <c r="S69" s="149"/>
    </row>
    <row r="70" spans="1:19" ht="15.75" customHeight="1">
      <c r="A70" s="305" t="s">
        <v>256</v>
      </c>
      <c r="B70" s="306"/>
      <c r="C70" s="306"/>
      <c r="D70" s="306"/>
      <c r="E70" s="307"/>
      <c r="F70" s="8">
        <v>187</v>
      </c>
      <c r="G70" s="161">
        <v>-42814.22</v>
      </c>
      <c r="H70" s="191">
        <v>-993200.7100000001</v>
      </c>
      <c r="I70" s="163">
        <f t="shared" si="0"/>
        <v>-1036014.93</v>
      </c>
      <c r="J70" s="161">
        <v>-1525008.7200000002</v>
      </c>
      <c r="K70" s="191">
        <v>-1706153.0300000003</v>
      </c>
      <c r="L70" s="163">
        <f t="shared" si="1"/>
        <v>-3231161.7500000005</v>
      </c>
      <c r="N70" s="149"/>
      <c r="O70" s="149"/>
      <c r="P70" s="149"/>
      <c r="Q70" s="149"/>
      <c r="R70" s="149"/>
      <c r="S70" s="149"/>
    </row>
    <row r="71" spans="1:19" ht="16.5" customHeight="1">
      <c r="A71" s="305" t="s">
        <v>257</v>
      </c>
      <c r="B71" s="306"/>
      <c r="C71" s="306"/>
      <c r="D71" s="306"/>
      <c r="E71" s="307"/>
      <c r="F71" s="8">
        <v>188</v>
      </c>
      <c r="G71" s="161"/>
      <c r="H71" s="191">
        <v>-55769.89291</v>
      </c>
      <c r="I71" s="163">
        <f t="shared" si="0"/>
        <v>-55769.89291</v>
      </c>
      <c r="J71" s="161"/>
      <c r="K71" s="191">
        <v>-4567.034562</v>
      </c>
      <c r="L71" s="163">
        <f t="shared" si="1"/>
        <v>-4567.034562</v>
      </c>
      <c r="N71" s="149"/>
      <c r="O71" s="149"/>
      <c r="P71" s="149"/>
      <c r="Q71" s="149"/>
      <c r="R71" s="149"/>
      <c r="S71" s="149"/>
    </row>
    <row r="72" spans="1:19" ht="12.75" customHeight="1">
      <c r="A72" s="305" t="s">
        <v>258</v>
      </c>
      <c r="B72" s="306"/>
      <c r="C72" s="306"/>
      <c r="D72" s="306"/>
      <c r="E72" s="307"/>
      <c r="F72" s="8">
        <v>189</v>
      </c>
      <c r="G72" s="161">
        <v>-32071974.945799995</v>
      </c>
      <c r="H72" s="191">
        <v>-23492006.272706803</v>
      </c>
      <c r="I72" s="163">
        <f aca="true" t="shared" si="2" ref="I72:I99">+G72+H72</f>
        <v>-55563981.2185068</v>
      </c>
      <c r="J72" s="161">
        <v>-35157568.636804</v>
      </c>
      <c r="K72" s="191">
        <v>-19466176.284654</v>
      </c>
      <c r="L72" s="163">
        <f aca="true" t="shared" si="3" ref="L72:L99">SUM(J72:K72)</f>
        <v>-54623744.921458</v>
      </c>
      <c r="N72" s="149"/>
      <c r="O72" s="149"/>
      <c r="P72" s="149"/>
      <c r="Q72" s="149"/>
      <c r="R72" s="149"/>
      <c r="S72" s="149"/>
    </row>
    <row r="73" spans="1:19" ht="12.75" customHeight="1">
      <c r="A73" s="305" t="s">
        <v>259</v>
      </c>
      <c r="B73" s="306"/>
      <c r="C73" s="306"/>
      <c r="D73" s="306"/>
      <c r="E73" s="307"/>
      <c r="F73" s="8">
        <v>190</v>
      </c>
      <c r="G73" s="161">
        <v>-272123.80598999996</v>
      </c>
      <c r="H73" s="191">
        <v>-2207102.9537149007</v>
      </c>
      <c r="I73" s="163">
        <f t="shared" si="2"/>
        <v>-2479226.7597049004</v>
      </c>
      <c r="J73" s="161">
        <v>-218962.33122699996</v>
      </c>
      <c r="K73" s="191">
        <v>-1570359.32051132</v>
      </c>
      <c r="L73" s="163">
        <f t="shared" si="3"/>
        <v>-1789321.6517383198</v>
      </c>
      <c r="N73" s="149"/>
      <c r="O73" s="149"/>
      <c r="P73" s="149"/>
      <c r="Q73" s="149"/>
      <c r="R73" s="149"/>
      <c r="S73" s="149"/>
    </row>
    <row r="74" spans="1:19" ht="24.75" customHeight="1">
      <c r="A74" s="308" t="s">
        <v>260</v>
      </c>
      <c r="B74" s="306"/>
      <c r="C74" s="306"/>
      <c r="D74" s="306"/>
      <c r="E74" s="307"/>
      <c r="F74" s="8">
        <v>191</v>
      </c>
      <c r="G74" s="41">
        <f>+G75+G76</f>
        <v>-236462.13441</v>
      </c>
      <c r="H74" s="42">
        <f>+H75+H76</f>
        <v>-12267988.0779717</v>
      </c>
      <c r="I74" s="163">
        <f t="shared" si="2"/>
        <v>-12504450.2123817</v>
      </c>
      <c r="J74" s="41">
        <f>+J75+J76</f>
        <v>-273267.328453</v>
      </c>
      <c r="K74" s="42">
        <f>+K75+K76</f>
        <v>-11177922.367574172</v>
      </c>
      <c r="L74" s="163">
        <f t="shared" si="3"/>
        <v>-11451189.696027173</v>
      </c>
      <c r="N74" s="149"/>
      <c r="O74" s="149"/>
      <c r="P74" s="149"/>
      <c r="Q74" s="149"/>
      <c r="R74" s="149"/>
      <c r="S74" s="149"/>
    </row>
    <row r="75" spans="1:19" ht="12.75" customHeight="1">
      <c r="A75" s="305" t="s">
        <v>261</v>
      </c>
      <c r="B75" s="306"/>
      <c r="C75" s="306"/>
      <c r="D75" s="306"/>
      <c r="E75" s="307"/>
      <c r="F75" s="8">
        <v>192</v>
      </c>
      <c r="G75" s="161"/>
      <c r="H75" s="191">
        <v>-201964.8213345</v>
      </c>
      <c r="I75" s="163">
        <f t="shared" si="2"/>
        <v>-201964.8213345</v>
      </c>
      <c r="J75" s="161"/>
      <c r="K75" s="191">
        <v>-310759.7275028</v>
      </c>
      <c r="L75" s="163">
        <f t="shared" si="3"/>
        <v>-310759.7275028</v>
      </c>
      <c r="N75" s="149"/>
      <c r="O75" s="149"/>
      <c r="P75" s="149"/>
      <c r="Q75" s="149"/>
      <c r="R75" s="149"/>
      <c r="S75" s="149"/>
    </row>
    <row r="76" spans="1:19" ht="12.75" customHeight="1">
      <c r="A76" s="305" t="s">
        <v>262</v>
      </c>
      <c r="B76" s="306"/>
      <c r="C76" s="306"/>
      <c r="D76" s="306"/>
      <c r="E76" s="307"/>
      <c r="F76" s="8">
        <v>193</v>
      </c>
      <c r="G76" s="161">
        <v>-236462.13441</v>
      </c>
      <c r="H76" s="191">
        <v>-12066023.2566372</v>
      </c>
      <c r="I76" s="163">
        <f t="shared" si="2"/>
        <v>-12302485.3910472</v>
      </c>
      <c r="J76" s="161">
        <v>-273267.328453</v>
      </c>
      <c r="K76" s="191">
        <v>-10867162.640071372</v>
      </c>
      <c r="L76" s="163">
        <f t="shared" si="3"/>
        <v>-11140429.968524372</v>
      </c>
      <c r="N76" s="149"/>
      <c r="O76" s="149"/>
      <c r="P76" s="149"/>
      <c r="Q76" s="149"/>
      <c r="R76" s="149"/>
      <c r="S76" s="149"/>
    </row>
    <row r="77" spans="1:19" ht="12.75" customHeight="1">
      <c r="A77" s="308" t="s">
        <v>263</v>
      </c>
      <c r="B77" s="306"/>
      <c r="C77" s="306"/>
      <c r="D77" s="306"/>
      <c r="E77" s="307"/>
      <c r="F77" s="8">
        <v>194</v>
      </c>
      <c r="G77" s="161">
        <v>-3311.0475</v>
      </c>
      <c r="H77" s="191">
        <v>-6756586.496826601</v>
      </c>
      <c r="I77" s="163">
        <f t="shared" si="2"/>
        <v>-6759897.544326602</v>
      </c>
      <c r="J77" s="161">
        <v>-10007.13</v>
      </c>
      <c r="K77" s="191">
        <v>-184067.27038200002</v>
      </c>
      <c r="L77" s="163">
        <f t="shared" si="3"/>
        <v>-194074.40038200002</v>
      </c>
      <c r="N77" s="149"/>
      <c r="O77" s="149"/>
      <c r="P77" s="149"/>
      <c r="Q77" s="149"/>
      <c r="R77" s="149"/>
      <c r="S77" s="149"/>
    </row>
    <row r="78" spans="1:19" ht="42.75" customHeight="1">
      <c r="A78" s="308" t="s">
        <v>264</v>
      </c>
      <c r="B78" s="309"/>
      <c r="C78" s="309"/>
      <c r="D78" s="309"/>
      <c r="E78" s="310"/>
      <c r="F78" s="8">
        <v>195</v>
      </c>
      <c r="G78" s="41">
        <f>+G7+G16+G30+G31+G32+G33+G42+G50+G54+G57+G66+G74+G77</f>
        <v>11998022.506234983</v>
      </c>
      <c r="H78" s="42">
        <f>+H7+H16+H30+H31+H32+H33+H42+H50+H54+H57+H66+H74+H77</f>
        <v>39789339.246211946</v>
      </c>
      <c r="I78" s="163">
        <f t="shared" si="2"/>
        <v>51787361.75244693</v>
      </c>
      <c r="J78" s="41">
        <f>+J7+J16+J30+J31+J32+J33+J42+J50+J54+J57+J66+J74+J77</f>
        <v>18857028.3122719</v>
      </c>
      <c r="K78" s="42">
        <f>+K7+K16+K30+K31+K32+K33+K42+K50+K54+K57+K66+K74+K77</f>
        <v>62515050.92243442</v>
      </c>
      <c r="L78" s="163">
        <f t="shared" si="3"/>
        <v>81372079.23470631</v>
      </c>
      <c r="N78" s="149"/>
      <c r="O78" s="149"/>
      <c r="P78" s="149"/>
      <c r="Q78" s="149"/>
      <c r="R78" s="149"/>
      <c r="S78" s="149"/>
    </row>
    <row r="79" spans="1:19" ht="12.75" customHeight="1">
      <c r="A79" s="308" t="s">
        <v>265</v>
      </c>
      <c r="B79" s="306"/>
      <c r="C79" s="306"/>
      <c r="D79" s="306"/>
      <c r="E79" s="307"/>
      <c r="F79" s="8">
        <v>196</v>
      </c>
      <c r="G79" s="41">
        <f>+G80+G81</f>
        <v>-1208492.1517000003</v>
      </c>
      <c r="H79" s="42">
        <f>+H80+H81</f>
        <v>-10923402.850021765</v>
      </c>
      <c r="I79" s="163">
        <f t="shared" si="2"/>
        <v>-12131895.001721766</v>
      </c>
      <c r="J79" s="41">
        <f>+J80+J81</f>
        <v>-3274227.7528410032</v>
      </c>
      <c r="K79" s="42">
        <f>+K80+K81</f>
        <v>-10317229.450291356</v>
      </c>
      <c r="L79" s="163">
        <f t="shared" si="3"/>
        <v>-13591457.20313236</v>
      </c>
      <c r="N79" s="149"/>
      <c r="O79" s="149"/>
      <c r="P79" s="149"/>
      <c r="Q79" s="149"/>
      <c r="R79" s="149"/>
      <c r="S79" s="149"/>
    </row>
    <row r="80" spans="1:19" ht="12.75" customHeight="1">
      <c r="A80" s="305" t="s">
        <v>266</v>
      </c>
      <c r="B80" s="306"/>
      <c r="C80" s="306"/>
      <c r="D80" s="306"/>
      <c r="E80" s="307"/>
      <c r="F80" s="8">
        <v>197</v>
      </c>
      <c r="G80" s="161">
        <v>-158979.3417</v>
      </c>
      <c r="H80" s="191">
        <v>-4708414.65402174</v>
      </c>
      <c r="I80" s="163">
        <f t="shared" si="2"/>
        <v>-4867393.99572174</v>
      </c>
      <c r="J80" s="161">
        <v>-3274227.7528410032</v>
      </c>
      <c r="K80" s="191">
        <v>-10384362.690935964</v>
      </c>
      <c r="L80" s="163">
        <f t="shared" si="3"/>
        <v>-13658590.443776967</v>
      </c>
      <c r="N80" s="149"/>
      <c r="O80" s="149"/>
      <c r="P80" s="149"/>
      <c r="Q80" s="149"/>
      <c r="R80" s="149"/>
      <c r="S80" s="149"/>
    </row>
    <row r="81" spans="1:19" ht="12.75" customHeight="1">
      <c r="A81" s="305" t="s">
        <v>267</v>
      </c>
      <c r="B81" s="306"/>
      <c r="C81" s="306"/>
      <c r="D81" s="306"/>
      <c r="E81" s="307"/>
      <c r="F81" s="8">
        <v>198</v>
      </c>
      <c r="G81" s="161">
        <v>-1049512.8100000003</v>
      </c>
      <c r="H81" s="191">
        <v>-6214988.196000025</v>
      </c>
      <c r="I81" s="163">
        <f t="shared" si="2"/>
        <v>-7264501.006000025</v>
      </c>
      <c r="J81" s="161"/>
      <c r="K81" s="191">
        <v>67133.24064460695</v>
      </c>
      <c r="L81" s="163">
        <f t="shared" si="3"/>
        <v>67133.24064460695</v>
      </c>
      <c r="N81" s="149"/>
      <c r="O81" s="149"/>
      <c r="P81" s="149"/>
      <c r="Q81" s="149"/>
      <c r="R81" s="149"/>
      <c r="S81" s="149"/>
    </row>
    <row r="82" spans="1:19" ht="24" customHeight="1">
      <c r="A82" s="308" t="s">
        <v>268</v>
      </c>
      <c r="B82" s="306"/>
      <c r="C82" s="306"/>
      <c r="D82" s="306"/>
      <c r="E82" s="307"/>
      <c r="F82" s="8">
        <v>199</v>
      </c>
      <c r="G82" s="41">
        <f>+G78+G79</f>
        <v>10789530.354534984</v>
      </c>
      <c r="H82" s="42">
        <v>28865939.396190606</v>
      </c>
      <c r="I82" s="163">
        <f t="shared" si="2"/>
        <v>39655469.75072559</v>
      </c>
      <c r="J82" s="41">
        <f>+J78+J79</f>
        <v>15582800.559430897</v>
      </c>
      <c r="K82" s="42">
        <f>+K78+K79</f>
        <v>52197821.47214306</v>
      </c>
      <c r="L82" s="163">
        <f t="shared" si="3"/>
        <v>67780622.03157395</v>
      </c>
      <c r="N82" s="149"/>
      <c r="O82" s="149"/>
      <c r="P82" s="149"/>
      <c r="Q82" s="149"/>
      <c r="R82" s="149"/>
      <c r="S82" s="149"/>
    </row>
    <row r="83" spans="1:19" ht="12.75" customHeight="1">
      <c r="A83" s="308" t="s">
        <v>191</v>
      </c>
      <c r="B83" s="309"/>
      <c r="C83" s="309"/>
      <c r="D83" s="309"/>
      <c r="E83" s="310"/>
      <c r="F83" s="8">
        <v>200</v>
      </c>
      <c r="G83" s="192">
        <v>10774857.910727752</v>
      </c>
      <c r="H83" s="193">
        <v>28613020.649320327</v>
      </c>
      <c r="I83" s="163">
        <f t="shared" si="2"/>
        <v>39387878.56004808</v>
      </c>
      <c r="J83" s="161">
        <v>15565353.99099882</v>
      </c>
      <c r="K83" s="191">
        <v>52024346.658791974</v>
      </c>
      <c r="L83" s="163">
        <f t="shared" si="3"/>
        <v>67589700.6497908</v>
      </c>
      <c r="N83" s="149"/>
      <c r="O83" s="149"/>
      <c r="P83" s="149"/>
      <c r="Q83" s="149"/>
      <c r="R83" s="149"/>
      <c r="S83" s="149"/>
    </row>
    <row r="84" spans="1:19" ht="12.75" customHeight="1">
      <c r="A84" s="308" t="s">
        <v>192</v>
      </c>
      <c r="B84" s="309"/>
      <c r="C84" s="309"/>
      <c r="D84" s="309"/>
      <c r="E84" s="310"/>
      <c r="F84" s="8">
        <v>201</v>
      </c>
      <c r="G84" s="161">
        <v>14672.443807260519</v>
      </c>
      <c r="H84" s="191">
        <v>252918.74687027867</v>
      </c>
      <c r="I84" s="163">
        <f t="shared" si="2"/>
        <v>267591.1906775392</v>
      </c>
      <c r="J84" s="161">
        <v>17446.568432025313</v>
      </c>
      <c r="K84" s="191">
        <v>173474.313351041</v>
      </c>
      <c r="L84" s="163">
        <f t="shared" si="3"/>
        <v>190920.88178306632</v>
      </c>
      <c r="N84" s="149"/>
      <c r="O84" s="149"/>
      <c r="P84" s="149"/>
      <c r="Q84" s="149"/>
      <c r="R84" s="149"/>
      <c r="S84" s="149"/>
    </row>
    <row r="85" spans="1:19" ht="12.75" customHeight="1">
      <c r="A85" s="308" t="s">
        <v>269</v>
      </c>
      <c r="B85" s="309"/>
      <c r="C85" s="309"/>
      <c r="D85" s="309"/>
      <c r="E85" s="309"/>
      <c r="F85" s="8">
        <v>202</v>
      </c>
      <c r="G85" s="192">
        <v>251656830.798706</v>
      </c>
      <c r="H85" s="193">
        <v>568851894.6684535</v>
      </c>
      <c r="I85" s="163">
        <f t="shared" si="2"/>
        <v>820508725.4671595</v>
      </c>
      <c r="J85" s="161">
        <v>278372086.21524185</v>
      </c>
      <c r="K85" s="161">
        <v>574942171.1406049</v>
      </c>
      <c r="L85" s="196">
        <f t="shared" si="3"/>
        <v>853314257.3558466</v>
      </c>
      <c r="N85" s="149"/>
      <c r="O85" s="149"/>
      <c r="P85" s="149"/>
      <c r="Q85" s="149"/>
      <c r="R85" s="149"/>
      <c r="S85" s="149"/>
    </row>
    <row r="86" spans="1:19" ht="12.75" customHeight="1">
      <c r="A86" s="308" t="s">
        <v>270</v>
      </c>
      <c r="B86" s="309"/>
      <c r="C86" s="309"/>
      <c r="D86" s="309"/>
      <c r="E86" s="309"/>
      <c r="F86" s="8">
        <v>203</v>
      </c>
      <c r="G86" s="192">
        <v>-240867300.44417098</v>
      </c>
      <c r="H86" s="193">
        <v>-539985958.2722633</v>
      </c>
      <c r="I86" s="163">
        <f t="shared" si="2"/>
        <v>-780853258.7164342</v>
      </c>
      <c r="J86" s="161">
        <v>-262789285.65581092</v>
      </c>
      <c r="K86" s="161">
        <v>-522744349.6684618</v>
      </c>
      <c r="L86" s="196">
        <f t="shared" si="3"/>
        <v>-785533635.3242728</v>
      </c>
      <c r="N86" s="149"/>
      <c r="O86" s="149"/>
      <c r="P86" s="149"/>
      <c r="Q86" s="149"/>
      <c r="R86" s="149"/>
      <c r="S86" s="149"/>
    </row>
    <row r="87" spans="1:19" ht="12.75" customHeight="1">
      <c r="A87" s="308" t="s">
        <v>381</v>
      </c>
      <c r="B87" s="306"/>
      <c r="C87" s="306"/>
      <c r="D87" s="306"/>
      <c r="E87" s="306"/>
      <c r="F87" s="8">
        <v>204</v>
      </c>
      <c r="G87" s="161">
        <v>14436323.950595792</v>
      </c>
      <c r="H87" s="191">
        <v>34369956.29732431</v>
      </c>
      <c r="I87" s="163">
        <f t="shared" si="2"/>
        <v>48806280.247920096</v>
      </c>
      <c r="J87" s="192">
        <v>-6430689.82486231</v>
      </c>
      <c r="K87" s="193">
        <v>27993622.614869677</v>
      </c>
      <c r="L87" s="163">
        <f t="shared" si="3"/>
        <v>21562932.790007368</v>
      </c>
      <c r="N87" s="149"/>
      <c r="O87" s="149"/>
      <c r="P87" s="149"/>
      <c r="Q87" s="149"/>
      <c r="R87" s="149"/>
      <c r="S87" s="149"/>
    </row>
    <row r="88" spans="1:19" ht="25.5" customHeight="1">
      <c r="A88" s="305" t="s">
        <v>271</v>
      </c>
      <c r="B88" s="306"/>
      <c r="C88" s="306"/>
      <c r="D88" s="306"/>
      <c r="E88" s="306"/>
      <c r="F88" s="8">
        <v>205</v>
      </c>
      <c r="G88" s="192">
        <v>-875709.7394040974</v>
      </c>
      <c r="H88" s="193">
        <v>-1731380.6120066782</v>
      </c>
      <c r="I88" s="163">
        <f t="shared" si="2"/>
        <v>-2607090.3514107754</v>
      </c>
      <c r="J88" s="161">
        <v>-853725.3080623045</v>
      </c>
      <c r="K88" s="191">
        <v>-2207526.7123418013</v>
      </c>
      <c r="L88" s="163">
        <f t="shared" si="3"/>
        <v>-3061252.020404106</v>
      </c>
      <c r="N88" s="149"/>
      <c r="O88" s="149"/>
      <c r="P88" s="149"/>
      <c r="Q88" s="149"/>
      <c r="R88" s="149"/>
      <c r="S88" s="149"/>
    </row>
    <row r="89" spans="1:19" ht="23.25" customHeight="1">
      <c r="A89" s="305" t="s">
        <v>272</v>
      </c>
      <c r="B89" s="306"/>
      <c r="C89" s="306"/>
      <c r="D89" s="306"/>
      <c r="E89" s="306"/>
      <c r="F89" s="8">
        <v>206</v>
      </c>
      <c r="G89" s="192">
        <v>19140042.1199999</v>
      </c>
      <c r="H89" s="193">
        <v>41088329.66388109</v>
      </c>
      <c r="I89" s="163">
        <f t="shared" si="2"/>
        <v>60228371.78388099</v>
      </c>
      <c r="J89" s="161">
        <v>-6801176.240000006</v>
      </c>
      <c r="K89" s="191">
        <v>38878082.97161148</v>
      </c>
      <c r="L89" s="163">
        <f t="shared" si="3"/>
        <v>32076906.73161147</v>
      </c>
      <c r="N89" s="149"/>
      <c r="O89" s="149"/>
      <c r="P89" s="149"/>
      <c r="Q89" s="149"/>
      <c r="R89" s="149"/>
      <c r="S89" s="149"/>
    </row>
    <row r="90" spans="1:19" ht="24.75" customHeight="1">
      <c r="A90" s="305" t="s">
        <v>273</v>
      </c>
      <c r="B90" s="306"/>
      <c r="C90" s="306"/>
      <c r="D90" s="306"/>
      <c r="E90" s="306"/>
      <c r="F90" s="8">
        <v>207</v>
      </c>
      <c r="G90" s="161"/>
      <c r="H90" s="191">
        <v>1973723.20545</v>
      </c>
      <c r="I90" s="163">
        <f t="shared" si="2"/>
        <v>1973723.20545</v>
      </c>
      <c r="J90" s="161"/>
      <c r="K90" s="191"/>
      <c r="L90" s="163">
        <f t="shared" si="3"/>
        <v>0</v>
      </c>
      <c r="N90" s="149"/>
      <c r="O90" s="149"/>
      <c r="P90" s="149"/>
      <c r="Q90" s="149"/>
      <c r="R90" s="149"/>
      <c r="S90" s="149"/>
    </row>
    <row r="91" spans="1:19" ht="24.75" customHeight="1">
      <c r="A91" s="305" t="s">
        <v>274</v>
      </c>
      <c r="B91" s="306"/>
      <c r="C91" s="306"/>
      <c r="D91" s="306"/>
      <c r="E91" s="306"/>
      <c r="F91" s="8">
        <v>208</v>
      </c>
      <c r="G91" s="192"/>
      <c r="H91" s="193"/>
      <c r="I91" s="163">
        <f t="shared" si="2"/>
        <v>0</v>
      </c>
      <c r="J91" s="161"/>
      <c r="K91" s="191"/>
      <c r="L91" s="163">
        <f t="shared" si="3"/>
        <v>0</v>
      </c>
      <c r="N91" s="149"/>
      <c r="O91" s="149"/>
      <c r="P91" s="149"/>
      <c r="Q91" s="149"/>
      <c r="R91" s="149"/>
      <c r="S91" s="149"/>
    </row>
    <row r="92" spans="1:19" ht="19.5" customHeight="1">
      <c r="A92" s="305" t="s">
        <v>275</v>
      </c>
      <c r="B92" s="306"/>
      <c r="C92" s="306"/>
      <c r="D92" s="306"/>
      <c r="E92" s="306"/>
      <c r="F92" s="8">
        <v>209</v>
      </c>
      <c r="G92" s="192"/>
      <c r="H92" s="193"/>
      <c r="I92" s="163">
        <f t="shared" si="2"/>
        <v>0</v>
      </c>
      <c r="J92" s="161"/>
      <c r="K92" s="191"/>
      <c r="L92" s="163">
        <f t="shared" si="3"/>
        <v>0</v>
      </c>
      <c r="N92" s="149"/>
      <c r="O92" s="149"/>
      <c r="P92" s="149"/>
      <c r="Q92" s="149"/>
      <c r="R92" s="149"/>
      <c r="S92" s="149"/>
    </row>
    <row r="93" spans="1:19" ht="24" customHeight="1">
      <c r="A93" s="305" t="s">
        <v>276</v>
      </c>
      <c r="B93" s="306"/>
      <c r="C93" s="306"/>
      <c r="D93" s="306"/>
      <c r="E93" s="306"/>
      <c r="F93" s="8">
        <v>210</v>
      </c>
      <c r="G93" s="161"/>
      <c r="H93" s="191"/>
      <c r="I93" s="163">
        <f t="shared" si="2"/>
        <v>0</v>
      </c>
      <c r="J93" s="161"/>
      <c r="K93" s="191"/>
      <c r="L93" s="163">
        <f t="shared" si="3"/>
        <v>0</v>
      </c>
      <c r="N93" s="149"/>
      <c r="O93" s="149"/>
      <c r="P93" s="149"/>
      <c r="Q93" s="149"/>
      <c r="R93" s="149"/>
      <c r="S93" s="149"/>
    </row>
    <row r="94" spans="1:19" ht="23.25" customHeight="1">
      <c r="A94" s="305" t="s">
        <v>277</v>
      </c>
      <c r="B94" s="306"/>
      <c r="C94" s="306"/>
      <c r="D94" s="306"/>
      <c r="E94" s="306"/>
      <c r="F94" s="8">
        <v>211</v>
      </c>
      <c r="G94" s="192"/>
      <c r="H94" s="193"/>
      <c r="I94" s="163">
        <f t="shared" si="2"/>
        <v>0</v>
      </c>
      <c r="J94" s="161"/>
      <c r="K94" s="191"/>
      <c r="L94" s="163">
        <f t="shared" si="3"/>
        <v>0</v>
      </c>
      <c r="N94" s="149"/>
      <c r="O94" s="149"/>
      <c r="P94" s="149"/>
      <c r="Q94" s="149"/>
      <c r="R94" s="149"/>
      <c r="S94" s="149"/>
    </row>
    <row r="95" spans="1:19" ht="12.75" customHeight="1">
      <c r="A95" s="305" t="s">
        <v>278</v>
      </c>
      <c r="B95" s="306"/>
      <c r="C95" s="306"/>
      <c r="D95" s="306"/>
      <c r="E95" s="306"/>
      <c r="F95" s="8">
        <v>212</v>
      </c>
      <c r="G95" s="192">
        <v>3828008.43000001</v>
      </c>
      <c r="H95" s="193">
        <v>6960715.9600001</v>
      </c>
      <c r="I95" s="163">
        <f t="shared" si="2"/>
        <v>10788724.390000109</v>
      </c>
      <c r="J95" s="161">
        <v>-1224211.7232</v>
      </c>
      <c r="K95" s="191">
        <v>8676933.6444</v>
      </c>
      <c r="L95" s="163">
        <f t="shared" si="3"/>
        <v>7452721.921200001</v>
      </c>
      <c r="N95" s="149"/>
      <c r="O95" s="149"/>
      <c r="P95" s="149"/>
      <c r="Q95" s="149"/>
      <c r="R95" s="149"/>
      <c r="S95" s="149"/>
    </row>
    <row r="96" spans="1:19" ht="12.75" customHeight="1">
      <c r="A96" s="308" t="s">
        <v>279</v>
      </c>
      <c r="B96" s="306"/>
      <c r="C96" s="306"/>
      <c r="D96" s="306"/>
      <c r="E96" s="306"/>
      <c r="F96" s="8">
        <v>213</v>
      </c>
      <c r="G96" s="161">
        <v>25225854.305130776</v>
      </c>
      <c r="H96" s="191">
        <v>63235895.69351491</v>
      </c>
      <c r="I96" s="163">
        <f t="shared" si="2"/>
        <v>88461749.9986457</v>
      </c>
      <c r="J96" s="192">
        <v>9152110.734568588</v>
      </c>
      <c r="K96" s="193">
        <v>80191444.08701268</v>
      </c>
      <c r="L96" s="163">
        <f t="shared" si="3"/>
        <v>89343554.82158127</v>
      </c>
      <c r="N96" s="149"/>
      <c r="O96" s="149"/>
      <c r="P96" s="149"/>
      <c r="Q96" s="149"/>
      <c r="R96" s="149"/>
      <c r="S96" s="149"/>
    </row>
    <row r="97" spans="1:19" ht="12.75" customHeight="1">
      <c r="A97" s="308" t="s">
        <v>191</v>
      </c>
      <c r="B97" s="309"/>
      <c r="C97" s="309"/>
      <c r="D97" s="309"/>
      <c r="E97" s="310"/>
      <c r="F97" s="8">
        <v>214</v>
      </c>
      <c r="G97" s="192">
        <v>25224696.31997539</v>
      </c>
      <c r="H97" s="193">
        <v>62843714.85607703</v>
      </c>
      <c r="I97" s="163">
        <f t="shared" si="2"/>
        <v>88068411.17605242</v>
      </c>
      <c r="J97" s="161">
        <v>9148520.304254163</v>
      </c>
      <c r="K97" s="191">
        <v>80085011.68833828</v>
      </c>
      <c r="L97" s="163">
        <f t="shared" si="3"/>
        <v>89233531.99259244</v>
      </c>
      <c r="N97" s="149"/>
      <c r="O97" s="149"/>
      <c r="P97" s="149"/>
      <c r="Q97" s="149"/>
      <c r="R97" s="149"/>
      <c r="S97" s="149"/>
    </row>
    <row r="98" spans="1:19" ht="12.75" customHeight="1">
      <c r="A98" s="308" t="s">
        <v>192</v>
      </c>
      <c r="B98" s="309"/>
      <c r="C98" s="309"/>
      <c r="D98" s="309"/>
      <c r="E98" s="310"/>
      <c r="F98" s="8">
        <v>215</v>
      </c>
      <c r="G98" s="192">
        <v>1157.9851554119414</v>
      </c>
      <c r="H98" s="193">
        <v>392180.8374378743</v>
      </c>
      <c r="I98" s="163">
        <f t="shared" si="2"/>
        <v>393338.8225932862</v>
      </c>
      <c r="J98" s="161">
        <v>3590.93031437254</v>
      </c>
      <c r="K98" s="191">
        <v>106432.196290448</v>
      </c>
      <c r="L98" s="163">
        <f t="shared" si="3"/>
        <v>110023.12660482054</v>
      </c>
      <c r="N98" s="149"/>
      <c r="O98" s="149"/>
      <c r="P98" s="149"/>
      <c r="Q98" s="149"/>
      <c r="R98" s="149"/>
      <c r="S98" s="149"/>
    </row>
    <row r="99" spans="1:19" ht="28.5" customHeight="1">
      <c r="A99" s="351" t="s">
        <v>280</v>
      </c>
      <c r="B99" s="352"/>
      <c r="C99" s="352"/>
      <c r="D99" s="352"/>
      <c r="E99" s="353"/>
      <c r="F99" s="9">
        <v>216</v>
      </c>
      <c r="G99" s="170"/>
      <c r="H99" s="197"/>
      <c r="I99" s="198">
        <f t="shared" si="2"/>
        <v>0</v>
      </c>
      <c r="J99" s="170"/>
      <c r="K99" s="197"/>
      <c r="L99" s="175">
        <f t="shared" si="3"/>
        <v>0</v>
      </c>
      <c r="N99" s="149"/>
      <c r="O99" s="149"/>
      <c r="P99" s="149"/>
      <c r="Q99" s="149"/>
      <c r="R99" s="149"/>
      <c r="S99" s="149"/>
    </row>
    <row r="100" spans="1:12" ht="12.75">
      <c r="A100" s="350" t="s">
        <v>281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M1:IV65536 F7:F99 L18:L99 G83:H99 G8:H15 J8:K15 G17:H17 J17:L17 G19:H23 J19:K23 G25:H32 J25:K32 G34:H37 J34:K37 G39:H41 J39:K41 G43:H45 J43:K45 G47:H49 J47:K49 G51:H53 J51:K53 G55:H56 J55:K56 G59:H61 J59:K61 L7:L16 G63:H65 J63:K65 G67:H73 J67:K73 G75:H77 J75:K77 G80:H81 J80:K81 J83:K99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ignoredErrors>
    <ignoredError sqref="I7:I98" formula="1"/>
    <ignoredError sqref="I99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31">
      <selection activeCell="J6" sqref="J6:K62"/>
    </sheetView>
  </sheetViews>
  <sheetFormatPr defaultColWidth="9.140625" defaultRowHeight="12.75"/>
  <cols>
    <col min="1" max="9" width="9.140625" style="33" customWidth="1"/>
    <col min="10" max="10" width="10.140625" style="33" bestFit="1" customWidth="1"/>
    <col min="11" max="11" width="10.140625" style="33" customWidth="1"/>
    <col min="12" max="16384" width="9.140625" style="33" customWidth="1"/>
  </cols>
  <sheetData>
    <row r="1" spans="1:13" ht="19.5" customHeight="1">
      <c r="A1" s="357" t="s">
        <v>282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63"/>
    </row>
    <row r="2" spans="1:10" ht="12.75">
      <c r="A2" s="358" t="s">
        <v>417</v>
      </c>
      <c r="B2" s="359"/>
      <c r="C2" s="359"/>
      <c r="D2" s="359"/>
      <c r="E2" s="359"/>
      <c r="F2" s="359"/>
      <c r="G2" s="359"/>
      <c r="H2" s="359"/>
      <c r="I2" s="359"/>
      <c r="J2" s="360"/>
    </row>
    <row r="3" spans="1:11" ht="12.75">
      <c r="A3" s="47"/>
      <c r="B3" s="51"/>
      <c r="C3" s="51"/>
      <c r="D3" s="377"/>
      <c r="E3" s="377"/>
      <c r="F3" s="51"/>
      <c r="G3" s="51"/>
      <c r="H3" s="51"/>
      <c r="I3" s="51"/>
      <c r="J3" s="52"/>
      <c r="K3" s="53" t="s">
        <v>63</v>
      </c>
    </row>
    <row r="4" spans="1:11" ht="24">
      <c r="A4" s="361" t="s">
        <v>133</v>
      </c>
      <c r="B4" s="361"/>
      <c r="C4" s="361"/>
      <c r="D4" s="361"/>
      <c r="E4" s="361"/>
      <c r="F4" s="361"/>
      <c r="G4" s="361"/>
      <c r="H4" s="361"/>
      <c r="I4" s="35" t="s">
        <v>134</v>
      </c>
      <c r="J4" s="35" t="s">
        <v>135</v>
      </c>
      <c r="K4" s="35" t="s">
        <v>136</v>
      </c>
    </row>
    <row r="5" spans="1:11" ht="12.75" customHeight="1">
      <c r="A5" s="362">
        <v>1</v>
      </c>
      <c r="B5" s="362"/>
      <c r="C5" s="362"/>
      <c r="D5" s="362"/>
      <c r="E5" s="362"/>
      <c r="F5" s="362"/>
      <c r="G5" s="362"/>
      <c r="H5" s="362"/>
      <c r="I5" s="36">
        <v>2</v>
      </c>
      <c r="J5" s="37" t="s">
        <v>2</v>
      </c>
      <c r="K5" s="37" t="s">
        <v>3</v>
      </c>
    </row>
    <row r="6" spans="1:15" ht="12.75" customHeight="1">
      <c r="A6" s="366" t="s">
        <v>283</v>
      </c>
      <c r="B6" s="367"/>
      <c r="C6" s="367"/>
      <c r="D6" s="367"/>
      <c r="E6" s="367"/>
      <c r="F6" s="367"/>
      <c r="G6" s="367"/>
      <c r="H6" s="368"/>
      <c r="I6" s="34">
        <v>1</v>
      </c>
      <c r="J6" s="178">
        <f>J7+J18+J36</f>
        <v>-96694837.08452022</v>
      </c>
      <c r="K6" s="178">
        <f>K7+K18+K36</f>
        <v>-104180077.65367296</v>
      </c>
      <c r="N6" s="83"/>
      <c r="O6" s="83"/>
    </row>
    <row r="7" spans="1:15" ht="12.75" customHeight="1">
      <c r="A7" s="369" t="s">
        <v>284</v>
      </c>
      <c r="B7" s="364"/>
      <c r="C7" s="364"/>
      <c r="D7" s="364"/>
      <c r="E7" s="364"/>
      <c r="F7" s="364"/>
      <c r="G7" s="364"/>
      <c r="H7" s="365"/>
      <c r="I7" s="12">
        <v>2</v>
      </c>
      <c r="J7" s="179">
        <f>J8+J9</f>
        <v>-3342252.707813345</v>
      </c>
      <c r="K7" s="179">
        <f>K8+K9</f>
        <v>28423122.1117258</v>
      </c>
      <c r="N7" s="83"/>
      <c r="O7" s="83"/>
    </row>
    <row r="8" spans="1:15" ht="12.75" customHeight="1">
      <c r="A8" s="363" t="s">
        <v>285</v>
      </c>
      <c r="B8" s="364"/>
      <c r="C8" s="364"/>
      <c r="D8" s="364"/>
      <c r="E8" s="364"/>
      <c r="F8" s="364"/>
      <c r="G8" s="364"/>
      <c r="H8" s="365"/>
      <c r="I8" s="12">
        <v>3</v>
      </c>
      <c r="J8" s="180">
        <v>51787361.75244714</v>
      </c>
      <c r="K8" s="180">
        <v>81372079.23470631</v>
      </c>
      <c r="N8" s="83"/>
      <c r="O8" s="83"/>
    </row>
    <row r="9" spans="1:15" ht="12.75" customHeight="1">
      <c r="A9" s="363" t="s">
        <v>286</v>
      </c>
      <c r="B9" s="364"/>
      <c r="C9" s="364"/>
      <c r="D9" s="364"/>
      <c r="E9" s="364"/>
      <c r="F9" s="364"/>
      <c r="G9" s="364"/>
      <c r="H9" s="365"/>
      <c r="I9" s="12">
        <v>4</v>
      </c>
      <c r="J9" s="179">
        <f>SUM(J10:J17)</f>
        <v>-55129614.46026049</v>
      </c>
      <c r="K9" s="179">
        <f>SUM(K10:K17)</f>
        <v>-52948957.12298051</v>
      </c>
      <c r="N9" s="83"/>
      <c r="O9" s="83"/>
    </row>
    <row r="10" spans="1:15" ht="12.75" customHeight="1">
      <c r="A10" s="363" t="s">
        <v>287</v>
      </c>
      <c r="B10" s="364"/>
      <c r="C10" s="364"/>
      <c r="D10" s="364"/>
      <c r="E10" s="364"/>
      <c r="F10" s="364"/>
      <c r="G10" s="364"/>
      <c r="H10" s="365"/>
      <c r="I10" s="12">
        <v>5</v>
      </c>
      <c r="J10" s="180">
        <v>10559683.96009107</v>
      </c>
      <c r="K10" s="180">
        <v>11354150.968632681</v>
      </c>
      <c r="N10" s="83"/>
      <c r="O10" s="83"/>
    </row>
    <row r="11" spans="1:15" ht="12.75" customHeight="1">
      <c r="A11" s="363" t="s">
        <v>288</v>
      </c>
      <c r="B11" s="364"/>
      <c r="C11" s="364"/>
      <c r="D11" s="364"/>
      <c r="E11" s="364"/>
      <c r="F11" s="364"/>
      <c r="G11" s="364"/>
      <c r="H11" s="365"/>
      <c r="I11" s="12">
        <v>6</v>
      </c>
      <c r="J11" s="180">
        <v>2381285.7151653003</v>
      </c>
      <c r="K11" s="180">
        <v>3471204.45143108</v>
      </c>
      <c r="N11" s="83"/>
      <c r="O11" s="83"/>
    </row>
    <row r="12" spans="1:15" ht="12.75" customHeight="1">
      <c r="A12" s="363" t="s">
        <v>289</v>
      </c>
      <c r="B12" s="364"/>
      <c r="C12" s="364"/>
      <c r="D12" s="364"/>
      <c r="E12" s="364"/>
      <c r="F12" s="364"/>
      <c r="G12" s="364"/>
      <c r="H12" s="365"/>
      <c r="I12" s="12">
        <v>7</v>
      </c>
      <c r="J12" s="180">
        <v>2036667.7550525004</v>
      </c>
      <c r="K12" s="180">
        <v>-2558561.9342188705</v>
      </c>
      <c r="N12" s="83"/>
      <c r="O12" s="83"/>
    </row>
    <row r="13" spans="1:15" ht="12.75" customHeight="1">
      <c r="A13" s="363" t="s">
        <v>290</v>
      </c>
      <c r="B13" s="364"/>
      <c r="C13" s="364"/>
      <c r="D13" s="364"/>
      <c r="E13" s="364"/>
      <c r="F13" s="364"/>
      <c r="G13" s="364"/>
      <c r="H13" s="365"/>
      <c r="I13" s="12">
        <v>8</v>
      </c>
      <c r="J13" s="180">
        <v>112807.87688219984</v>
      </c>
      <c r="K13" s="180">
        <v>131031.87174634996</v>
      </c>
      <c r="N13" s="83"/>
      <c r="O13" s="83"/>
    </row>
    <row r="14" spans="1:15" ht="12.75" customHeight="1">
      <c r="A14" s="363" t="s">
        <v>291</v>
      </c>
      <c r="B14" s="364"/>
      <c r="C14" s="364"/>
      <c r="D14" s="364"/>
      <c r="E14" s="364"/>
      <c r="F14" s="364"/>
      <c r="G14" s="364"/>
      <c r="H14" s="365"/>
      <c r="I14" s="12">
        <v>9</v>
      </c>
      <c r="J14" s="180">
        <v>-66054458.3362529</v>
      </c>
      <c r="K14" s="180">
        <v>-63927341.4188167</v>
      </c>
      <c r="N14" s="83"/>
      <c r="O14" s="83"/>
    </row>
    <row r="15" spans="1:15" ht="12.75" customHeight="1">
      <c r="A15" s="363" t="s">
        <v>292</v>
      </c>
      <c r="B15" s="364"/>
      <c r="C15" s="364"/>
      <c r="D15" s="364"/>
      <c r="E15" s="364"/>
      <c r="F15" s="364"/>
      <c r="G15" s="364"/>
      <c r="H15" s="365"/>
      <c r="I15" s="12">
        <v>10</v>
      </c>
      <c r="J15" s="180">
        <v>-2660697.906</v>
      </c>
      <c r="K15" s="180">
        <v>-3467063</v>
      </c>
      <c r="N15" s="83"/>
      <c r="O15" s="83"/>
    </row>
    <row r="16" spans="1:15" ht="24.75" customHeight="1">
      <c r="A16" s="363" t="s">
        <v>293</v>
      </c>
      <c r="B16" s="364"/>
      <c r="C16" s="364"/>
      <c r="D16" s="364"/>
      <c r="E16" s="364"/>
      <c r="F16" s="364"/>
      <c r="G16" s="364"/>
      <c r="H16" s="365"/>
      <c r="I16" s="12">
        <v>11</v>
      </c>
      <c r="J16" s="180">
        <v>-127167.26999999999</v>
      </c>
      <c r="K16" s="180">
        <v>-321083.07472</v>
      </c>
      <c r="N16" s="83"/>
      <c r="O16" s="83"/>
    </row>
    <row r="17" spans="1:15" ht="12.75" customHeight="1">
      <c r="A17" s="363" t="s">
        <v>294</v>
      </c>
      <c r="B17" s="364"/>
      <c r="C17" s="364"/>
      <c r="D17" s="364"/>
      <c r="E17" s="364"/>
      <c r="F17" s="364"/>
      <c r="G17" s="364"/>
      <c r="H17" s="365"/>
      <c r="I17" s="12">
        <v>12</v>
      </c>
      <c r="J17" s="180">
        <v>-1377736.255198659</v>
      </c>
      <c r="K17" s="180">
        <v>2368705.0129649523</v>
      </c>
      <c r="N17" s="83"/>
      <c r="O17" s="83"/>
    </row>
    <row r="18" spans="1:15" ht="12.75" customHeight="1">
      <c r="A18" s="369" t="s">
        <v>295</v>
      </c>
      <c r="B18" s="364"/>
      <c r="C18" s="364"/>
      <c r="D18" s="364"/>
      <c r="E18" s="364"/>
      <c r="F18" s="364"/>
      <c r="G18" s="364"/>
      <c r="H18" s="365"/>
      <c r="I18" s="12">
        <v>13</v>
      </c>
      <c r="J18" s="181">
        <f>SUM(J19:J35)</f>
        <v>-89243937.65834686</v>
      </c>
      <c r="K18" s="181">
        <f>SUM(K19:K35)</f>
        <v>-112635176.50132877</v>
      </c>
      <c r="N18" s="83"/>
      <c r="O18" s="83"/>
    </row>
    <row r="19" spans="1:15" ht="12.75" customHeight="1">
      <c r="A19" s="363" t="s">
        <v>296</v>
      </c>
      <c r="B19" s="364"/>
      <c r="C19" s="364"/>
      <c r="D19" s="364"/>
      <c r="E19" s="364"/>
      <c r="F19" s="364"/>
      <c r="G19" s="364"/>
      <c r="H19" s="365"/>
      <c r="I19" s="12">
        <v>14</v>
      </c>
      <c r="J19" s="180">
        <v>-154021025.37856352</v>
      </c>
      <c r="K19" s="180">
        <v>-154238171.0888616</v>
      </c>
      <c r="N19" s="83"/>
      <c r="O19" s="83"/>
    </row>
    <row r="20" spans="1:15" ht="24" customHeight="1">
      <c r="A20" s="363" t="s">
        <v>297</v>
      </c>
      <c r="B20" s="364"/>
      <c r="C20" s="364"/>
      <c r="D20" s="364"/>
      <c r="E20" s="364"/>
      <c r="F20" s="364"/>
      <c r="G20" s="364"/>
      <c r="H20" s="365"/>
      <c r="I20" s="12">
        <v>15</v>
      </c>
      <c r="J20" s="180">
        <v>72936719.6358705</v>
      </c>
      <c r="K20" s="180">
        <v>147464316.68862328</v>
      </c>
      <c r="N20" s="83"/>
      <c r="O20" s="83"/>
    </row>
    <row r="21" spans="1:15" ht="12.75" customHeight="1">
      <c r="A21" s="363" t="s">
        <v>298</v>
      </c>
      <c r="B21" s="370"/>
      <c r="C21" s="370"/>
      <c r="D21" s="370"/>
      <c r="E21" s="370"/>
      <c r="F21" s="370"/>
      <c r="G21" s="370"/>
      <c r="H21" s="371"/>
      <c r="I21" s="12">
        <v>16</v>
      </c>
      <c r="J21" s="180">
        <v>9630536.532296885</v>
      </c>
      <c r="K21" s="180">
        <v>26975167.42440314</v>
      </c>
      <c r="N21" s="83"/>
      <c r="O21" s="83"/>
    </row>
    <row r="22" spans="1:15" ht="23.25" customHeight="1">
      <c r="A22" s="363" t="s">
        <v>299</v>
      </c>
      <c r="B22" s="370"/>
      <c r="C22" s="370"/>
      <c r="D22" s="370"/>
      <c r="E22" s="370"/>
      <c r="F22" s="370"/>
      <c r="G22" s="370"/>
      <c r="H22" s="371"/>
      <c r="I22" s="12">
        <v>17</v>
      </c>
      <c r="J22" s="180">
        <v>0</v>
      </c>
      <c r="K22" s="180">
        <v>0</v>
      </c>
      <c r="N22" s="83"/>
      <c r="O22" s="83"/>
    </row>
    <row r="23" spans="1:15" ht="23.25" customHeight="1">
      <c r="A23" s="363" t="s">
        <v>300</v>
      </c>
      <c r="B23" s="370"/>
      <c r="C23" s="370"/>
      <c r="D23" s="370"/>
      <c r="E23" s="370"/>
      <c r="F23" s="370"/>
      <c r="G23" s="370"/>
      <c r="H23" s="371"/>
      <c r="I23" s="12">
        <v>18</v>
      </c>
      <c r="J23" s="180">
        <v>-53613299.49</v>
      </c>
      <c r="K23" s="180">
        <v>-116089369.94393</v>
      </c>
      <c r="N23" s="83"/>
      <c r="O23" s="83"/>
    </row>
    <row r="24" spans="1:15" ht="12.75" customHeight="1">
      <c r="A24" s="363" t="s">
        <v>301</v>
      </c>
      <c r="B24" s="370"/>
      <c r="C24" s="370"/>
      <c r="D24" s="370"/>
      <c r="E24" s="370"/>
      <c r="F24" s="370"/>
      <c r="G24" s="370"/>
      <c r="H24" s="371"/>
      <c r="I24" s="12">
        <v>19</v>
      </c>
      <c r="J24" s="180">
        <v>-37464035.74253449</v>
      </c>
      <c r="K24" s="180">
        <v>16246164.865028113</v>
      </c>
      <c r="N24" s="83"/>
      <c r="O24" s="83"/>
    </row>
    <row r="25" spans="1:15" ht="12.75" customHeight="1">
      <c r="A25" s="363" t="s">
        <v>302</v>
      </c>
      <c r="B25" s="370"/>
      <c r="C25" s="370"/>
      <c r="D25" s="370"/>
      <c r="E25" s="370"/>
      <c r="F25" s="370"/>
      <c r="G25" s="370"/>
      <c r="H25" s="371"/>
      <c r="I25" s="12">
        <v>20</v>
      </c>
      <c r="J25" s="180">
        <v>4653696.56350697</v>
      </c>
      <c r="K25" s="180">
        <v>1854038.060644618</v>
      </c>
      <c r="N25" s="83"/>
      <c r="O25" s="83"/>
    </row>
    <row r="26" spans="1:15" ht="12.75" customHeight="1">
      <c r="A26" s="363" t="s">
        <v>303</v>
      </c>
      <c r="B26" s="370"/>
      <c r="C26" s="370"/>
      <c r="D26" s="370"/>
      <c r="E26" s="370"/>
      <c r="F26" s="370"/>
      <c r="G26" s="370"/>
      <c r="H26" s="371"/>
      <c r="I26" s="12">
        <v>21</v>
      </c>
      <c r="J26" s="180">
        <v>-233069426.61352557</v>
      </c>
      <c r="K26" s="180">
        <v>-268661069.26052105</v>
      </c>
      <c r="N26" s="83"/>
      <c r="O26" s="83"/>
    </row>
    <row r="27" spans="1:15" ht="12.75" customHeight="1">
      <c r="A27" s="363" t="s">
        <v>304</v>
      </c>
      <c r="B27" s="370"/>
      <c r="C27" s="370"/>
      <c r="D27" s="370"/>
      <c r="E27" s="370"/>
      <c r="F27" s="370"/>
      <c r="G27" s="370"/>
      <c r="H27" s="371"/>
      <c r="I27" s="12">
        <v>22</v>
      </c>
      <c r="J27" s="180">
        <v>0</v>
      </c>
      <c r="K27" s="180">
        <v>0</v>
      </c>
      <c r="N27" s="83"/>
      <c r="O27" s="83"/>
    </row>
    <row r="28" spans="1:15" ht="25.5" customHeight="1">
      <c r="A28" s="363" t="s">
        <v>305</v>
      </c>
      <c r="B28" s="370"/>
      <c r="C28" s="370"/>
      <c r="D28" s="370"/>
      <c r="E28" s="370"/>
      <c r="F28" s="370"/>
      <c r="G28" s="370"/>
      <c r="H28" s="371"/>
      <c r="I28" s="12">
        <v>23</v>
      </c>
      <c r="J28" s="180">
        <v>21673626.5123485</v>
      </c>
      <c r="K28" s="180">
        <v>-33982918.48046949</v>
      </c>
      <c r="N28" s="83"/>
      <c r="O28" s="83"/>
    </row>
    <row r="29" spans="1:15" ht="12.75" customHeight="1">
      <c r="A29" s="363" t="s">
        <v>306</v>
      </c>
      <c r="B29" s="370"/>
      <c r="C29" s="370"/>
      <c r="D29" s="370"/>
      <c r="E29" s="370"/>
      <c r="F29" s="370"/>
      <c r="G29" s="370"/>
      <c r="H29" s="371"/>
      <c r="I29" s="12">
        <v>24</v>
      </c>
      <c r="J29" s="180">
        <v>239261898.32706833</v>
      </c>
      <c r="K29" s="180">
        <v>162127872.5327072</v>
      </c>
      <c r="N29" s="83"/>
      <c r="O29" s="83"/>
    </row>
    <row r="30" spans="1:15" ht="25.5" customHeight="1">
      <c r="A30" s="363" t="s">
        <v>307</v>
      </c>
      <c r="B30" s="370"/>
      <c r="C30" s="370"/>
      <c r="D30" s="370"/>
      <c r="E30" s="370"/>
      <c r="F30" s="370"/>
      <c r="G30" s="370"/>
      <c r="H30" s="371"/>
      <c r="I30" s="12">
        <v>25</v>
      </c>
      <c r="J30" s="180">
        <v>53613299.48</v>
      </c>
      <c r="K30" s="180">
        <v>116089369.94393</v>
      </c>
      <c r="N30" s="83"/>
      <c r="O30" s="83"/>
    </row>
    <row r="31" spans="1:15" ht="12.75" customHeight="1">
      <c r="A31" s="363" t="s">
        <v>308</v>
      </c>
      <c r="B31" s="370"/>
      <c r="C31" s="370"/>
      <c r="D31" s="370"/>
      <c r="E31" s="370"/>
      <c r="F31" s="370"/>
      <c r="G31" s="370"/>
      <c r="H31" s="371"/>
      <c r="I31" s="12">
        <v>26</v>
      </c>
      <c r="J31" s="180">
        <v>-2674076.050027857</v>
      </c>
      <c r="K31" s="180">
        <v>-1188990.5072331065</v>
      </c>
      <c r="N31" s="83"/>
      <c r="O31" s="83"/>
    </row>
    <row r="32" spans="1:15" ht="12.75" customHeight="1">
      <c r="A32" s="363" t="s">
        <v>309</v>
      </c>
      <c r="B32" s="370"/>
      <c r="C32" s="370"/>
      <c r="D32" s="370"/>
      <c r="E32" s="370"/>
      <c r="F32" s="370"/>
      <c r="G32" s="370"/>
      <c r="H32" s="371"/>
      <c r="I32" s="12">
        <v>27</v>
      </c>
      <c r="J32" s="180">
        <v>0</v>
      </c>
      <c r="K32" s="180">
        <v>0</v>
      </c>
      <c r="N32" s="83"/>
      <c r="O32" s="83"/>
    </row>
    <row r="33" spans="1:15" ht="12.75" customHeight="1">
      <c r="A33" s="363" t="s">
        <v>310</v>
      </c>
      <c r="B33" s="370"/>
      <c r="C33" s="370"/>
      <c r="D33" s="370"/>
      <c r="E33" s="370"/>
      <c r="F33" s="370"/>
      <c r="G33" s="370"/>
      <c r="H33" s="371"/>
      <c r="I33" s="12">
        <v>28</v>
      </c>
      <c r="J33" s="180">
        <v>-469946.8326966031</v>
      </c>
      <c r="K33" s="180">
        <v>14834961.676648542</v>
      </c>
      <c r="N33" s="83"/>
      <c r="O33" s="83"/>
    </row>
    <row r="34" spans="1:15" ht="12.75" customHeight="1">
      <c r="A34" s="363" t="s">
        <v>311</v>
      </c>
      <c r="B34" s="370"/>
      <c r="C34" s="370"/>
      <c r="D34" s="370"/>
      <c r="E34" s="370"/>
      <c r="F34" s="370"/>
      <c r="G34" s="370"/>
      <c r="H34" s="371"/>
      <c r="I34" s="12">
        <v>29</v>
      </c>
      <c r="J34" s="180">
        <v>-18817291.59137827</v>
      </c>
      <c r="K34" s="180">
        <v>-40970216.82381437</v>
      </c>
      <c r="N34" s="83"/>
      <c r="O34" s="83"/>
    </row>
    <row r="35" spans="1:15" ht="25.5" customHeight="1">
      <c r="A35" s="363" t="s">
        <v>312</v>
      </c>
      <c r="B35" s="370"/>
      <c r="C35" s="370"/>
      <c r="D35" s="370"/>
      <c r="E35" s="370"/>
      <c r="F35" s="370"/>
      <c r="G35" s="370"/>
      <c r="H35" s="371"/>
      <c r="I35" s="12">
        <v>30</v>
      </c>
      <c r="J35" s="180">
        <v>9115386.98928833</v>
      </c>
      <c r="K35" s="180">
        <v>16903668.41151595</v>
      </c>
      <c r="N35" s="83"/>
      <c r="O35" s="83"/>
    </row>
    <row r="36" spans="1:15" ht="12.75" customHeight="1">
      <c r="A36" s="369" t="s">
        <v>313</v>
      </c>
      <c r="B36" s="364"/>
      <c r="C36" s="364"/>
      <c r="D36" s="364"/>
      <c r="E36" s="364"/>
      <c r="F36" s="364"/>
      <c r="G36" s="364"/>
      <c r="H36" s="365"/>
      <c r="I36" s="12">
        <v>31</v>
      </c>
      <c r="J36" s="180">
        <v>-4108646.71836</v>
      </c>
      <c r="K36" s="180">
        <v>-19968023.264070004</v>
      </c>
      <c r="N36" s="83"/>
      <c r="O36" s="83"/>
    </row>
    <row r="37" spans="1:15" ht="12.75" customHeight="1">
      <c r="A37" s="369" t="s">
        <v>314</v>
      </c>
      <c r="B37" s="364"/>
      <c r="C37" s="364"/>
      <c r="D37" s="364"/>
      <c r="E37" s="364"/>
      <c r="F37" s="364"/>
      <c r="G37" s="364"/>
      <c r="H37" s="365"/>
      <c r="I37" s="12">
        <v>32</v>
      </c>
      <c r="J37" s="181">
        <f>SUM(J38:J51)</f>
        <v>90867414.20399946</v>
      </c>
      <c r="K37" s="181">
        <f>SUM(K38:K51)</f>
        <v>61764553.07422601</v>
      </c>
      <c r="N37" s="83"/>
      <c r="O37" s="83"/>
    </row>
    <row r="38" spans="1:15" ht="12.75" customHeight="1">
      <c r="A38" s="363" t="s">
        <v>379</v>
      </c>
      <c r="B38" s="364"/>
      <c r="C38" s="364"/>
      <c r="D38" s="364"/>
      <c r="E38" s="364"/>
      <c r="F38" s="364"/>
      <c r="G38" s="364"/>
      <c r="H38" s="365"/>
      <c r="I38" s="12">
        <v>33</v>
      </c>
      <c r="J38" s="180">
        <v>63150.67</v>
      </c>
      <c r="K38" s="180">
        <v>322985.87471999996</v>
      </c>
      <c r="N38" s="83"/>
      <c r="O38" s="83"/>
    </row>
    <row r="39" spans="1:15" ht="12.75" customHeight="1">
      <c r="A39" s="363" t="s">
        <v>315</v>
      </c>
      <c r="B39" s="364"/>
      <c r="C39" s="364"/>
      <c r="D39" s="364"/>
      <c r="E39" s="364"/>
      <c r="F39" s="364"/>
      <c r="G39" s="364"/>
      <c r="H39" s="365"/>
      <c r="I39" s="12">
        <v>34</v>
      </c>
      <c r="J39" s="180">
        <v>-2084539.9370800003</v>
      </c>
      <c r="K39" s="180">
        <v>-22060595.947652</v>
      </c>
      <c r="N39" s="83"/>
      <c r="O39" s="83"/>
    </row>
    <row r="40" spans="1:15" ht="12.75" customHeight="1">
      <c r="A40" s="363" t="s">
        <v>316</v>
      </c>
      <c r="B40" s="364"/>
      <c r="C40" s="364"/>
      <c r="D40" s="364"/>
      <c r="E40" s="364"/>
      <c r="F40" s="364"/>
      <c r="G40" s="364"/>
      <c r="H40" s="365"/>
      <c r="I40" s="12">
        <v>35</v>
      </c>
      <c r="J40" s="180">
        <v>0</v>
      </c>
      <c r="K40" s="180">
        <v>0</v>
      </c>
      <c r="N40" s="83"/>
      <c r="O40" s="83"/>
    </row>
    <row r="41" spans="1:15" ht="12.75" customHeight="1">
      <c r="A41" s="363" t="s">
        <v>317</v>
      </c>
      <c r="B41" s="364"/>
      <c r="C41" s="364"/>
      <c r="D41" s="364"/>
      <c r="E41" s="364"/>
      <c r="F41" s="364"/>
      <c r="G41" s="364"/>
      <c r="H41" s="365"/>
      <c r="I41" s="12">
        <v>36</v>
      </c>
      <c r="J41" s="180">
        <v>-10317074.9206</v>
      </c>
      <c r="K41" s="180">
        <v>-4706527.592246</v>
      </c>
      <c r="N41" s="83"/>
      <c r="O41" s="83"/>
    </row>
    <row r="42" spans="1:15" ht="24.75" customHeight="1">
      <c r="A42" s="363" t="s">
        <v>318</v>
      </c>
      <c r="B42" s="364"/>
      <c r="C42" s="364"/>
      <c r="D42" s="364"/>
      <c r="E42" s="364"/>
      <c r="F42" s="364"/>
      <c r="G42" s="364"/>
      <c r="H42" s="365"/>
      <c r="I42" s="12">
        <v>37</v>
      </c>
      <c r="J42" s="180">
        <v>200001</v>
      </c>
      <c r="K42" s="180">
        <v>0</v>
      </c>
      <c r="N42" s="83"/>
      <c r="O42" s="83"/>
    </row>
    <row r="43" spans="1:15" ht="25.5" customHeight="1">
      <c r="A43" s="363" t="s">
        <v>319</v>
      </c>
      <c r="B43" s="364"/>
      <c r="C43" s="364"/>
      <c r="D43" s="364"/>
      <c r="E43" s="364"/>
      <c r="F43" s="364"/>
      <c r="G43" s="364"/>
      <c r="H43" s="365"/>
      <c r="I43" s="12">
        <v>38</v>
      </c>
      <c r="J43" s="180">
        <v>-174578.08</v>
      </c>
      <c r="K43" s="180">
        <v>-727196.8406560001</v>
      </c>
      <c r="N43" s="83"/>
      <c r="O43" s="83"/>
    </row>
    <row r="44" spans="1:15" ht="23.25" customHeight="1">
      <c r="A44" s="363" t="s">
        <v>320</v>
      </c>
      <c r="B44" s="364"/>
      <c r="C44" s="364"/>
      <c r="D44" s="364"/>
      <c r="E44" s="364"/>
      <c r="F44" s="364"/>
      <c r="G44" s="364"/>
      <c r="H44" s="365"/>
      <c r="I44" s="12">
        <v>39</v>
      </c>
      <c r="J44" s="180">
        <v>9022332.90292005</v>
      </c>
      <c r="K44" s="180">
        <v>12477361</v>
      </c>
      <c r="N44" s="83"/>
      <c r="O44" s="83"/>
    </row>
    <row r="45" spans="1:15" ht="12.75" customHeight="1">
      <c r="A45" s="363" t="s">
        <v>321</v>
      </c>
      <c r="B45" s="364"/>
      <c r="C45" s="364"/>
      <c r="D45" s="364"/>
      <c r="E45" s="364"/>
      <c r="F45" s="364"/>
      <c r="G45" s="364"/>
      <c r="H45" s="365"/>
      <c r="I45" s="12">
        <v>40</v>
      </c>
      <c r="J45" s="180">
        <v>76177986.5524311</v>
      </c>
      <c r="K45" s="180">
        <v>87348101.94912001</v>
      </c>
      <c r="N45" s="83"/>
      <c r="O45" s="83"/>
    </row>
    <row r="46" spans="1:15" ht="12.75" customHeight="1">
      <c r="A46" s="363" t="s">
        <v>322</v>
      </c>
      <c r="B46" s="364"/>
      <c r="C46" s="364"/>
      <c r="D46" s="364"/>
      <c r="E46" s="364"/>
      <c r="F46" s="364"/>
      <c r="G46" s="364"/>
      <c r="H46" s="365"/>
      <c r="I46" s="12">
        <v>41</v>
      </c>
      <c r="J46" s="180">
        <v>0</v>
      </c>
      <c r="K46" s="180">
        <v>0</v>
      </c>
      <c r="N46" s="83"/>
      <c r="O46" s="83"/>
    </row>
    <row r="47" spans="1:15" ht="12.75" customHeight="1">
      <c r="A47" s="363" t="s">
        <v>323</v>
      </c>
      <c r="B47" s="364"/>
      <c r="C47" s="364"/>
      <c r="D47" s="364"/>
      <c r="E47" s="364"/>
      <c r="F47" s="364"/>
      <c r="G47" s="364"/>
      <c r="H47" s="365"/>
      <c r="I47" s="12">
        <v>42</v>
      </c>
      <c r="J47" s="180">
        <v>0</v>
      </c>
      <c r="K47" s="180">
        <v>0</v>
      </c>
      <c r="N47" s="83"/>
      <c r="O47" s="83"/>
    </row>
    <row r="48" spans="1:15" ht="12.75" customHeight="1">
      <c r="A48" s="363" t="s">
        <v>324</v>
      </c>
      <c r="B48" s="364"/>
      <c r="C48" s="364"/>
      <c r="D48" s="364"/>
      <c r="E48" s="364"/>
      <c r="F48" s="364"/>
      <c r="G48" s="364"/>
      <c r="H48" s="365"/>
      <c r="I48" s="12">
        <v>43</v>
      </c>
      <c r="J48" s="180">
        <v>0</v>
      </c>
      <c r="K48" s="180">
        <v>0</v>
      </c>
      <c r="N48" s="83"/>
      <c r="O48" s="83"/>
    </row>
    <row r="49" spans="1:15" ht="12.75" customHeight="1">
      <c r="A49" s="363" t="s">
        <v>325</v>
      </c>
      <c r="B49" s="372"/>
      <c r="C49" s="372"/>
      <c r="D49" s="372"/>
      <c r="E49" s="372"/>
      <c r="F49" s="372"/>
      <c r="G49" s="372"/>
      <c r="H49" s="373"/>
      <c r="I49" s="12">
        <v>44</v>
      </c>
      <c r="J49" s="180">
        <v>0</v>
      </c>
      <c r="K49" s="180">
        <v>39035.53999999724</v>
      </c>
      <c r="N49" s="83"/>
      <c r="O49" s="83"/>
    </row>
    <row r="50" spans="1:15" ht="12.75" customHeight="1">
      <c r="A50" s="363" t="s">
        <v>326</v>
      </c>
      <c r="B50" s="372"/>
      <c r="C50" s="372"/>
      <c r="D50" s="372"/>
      <c r="E50" s="372"/>
      <c r="F50" s="372"/>
      <c r="G50" s="372"/>
      <c r="H50" s="373"/>
      <c r="I50" s="12">
        <v>45</v>
      </c>
      <c r="J50" s="180">
        <v>74148478.33185829</v>
      </c>
      <c r="K50" s="180">
        <v>22948414.533180002</v>
      </c>
      <c r="N50" s="83"/>
      <c r="O50" s="83"/>
    </row>
    <row r="51" spans="1:15" ht="12.75" customHeight="1">
      <c r="A51" s="363" t="s">
        <v>327</v>
      </c>
      <c r="B51" s="372"/>
      <c r="C51" s="372"/>
      <c r="D51" s="372"/>
      <c r="E51" s="372"/>
      <c r="F51" s="372"/>
      <c r="G51" s="372"/>
      <c r="H51" s="373"/>
      <c r="I51" s="12">
        <v>46</v>
      </c>
      <c r="J51" s="180">
        <v>-56168342.31553</v>
      </c>
      <c r="K51" s="180">
        <v>-33877025.44224</v>
      </c>
      <c r="N51" s="83"/>
      <c r="O51" s="83"/>
    </row>
    <row r="52" spans="1:15" ht="12.75" customHeight="1">
      <c r="A52" s="369" t="s">
        <v>328</v>
      </c>
      <c r="B52" s="372"/>
      <c r="C52" s="372"/>
      <c r="D52" s="372"/>
      <c r="E52" s="372"/>
      <c r="F52" s="372"/>
      <c r="G52" s="372"/>
      <c r="H52" s="373"/>
      <c r="I52" s="12">
        <v>47</v>
      </c>
      <c r="J52" s="181">
        <f>SUM(J53:J57)</f>
        <v>0</v>
      </c>
      <c r="K52" s="181">
        <f>SUM(K53:K57)</f>
        <v>0</v>
      </c>
      <c r="N52" s="83"/>
      <c r="O52" s="83"/>
    </row>
    <row r="53" spans="1:15" ht="12.75" customHeight="1">
      <c r="A53" s="363" t="s">
        <v>329</v>
      </c>
      <c r="B53" s="372"/>
      <c r="C53" s="372"/>
      <c r="D53" s="372"/>
      <c r="E53" s="372"/>
      <c r="F53" s="372"/>
      <c r="G53" s="372"/>
      <c r="H53" s="373"/>
      <c r="I53" s="12">
        <v>48</v>
      </c>
      <c r="J53" s="180">
        <v>0</v>
      </c>
      <c r="K53" s="180">
        <v>0</v>
      </c>
      <c r="N53" s="83"/>
      <c r="O53" s="83"/>
    </row>
    <row r="54" spans="1:15" ht="12.75" customHeight="1">
      <c r="A54" s="363" t="s">
        <v>330</v>
      </c>
      <c r="B54" s="372"/>
      <c r="C54" s="372"/>
      <c r="D54" s="372"/>
      <c r="E54" s="372"/>
      <c r="F54" s="372"/>
      <c r="G54" s="372"/>
      <c r="H54" s="373"/>
      <c r="I54" s="12">
        <v>49</v>
      </c>
      <c r="J54" s="180">
        <v>0</v>
      </c>
      <c r="K54" s="180">
        <v>0</v>
      </c>
      <c r="N54" s="83"/>
      <c r="O54" s="83"/>
    </row>
    <row r="55" spans="1:15" ht="12.75" customHeight="1">
      <c r="A55" s="363" t="s">
        <v>380</v>
      </c>
      <c r="B55" s="372"/>
      <c r="C55" s="372"/>
      <c r="D55" s="372"/>
      <c r="E55" s="372"/>
      <c r="F55" s="372"/>
      <c r="G55" s="372"/>
      <c r="H55" s="373"/>
      <c r="I55" s="12">
        <v>50</v>
      </c>
      <c r="J55" s="180">
        <v>0</v>
      </c>
      <c r="K55" s="180">
        <v>0</v>
      </c>
      <c r="N55" s="83"/>
      <c r="O55" s="83"/>
    </row>
    <row r="56" spans="1:15" ht="12.75" customHeight="1">
      <c r="A56" s="363" t="s">
        <v>331</v>
      </c>
      <c r="B56" s="372"/>
      <c r="C56" s="372"/>
      <c r="D56" s="372"/>
      <c r="E56" s="372"/>
      <c r="F56" s="372"/>
      <c r="G56" s="372"/>
      <c r="H56" s="373"/>
      <c r="I56" s="12">
        <v>51</v>
      </c>
      <c r="J56" s="180">
        <v>0</v>
      </c>
      <c r="K56" s="180">
        <v>0</v>
      </c>
      <c r="N56" s="83"/>
      <c r="O56" s="83"/>
    </row>
    <row r="57" spans="1:15" ht="12.75" customHeight="1">
      <c r="A57" s="363" t="s">
        <v>332</v>
      </c>
      <c r="B57" s="372"/>
      <c r="C57" s="372"/>
      <c r="D57" s="372"/>
      <c r="E57" s="372"/>
      <c r="F57" s="372"/>
      <c r="G57" s="372"/>
      <c r="H57" s="373"/>
      <c r="I57" s="12">
        <v>52</v>
      </c>
      <c r="J57" s="180">
        <v>0</v>
      </c>
      <c r="K57" s="180">
        <v>0</v>
      </c>
      <c r="N57" s="83"/>
      <c r="O57" s="83"/>
    </row>
    <row r="58" spans="1:15" ht="12.75" customHeight="1">
      <c r="A58" s="369" t="s">
        <v>333</v>
      </c>
      <c r="B58" s="372"/>
      <c r="C58" s="372"/>
      <c r="D58" s="372"/>
      <c r="E58" s="372"/>
      <c r="F58" s="372"/>
      <c r="G58" s="372"/>
      <c r="H58" s="373"/>
      <c r="I58" s="12">
        <v>53</v>
      </c>
      <c r="J58" s="181">
        <f>J6+J37+J52</f>
        <v>-5827422.880520761</v>
      </c>
      <c r="K58" s="181">
        <f>K6+K37+K52</f>
        <v>-42415524.57944696</v>
      </c>
      <c r="N58" s="83"/>
      <c r="O58" s="83"/>
    </row>
    <row r="59" spans="1:15" ht="23.25" customHeight="1">
      <c r="A59" s="369" t="s">
        <v>334</v>
      </c>
      <c r="B59" s="372"/>
      <c r="C59" s="372"/>
      <c r="D59" s="372"/>
      <c r="E59" s="372"/>
      <c r="F59" s="372"/>
      <c r="G59" s="372"/>
      <c r="H59" s="373"/>
      <c r="I59" s="12">
        <v>54</v>
      </c>
      <c r="J59" s="180">
        <v>55563981.2185068</v>
      </c>
      <c r="K59" s="180">
        <v>54623744.921458</v>
      </c>
      <c r="N59" s="83"/>
      <c r="O59" s="83"/>
    </row>
    <row r="60" spans="1:15" ht="12.75" customHeight="1">
      <c r="A60" s="369" t="s">
        <v>335</v>
      </c>
      <c r="B60" s="372"/>
      <c r="C60" s="372"/>
      <c r="D60" s="372"/>
      <c r="E60" s="372"/>
      <c r="F60" s="372"/>
      <c r="G60" s="372"/>
      <c r="H60" s="373"/>
      <c r="I60" s="12">
        <v>55</v>
      </c>
      <c r="J60" s="181">
        <f>J58+J59</f>
        <v>49736558.33798604</v>
      </c>
      <c r="K60" s="181">
        <f>SUM(K58:K59)</f>
        <v>12208220.342011042</v>
      </c>
      <c r="N60" s="83"/>
      <c r="O60" s="83"/>
    </row>
    <row r="61" spans="1:15" ht="12.75" customHeight="1">
      <c r="A61" s="363" t="s">
        <v>336</v>
      </c>
      <c r="B61" s="372"/>
      <c r="C61" s="372"/>
      <c r="D61" s="372"/>
      <c r="E61" s="372"/>
      <c r="F61" s="372"/>
      <c r="G61" s="372"/>
      <c r="H61" s="373"/>
      <c r="I61" s="12">
        <v>56</v>
      </c>
      <c r="J61" s="180">
        <v>129386748.10599738</v>
      </c>
      <c r="K61" s="180">
        <v>136959766.643084</v>
      </c>
      <c r="N61" s="83"/>
      <c r="O61" s="83"/>
    </row>
    <row r="62" spans="1:15" ht="12.75" customHeight="1">
      <c r="A62" s="374" t="s">
        <v>337</v>
      </c>
      <c r="B62" s="375"/>
      <c r="C62" s="375"/>
      <c r="D62" s="375"/>
      <c r="E62" s="375"/>
      <c r="F62" s="375"/>
      <c r="G62" s="375"/>
      <c r="H62" s="376"/>
      <c r="I62" s="13">
        <v>57</v>
      </c>
      <c r="J62" s="182">
        <f>+J60+J61</f>
        <v>179123306.44398344</v>
      </c>
      <c r="K62" s="182">
        <f>+K60+K61</f>
        <v>149167986.98509502</v>
      </c>
      <c r="N62" s="83"/>
      <c r="O62" s="83"/>
    </row>
    <row r="63" spans="1:8" ht="12.75">
      <c r="A63" s="64" t="s">
        <v>338</v>
      </c>
      <c r="B63" s="62"/>
      <c r="C63" s="62"/>
      <c r="D63" s="62"/>
      <c r="E63" s="62"/>
      <c r="F63" s="62"/>
      <c r="G63" s="62"/>
      <c r="H63" s="62"/>
    </row>
    <row r="64" ht="12.75">
      <c r="K64" s="83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5">
      <selection activeCell="E7" sqref="E7:M40"/>
    </sheetView>
  </sheetViews>
  <sheetFormatPr defaultColWidth="9.140625" defaultRowHeight="12.75"/>
  <cols>
    <col min="1" max="2" width="9.140625" style="28" customWidth="1"/>
    <col min="3" max="3" width="13.140625" style="28" customWidth="1"/>
    <col min="4" max="4" width="9.140625" style="28" customWidth="1"/>
    <col min="5" max="13" width="12.57421875" style="28" customWidth="1"/>
    <col min="14" max="16384" width="9.140625" style="28" customWidth="1"/>
  </cols>
  <sheetData>
    <row r="1" spans="1:12" ht="21.75" customHeight="1">
      <c r="A1" s="390" t="s">
        <v>339</v>
      </c>
      <c r="B1" s="360"/>
      <c r="C1" s="360"/>
      <c r="D1" s="360"/>
      <c r="E1" s="360"/>
      <c r="F1" s="391"/>
      <c r="G1" s="391"/>
      <c r="H1" s="391"/>
      <c r="I1" s="391"/>
      <c r="J1" s="391"/>
      <c r="K1" s="392"/>
      <c r="L1" s="27"/>
    </row>
    <row r="2" spans="1:12" ht="12.75" customHeight="1">
      <c r="A2" s="358" t="s">
        <v>417</v>
      </c>
      <c r="B2" s="359"/>
      <c r="C2" s="359"/>
      <c r="D2" s="359"/>
      <c r="E2" s="360"/>
      <c r="F2" s="393"/>
      <c r="G2" s="393"/>
      <c r="H2" s="393"/>
      <c r="I2" s="393"/>
      <c r="J2" s="393"/>
      <c r="K2" s="394"/>
      <c r="L2" s="27"/>
    </row>
    <row r="3" spans="1:13" ht="12.75">
      <c r="A3" s="47"/>
      <c r="B3" s="48"/>
      <c r="C3" s="48"/>
      <c r="D3" s="48"/>
      <c r="E3" s="49"/>
      <c r="F3" s="50"/>
      <c r="G3" s="50"/>
      <c r="H3" s="50"/>
      <c r="I3" s="50"/>
      <c r="J3" s="50"/>
      <c r="K3" s="50"/>
      <c r="L3" s="383" t="s">
        <v>63</v>
      </c>
      <c r="M3" s="383"/>
    </row>
    <row r="4" spans="1:13" ht="13.5" customHeight="1">
      <c r="A4" s="401" t="s">
        <v>133</v>
      </c>
      <c r="B4" s="402"/>
      <c r="C4" s="403"/>
      <c r="D4" s="407" t="s">
        <v>134</v>
      </c>
      <c r="E4" s="380" t="s">
        <v>340</v>
      </c>
      <c r="F4" s="381"/>
      <c r="G4" s="381"/>
      <c r="H4" s="381"/>
      <c r="I4" s="381"/>
      <c r="J4" s="381"/>
      <c r="K4" s="382"/>
      <c r="L4" s="378" t="s">
        <v>341</v>
      </c>
      <c r="M4" s="378" t="s">
        <v>342</v>
      </c>
    </row>
    <row r="5" spans="1:13" ht="45">
      <c r="A5" s="404"/>
      <c r="B5" s="405"/>
      <c r="C5" s="406"/>
      <c r="D5" s="408"/>
      <c r="E5" s="67" t="s">
        <v>343</v>
      </c>
      <c r="F5" s="67" t="s">
        <v>344</v>
      </c>
      <c r="G5" s="67" t="s">
        <v>345</v>
      </c>
      <c r="H5" s="67" t="s">
        <v>346</v>
      </c>
      <c r="I5" s="67" t="s">
        <v>347</v>
      </c>
      <c r="J5" s="67" t="s">
        <v>348</v>
      </c>
      <c r="K5" s="67" t="s">
        <v>349</v>
      </c>
      <c r="L5" s="379"/>
      <c r="M5" s="379"/>
    </row>
    <row r="6" spans="1:13" ht="12.75">
      <c r="A6" s="395">
        <v>1</v>
      </c>
      <c r="B6" s="396"/>
      <c r="C6" s="397"/>
      <c r="D6" s="65">
        <v>2</v>
      </c>
      <c r="E6" s="65" t="s">
        <v>2</v>
      </c>
      <c r="F6" s="66" t="s">
        <v>3</v>
      </c>
      <c r="G6" s="65" t="s">
        <v>4</v>
      </c>
      <c r="H6" s="66" t="s">
        <v>5</v>
      </c>
      <c r="I6" s="65" t="s">
        <v>6</v>
      </c>
      <c r="J6" s="66" t="s">
        <v>7</v>
      </c>
      <c r="K6" s="65" t="s">
        <v>8</v>
      </c>
      <c r="L6" s="66" t="s">
        <v>9</v>
      </c>
      <c r="M6" s="147" t="s">
        <v>10</v>
      </c>
    </row>
    <row r="7" spans="1:24" ht="21" customHeight="1">
      <c r="A7" s="398" t="s">
        <v>350</v>
      </c>
      <c r="B7" s="399"/>
      <c r="C7" s="400"/>
      <c r="D7" s="15">
        <v>1</v>
      </c>
      <c r="E7" s="183">
        <v>601575800</v>
      </c>
      <c r="F7" s="183">
        <v>681482525.25</v>
      </c>
      <c r="G7" s="183">
        <v>199457081.77217478</v>
      </c>
      <c r="H7" s="183">
        <v>395535293.84</v>
      </c>
      <c r="I7" s="183">
        <v>319559610.46102524</v>
      </c>
      <c r="J7" s="183">
        <v>114589688.7572527</v>
      </c>
      <c r="K7" s="184">
        <f>+SUM(E7:J7)</f>
        <v>2312200000.080453</v>
      </c>
      <c r="L7" s="183">
        <v>14793733.576310854</v>
      </c>
      <c r="M7" s="184">
        <f>+SUM(K7:L7)</f>
        <v>2326993733.6567636</v>
      </c>
      <c r="P7" s="154"/>
      <c r="Q7" s="154"/>
      <c r="R7" s="154"/>
      <c r="S7" s="154"/>
      <c r="T7" s="154"/>
      <c r="U7" s="154"/>
      <c r="V7" s="154"/>
      <c r="W7" s="154"/>
      <c r="X7" s="154"/>
    </row>
    <row r="8" spans="1:24" ht="14.25" customHeight="1">
      <c r="A8" s="384" t="s">
        <v>351</v>
      </c>
      <c r="B8" s="385"/>
      <c r="C8" s="386"/>
      <c r="D8" s="4">
        <v>2</v>
      </c>
      <c r="E8" s="185"/>
      <c r="F8" s="185"/>
      <c r="G8" s="185"/>
      <c r="H8" s="185"/>
      <c r="I8" s="185"/>
      <c r="J8" s="185"/>
      <c r="K8" s="186">
        <f aca="true" t="shared" si="0" ref="K8:K23">+SUM(E8:J8)</f>
        <v>0</v>
      </c>
      <c r="L8" s="185"/>
      <c r="M8" s="186">
        <f aca="true" t="shared" si="1" ref="M8:M23">+SUM(K8:L8)</f>
        <v>0</v>
      </c>
      <c r="P8" s="154"/>
      <c r="Q8" s="154"/>
      <c r="R8" s="154"/>
      <c r="S8" s="154"/>
      <c r="T8" s="154"/>
      <c r="U8" s="154"/>
      <c r="V8" s="154"/>
      <c r="W8" s="154"/>
      <c r="X8" s="154"/>
    </row>
    <row r="9" spans="1:24" ht="13.5" customHeight="1">
      <c r="A9" s="384" t="s">
        <v>352</v>
      </c>
      <c r="B9" s="385"/>
      <c r="C9" s="386"/>
      <c r="D9" s="4">
        <v>3</v>
      </c>
      <c r="E9" s="185"/>
      <c r="F9" s="185"/>
      <c r="G9" s="185"/>
      <c r="H9" s="185"/>
      <c r="I9" s="185"/>
      <c r="J9" s="185"/>
      <c r="K9" s="186">
        <f t="shared" si="0"/>
        <v>0</v>
      </c>
      <c r="L9" s="185"/>
      <c r="M9" s="186">
        <f t="shared" si="1"/>
        <v>0</v>
      </c>
      <c r="P9" s="154"/>
      <c r="Q9" s="154"/>
      <c r="R9" s="154"/>
      <c r="S9" s="154"/>
      <c r="T9" s="154"/>
      <c r="U9" s="154"/>
      <c r="V9" s="154"/>
      <c r="W9" s="154"/>
      <c r="X9" s="154"/>
    </row>
    <row r="10" spans="1:24" ht="27.75" customHeight="1">
      <c r="A10" s="387" t="s">
        <v>353</v>
      </c>
      <c r="B10" s="388"/>
      <c r="C10" s="389"/>
      <c r="D10" s="4">
        <v>4</v>
      </c>
      <c r="E10" s="186">
        <f aca="true" t="shared" si="2" ref="E10:J10">E7+E8+E9</f>
        <v>601575800</v>
      </c>
      <c r="F10" s="186">
        <f t="shared" si="2"/>
        <v>681482525.25</v>
      </c>
      <c r="G10" s="186">
        <f t="shared" si="2"/>
        <v>199457081.77217478</v>
      </c>
      <c r="H10" s="186">
        <f t="shared" si="2"/>
        <v>395535293.84</v>
      </c>
      <c r="I10" s="186">
        <f t="shared" si="2"/>
        <v>319559610.46102524</v>
      </c>
      <c r="J10" s="186">
        <f t="shared" si="2"/>
        <v>114589688.7572527</v>
      </c>
      <c r="K10" s="186">
        <f t="shared" si="0"/>
        <v>2312200000.080453</v>
      </c>
      <c r="L10" s="186">
        <f>L7+L8+L9</f>
        <v>14793733.576310854</v>
      </c>
      <c r="M10" s="186">
        <f t="shared" si="1"/>
        <v>2326993733.6567636</v>
      </c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ht="27" customHeight="1">
      <c r="A11" s="387" t="s">
        <v>354</v>
      </c>
      <c r="B11" s="388"/>
      <c r="C11" s="389"/>
      <c r="D11" s="4">
        <v>5</v>
      </c>
      <c r="E11" s="186">
        <f>E12+E13</f>
        <v>0</v>
      </c>
      <c r="F11" s="186">
        <f aca="true" t="shared" si="3" ref="F11:L11">F12+F13</f>
        <v>0</v>
      </c>
      <c r="G11" s="186">
        <f t="shared" si="3"/>
        <v>91929793.6660083</v>
      </c>
      <c r="H11" s="186">
        <f t="shared" si="3"/>
        <v>0</v>
      </c>
      <c r="I11" s="186">
        <f t="shared" si="3"/>
        <v>0</v>
      </c>
      <c r="J11" s="186">
        <f t="shared" si="3"/>
        <v>175834716.03769067</v>
      </c>
      <c r="K11" s="186">
        <f t="shared" si="0"/>
        <v>267764509.70369896</v>
      </c>
      <c r="L11" s="186">
        <f t="shared" si="3"/>
        <v>-611055.1810480095</v>
      </c>
      <c r="M11" s="186">
        <f t="shared" si="1"/>
        <v>267153454.52265096</v>
      </c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ht="12.75" customHeight="1">
      <c r="A12" s="384" t="s">
        <v>355</v>
      </c>
      <c r="B12" s="385"/>
      <c r="C12" s="386"/>
      <c r="D12" s="4">
        <v>6</v>
      </c>
      <c r="E12" s="185">
        <v>0</v>
      </c>
      <c r="F12" s="185">
        <v>0</v>
      </c>
      <c r="G12" s="185">
        <v>0.06</v>
      </c>
      <c r="H12" s="185">
        <v>0</v>
      </c>
      <c r="I12" s="185"/>
      <c r="J12" s="185">
        <v>175834716.03769067</v>
      </c>
      <c r="K12" s="186">
        <f t="shared" si="0"/>
        <v>175834716.09769067</v>
      </c>
      <c r="L12" s="185">
        <v>-624487.8440895169</v>
      </c>
      <c r="M12" s="186">
        <f t="shared" si="1"/>
        <v>175210228.25360116</v>
      </c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ht="24.75" customHeight="1">
      <c r="A13" s="384" t="s">
        <v>356</v>
      </c>
      <c r="B13" s="385"/>
      <c r="C13" s="386"/>
      <c r="D13" s="4">
        <v>7</v>
      </c>
      <c r="E13" s="186">
        <f>+E14+E15+E16+E17</f>
        <v>0</v>
      </c>
      <c r="F13" s="186">
        <f aca="true" t="shared" si="4" ref="F13:L13">+F14+F15+F16+F17</f>
        <v>0</v>
      </c>
      <c r="G13" s="186">
        <f t="shared" si="4"/>
        <v>91929793.60600829</v>
      </c>
      <c r="H13" s="186">
        <f t="shared" si="4"/>
        <v>0</v>
      </c>
      <c r="I13" s="186">
        <f t="shared" si="4"/>
        <v>0</v>
      </c>
      <c r="J13" s="186">
        <f t="shared" si="4"/>
        <v>0</v>
      </c>
      <c r="K13" s="186">
        <f t="shared" si="0"/>
        <v>91929793.60600829</v>
      </c>
      <c r="L13" s="186">
        <f t="shared" si="4"/>
        <v>13432.663041507338</v>
      </c>
      <c r="M13" s="186">
        <f t="shared" si="1"/>
        <v>91943226.2690498</v>
      </c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ht="36" customHeight="1">
      <c r="A14" s="384" t="s">
        <v>357</v>
      </c>
      <c r="B14" s="385"/>
      <c r="C14" s="386"/>
      <c r="D14" s="4">
        <v>8</v>
      </c>
      <c r="E14" s="185">
        <v>0</v>
      </c>
      <c r="F14" s="185">
        <v>0</v>
      </c>
      <c r="G14" s="185">
        <v>-9586039.963277277</v>
      </c>
      <c r="H14" s="185">
        <v>0</v>
      </c>
      <c r="I14" s="185">
        <v>0</v>
      </c>
      <c r="J14" s="185">
        <v>0</v>
      </c>
      <c r="K14" s="186">
        <f t="shared" si="0"/>
        <v>-9586039.963277277</v>
      </c>
      <c r="L14" s="185">
        <v>18172.071044895518</v>
      </c>
      <c r="M14" s="186">
        <f t="shared" si="1"/>
        <v>-9567867.89223238</v>
      </c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ht="26.25" customHeight="1">
      <c r="A15" s="384" t="s">
        <v>358</v>
      </c>
      <c r="B15" s="385"/>
      <c r="C15" s="386"/>
      <c r="D15" s="4">
        <v>9</v>
      </c>
      <c r="E15" s="185">
        <v>0</v>
      </c>
      <c r="F15" s="185">
        <v>0</v>
      </c>
      <c r="G15" s="185">
        <v>105099906.55621773</v>
      </c>
      <c r="H15" s="185">
        <v>0</v>
      </c>
      <c r="I15" s="185">
        <v>0</v>
      </c>
      <c r="J15" s="185">
        <v>0</v>
      </c>
      <c r="K15" s="186">
        <f t="shared" si="0"/>
        <v>105099906.55621773</v>
      </c>
      <c r="L15" s="185">
        <v>20547.559076742724</v>
      </c>
      <c r="M15" s="186">
        <f t="shared" si="1"/>
        <v>105120454.11529447</v>
      </c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ht="27" customHeight="1">
      <c r="A16" s="384" t="s">
        <v>359</v>
      </c>
      <c r="B16" s="385"/>
      <c r="C16" s="386"/>
      <c r="D16" s="4">
        <v>10</v>
      </c>
      <c r="E16" s="185">
        <v>0</v>
      </c>
      <c r="F16" s="185">
        <v>0</v>
      </c>
      <c r="G16" s="185">
        <v>-2181902.5913762944</v>
      </c>
      <c r="H16" s="185">
        <v>0</v>
      </c>
      <c r="I16" s="185">
        <v>0</v>
      </c>
      <c r="J16" s="185">
        <v>0</v>
      </c>
      <c r="K16" s="186">
        <f t="shared" si="0"/>
        <v>-2181902.5913762944</v>
      </c>
      <c r="L16" s="185">
        <v>0</v>
      </c>
      <c r="M16" s="186">
        <f t="shared" si="1"/>
        <v>-2181902.5913762944</v>
      </c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ht="18" customHeight="1">
      <c r="A17" s="384" t="s">
        <v>360</v>
      </c>
      <c r="B17" s="385"/>
      <c r="C17" s="386"/>
      <c r="D17" s="4">
        <v>11</v>
      </c>
      <c r="E17" s="185">
        <v>0</v>
      </c>
      <c r="F17" s="185">
        <v>0</v>
      </c>
      <c r="G17" s="185">
        <v>-1402170.395555866</v>
      </c>
      <c r="H17" s="185"/>
      <c r="I17" s="185">
        <v>0</v>
      </c>
      <c r="J17" s="185">
        <v>0</v>
      </c>
      <c r="K17" s="186">
        <f t="shared" si="0"/>
        <v>-1402170.395555866</v>
      </c>
      <c r="L17" s="185">
        <v>-25286.967080130904</v>
      </c>
      <c r="M17" s="186">
        <f t="shared" si="1"/>
        <v>-1427457.362635997</v>
      </c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ht="21.75" customHeight="1">
      <c r="A18" s="387" t="s">
        <v>361</v>
      </c>
      <c r="B18" s="388"/>
      <c r="C18" s="389"/>
      <c r="D18" s="4">
        <v>12</v>
      </c>
      <c r="E18" s="186">
        <f>+E19+E20+E21+E22</f>
        <v>0</v>
      </c>
      <c r="F18" s="186">
        <f aca="true" t="shared" si="5" ref="F18:L18">+F19+F20+F21+F22</f>
        <v>0</v>
      </c>
      <c r="G18" s="186">
        <f t="shared" si="5"/>
        <v>-2938148.5156501434</v>
      </c>
      <c r="H18" s="186">
        <f t="shared" si="5"/>
        <v>2338542.2200000007</v>
      </c>
      <c r="I18" s="186">
        <f t="shared" si="5"/>
        <v>114107384.7442403</v>
      </c>
      <c r="J18" s="186">
        <f t="shared" si="5"/>
        <v>-114589688.71195818</v>
      </c>
      <c r="K18" s="186">
        <f t="shared" si="0"/>
        <v>-1081910.2633680254</v>
      </c>
      <c r="L18" s="186">
        <f t="shared" si="5"/>
        <v>-504416.37324771687</v>
      </c>
      <c r="M18" s="186">
        <f t="shared" si="1"/>
        <v>-1586326.6366157422</v>
      </c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ht="16.5" customHeight="1">
      <c r="A19" s="384" t="s">
        <v>362</v>
      </c>
      <c r="B19" s="385"/>
      <c r="C19" s="386"/>
      <c r="D19" s="4">
        <v>13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f t="shared" si="0"/>
        <v>0</v>
      </c>
      <c r="L19" s="185">
        <v>0</v>
      </c>
      <c r="M19" s="186">
        <f t="shared" si="1"/>
        <v>0</v>
      </c>
      <c r="P19" s="154"/>
      <c r="Q19" s="154"/>
      <c r="R19" s="154"/>
      <c r="S19" s="154"/>
      <c r="T19" s="154"/>
      <c r="U19" s="154"/>
      <c r="V19" s="154"/>
      <c r="W19" s="154"/>
      <c r="X19" s="154"/>
    </row>
    <row r="20" spans="1:24" ht="14.25" customHeight="1">
      <c r="A20" s="384" t="s">
        <v>363</v>
      </c>
      <c r="B20" s="385"/>
      <c r="C20" s="386"/>
      <c r="D20" s="4">
        <v>14</v>
      </c>
      <c r="E20" s="185">
        <v>0</v>
      </c>
      <c r="F20" s="185">
        <v>0</v>
      </c>
      <c r="G20" s="185">
        <v>0</v>
      </c>
      <c r="H20" s="185">
        <v>0</v>
      </c>
      <c r="I20" s="185">
        <v>-55174.70463848108</v>
      </c>
      <c r="J20" s="185">
        <v>0</v>
      </c>
      <c r="K20" s="186">
        <f t="shared" si="0"/>
        <v>-55174.70463848108</v>
      </c>
      <c r="L20" s="185">
        <v>-304090.22536151897</v>
      </c>
      <c r="M20" s="186">
        <f t="shared" si="1"/>
        <v>-359264.93000000005</v>
      </c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24" ht="14.25" customHeight="1">
      <c r="A21" s="384" t="s">
        <v>364</v>
      </c>
      <c r="B21" s="385"/>
      <c r="C21" s="386"/>
      <c r="D21" s="4">
        <v>15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-2468006.2252417617</v>
      </c>
      <c r="K21" s="186">
        <f t="shared" si="0"/>
        <v>-2468006.2252417617</v>
      </c>
      <c r="L21" s="185">
        <v>-105605.94568853872</v>
      </c>
      <c r="M21" s="186">
        <f t="shared" si="1"/>
        <v>-2573612.1709303004</v>
      </c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ht="12.75" customHeight="1">
      <c r="A22" s="384" t="s">
        <v>365</v>
      </c>
      <c r="B22" s="385"/>
      <c r="C22" s="386"/>
      <c r="D22" s="4">
        <v>16</v>
      </c>
      <c r="E22" s="185">
        <v>0</v>
      </c>
      <c r="F22" s="185">
        <v>0</v>
      </c>
      <c r="G22" s="185">
        <v>-2938148.5156501434</v>
      </c>
      <c r="H22" s="185">
        <v>2338542.2200000007</v>
      </c>
      <c r="I22" s="185">
        <v>114162559.44887878</v>
      </c>
      <c r="J22" s="185">
        <v>-112121682.48671642</v>
      </c>
      <c r="K22" s="186">
        <f t="shared" si="0"/>
        <v>1441270.666512221</v>
      </c>
      <c r="L22" s="185">
        <v>-94720.20219765918</v>
      </c>
      <c r="M22" s="186">
        <f t="shared" si="1"/>
        <v>1346550.4643145618</v>
      </c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ht="33" customHeight="1" thickBot="1">
      <c r="A23" s="409" t="s">
        <v>366</v>
      </c>
      <c r="B23" s="410"/>
      <c r="C23" s="411"/>
      <c r="D23" s="16">
        <v>17</v>
      </c>
      <c r="E23" s="187">
        <f>+E10+E11+E18</f>
        <v>601575800</v>
      </c>
      <c r="F23" s="187">
        <f aca="true" t="shared" si="6" ref="F23:L23">+F10+F11+F18</f>
        <v>681482525.25</v>
      </c>
      <c r="G23" s="187">
        <f t="shared" si="6"/>
        <v>288448726.9225329</v>
      </c>
      <c r="H23" s="187">
        <f t="shared" si="6"/>
        <v>397873836.06</v>
      </c>
      <c r="I23" s="187">
        <f t="shared" si="6"/>
        <v>433666995.2052655</v>
      </c>
      <c r="J23" s="187">
        <f t="shared" si="6"/>
        <v>175834716.08298516</v>
      </c>
      <c r="K23" s="187">
        <f t="shared" si="0"/>
        <v>2578882599.5207834</v>
      </c>
      <c r="L23" s="187">
        <f t="shared" si="6"/>
        <v>13678262.022015128</v>
      </c>
      <c r="M23" s="187">
        <f t="shared" si="1"/>
        <v>2592560861.5427985</v>
      </c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ht="19.5" customHeight="1" thickTop="1">
      <c r="A24" s="412" t="s">
        <v>367</v>
      </c>
      <c r="B24" s="413"/>
      <c r="C24" s="414"/>
      <c r="D24" s="17">
        <v>18</v>
      </c>
      <c r="E24" s="188">
        <f aca="true" t="shared" si="7" ref="E24:L24">+E23</f>
        <v>601575800</v>
      </c>
      <c r="F24" s="188">
        <f t="shared" si="7"/>
        <v>681482525.25</v>
      </c>
      <c r="G24" s="188">
        <f t="shared" si="7"/>
        <v>288448726.9225329</v>
      </c>
      <c r="H24" s="188">
        <f t="shared" si="7"/>
        <v>397873836.06</v>
      </c>
      <c r="I24" s="188">
        <f t="shared" si="7"/>
        <v>433666995.2052655</v>
      </c>
      <c r="J24" s="188">
        <f t="shared" si="7"/>
        <v>175834716.08298516</v>
      </c>
      <c r="K24" s="189">
        <f aca="true" t="shared" si="8" ref="K24:K40">SUM(E24:J24)</f>
        <v>2578882599.5207834</v>
      </c>
      <c r="L24" s="188">
        <f t="shared" si="7"/>
        <v>13678262.022015128</v>
      </c>
      <c r="M24" s="189">
        <f aca="true" t="shared" si="9" ref="M24:M40">K24+L24</f>
        <v>2592560861.5427985</v>
      </c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ht="12.75" customHeight="1">
      <c r="A25" s="384" t="s">
        <v>351</v>
      </c>
      <c r="B25" s="385"/>
      <c r="C25" s="386"/>
      <c r="D25" s="4">
        <v>19</v>
      </c>
      <c r="E25" s="185"/>
      <c r="F25" s="185"/>
      <c r="G25" s="185"/>
      <c r="H25" s="185"/>
      <c r="I25" s="185"/>
      <c r="J25" s="185"/>
      <c r="K25" s="186">
        <f t="shared" si="8"/>
        <v>0</v>
      </c>
      <c r="L25" s="185"/>
      <c r="M25" s="186">
        <f t="shared" si="9"/>
        <v>0</v>
      </c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ht="15.75" customHeight="1">
      <c r="A26" s="384" t="s">
        <v>352</v>
      </c>
      <c r="B26" s="385"/>
      <c r="C26" s="386"/>
      <c r="D26" s="4">
        <v>20</v>
      </c>
      <c r="E26" s="185"/>
      <c r="F26" s="185"/>
      <c r="G26" s="185"/>
      <c r="H26" s="185"/>
      <c r="I26" s="185"/>
      <c r="J26" s="185"/>
      <c r="K26" s="186">
        <f t="shared" si="8"/>
        <v>0</v>
      </c>
      <c r="L26" s="185"/>
      <c r="M26" s="186">
        <f t="shared" si="9"/>
        <v>0</v>
      </c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ht="24" customHeight="1">
      <c r="A27" s="387" t="s">
        <v>368</v>
      </c>
      <c r="B27" s="388"/>
      <c r="C27" s="389"/>
      <c r="D27" s="4">
        <v>21</v>
      </c>
      <c r="E27" s="186">
        <f>SUM(E24:E26)</f>
        <v>601575800</v>
      </c>
      <c r="F27" s="186">
        <f aca="true" t="shared" si="10" ref="F27:L27">SUM(F24:F26)</f>
        <v>681482525.25</v>
      </c>
      <c r="G27" s="186">
        <f t="shared" si="10"/>
        <v>288448726.9225329</v>
      </c>
      <c r="H27" s="186">
        <f t="shared" si="10"/>
        <v>397873836.06</v>
      </c>
      <c r="I27" s="186">
        <f t="shared" si="10"/>
        <v>433666995.2052655</v>
      </c>
      <c r="J27" s="186">
        <f t="shared" si="10"/>
        <v>175834716.08298516</v>
      </c>
      <c r="K27" s="186">
        <f t="shared" si="8"/>
        <v>2578882599.5207834</v>
      </c>
      <c r="L27" s="186">
        <f t="shared" si="10"/>
        <v>13678262.022015128</v>
      </c>
      <c r="M27" s="186">
        <f t="shared" si="9"/>
        <v>2592560861.5427985</v>
      </c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ht="23.25" customHeight="1">
      <c r="A28" s="387" t="s">
        <v>369</v>
      </c>
      <c r="B28" s="388"/>
      <c r="C28" s="389"/>
      <c r="D28" s="4">
        <v>22</v>
      </c>
      <c r="E28" s="186">
        <f aca="true" t="shared" si="11" ref="E28:J28">E29+E30</f>
        <v>0</v>
      </c>
      <c r="F28" s="186">
        <f t="shared" si="11"/>
        <v>0</v>
      </c>
      <c r="G28" s="186">
        <f t="shared" si="11"/>
        <v>21643831.10518561</v>
      </c>
      <c r="H28" s="186">
        <f t="shared" si="11"/>
        <v>0</v>
      </c>
      <c r="I28" s="186">
        <f t="shared" si="11"/>
        <v>0</v>
      </c>
      <c r="J28" s="186">
        <f t="shared" si="11"/>
        <v>67589700.6497908</v>
      </c>
      <c r="K28" s="186">
        <f t="shared" si="8"/>
        <v>89233531.7549764</v>
      </c>
      <c r="L28" s="186">
        <f>L29+L30</f>
        <v>110023.12660482049</v>
      </c>
      <c r="M28" s="186">
        <f t="shared" si="9"/>
        <v>89343554.88158123</v>
      </c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ht="13.5" customHeight="1">
      <c r="A29" s="384" t="s">
        <v>355</v>
      </c>
      <c r="B29" s="385"/>
      <c r="C29" s="386"/>
      <c r="D29" s="4">
        <v>23</v>
      </c>
      <c r="E29" s="185">
        <v>0</v>
      </c>
      <c r="F29" s="185">
        <v>0</v>
      </c>
      <c r="G29" s="185">
        <v>0.06</v>
      </c>
      <c r="H29" s="185">
        <v>0</v>
      </c>
      <c r="I29" s="185"/>
      <c r="J29" s="185">
        <v>67589700.6497908</v>
      </c>
      <c r="K29" s="186">
        <f t="shared" si="8"/>
        <v>67589700.7097908</v>
      </c>
      <c r="L29" s="185">
        <v>190921.3817830662</v>
      </c>
      <c r="M29" s="186">
        <f t="shared" si="9"/>
        <v>67780622.09157386</v>
      </c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ht="24" customHeight="1">
      <c r="A30" s="384" t="s">
        <v>370</v>
      </c>
      <c r="B30" s="385"/>
      <c r="C30" s="386"/>
      <c r="D30" s="4">
        <v>24</v>
      </c>
      <c r="E30" s="186">
        <f aca="true" t="shared" si="12" ref="E30:J30">SUM(E31:E34)</f>
        <v>0</v>
      </c>
      <c r="F30" s="186">
        <f t="shared" si="12"/>
        <v>0</v>
      </c>
      <c r="G30" s="186">
        <f t="shared" si="12"/>
        <v>21643831.04518561</v>
      </c>
      <c r="H30" s="186">
        <f t="shared" si="12"/>
        <v>0</v>
      </c>
      <c r="I30" s="186">
        <f t="shared" si="12"/>
        <v>0</v>
      </c>
      <c r="J30" s="186">
        <f t="shared" si="12"/>
        <v>0</v>
      </c>
      <c r="K30" s="186">
        <f t="shared" si="8"/>
        <v>21643831.04518561</v>
      </c>
      <c r="L30" s="186">
        <f>SUM(L31:L34)</f>
        <v>-80898.25517824572</v>
      </c>
      <c r="M30" s="186">
        <f t="shared" si="9"/>
        <v>21562932.790007364</v>
      </c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ht="33" customHeight="1">
      <c r="A31" s="384" t="s">
        <v>357</v>
      </c>
      <c r="B31" s="385"/>
      <c r="C31" s="386"/>
      <c r="D31" s="4">
        <v>25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6">
        <f t="shared" si="8"/>
        <v>0</v>
      </c>
      <c r="L31" s="185">
        <v>0</v>
      </c>
      <c r="M31" s="186">
        <f t="shared" si="9"/>
        <v>0</v>
      </c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ht="24" customHeight="1">
      <c r="A32" s="384" t="s">
        <v>358</v>
      </c>
      <c r="B32" s="385"/>
      <c r="C32" s="386"/>
      <c r="D32" s="4">
        <v>26</v>
      </c>
      <c r="E32" s="185">
        <v>0</v>
      </c>
      <c r="F32" s="185">
        <v>0</v>
      </c>
      <c r="G32" s="185">
        <v>48356148.89628739</v>
      </c>
      <c r="H32" s="185">
        <v>0</v>
      </c>
      <c r="I32" s="185">
        <v>0</v>
      </c>
      <c r="J32" s="185">
        <v>0</v>
      </c>
      <c r="K32" s="186">
        <f t="shared" si="8"/>
        <v>48356148.89628739</v>
      </c>
      <c r="L32" s="185">
        <v>2322.33272408263</v>
      </c>
      <c r="M32" s="186">
        <f t="shared" si="9"/>
        <v>48358471.22901147</v>
      </c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ht="22.5" customHeight="1">
      <c r="A33" s="384" t="s">
        <v>359</v>
      </c>
      <c r="B33" s="385"/>
      <c r="C33" s="386"/>
      <c r="D33" s="4">
        <v>27</v>
      </c>
      <c r="E33" s="185">
        <v>0</v>
      </c>
      <c r="F33" s="185">
        <v>0</v>
      </c>
      <c r="G33" s="185">
        <v>-23734286.418599997</v>
      </c>
      <c r="H33" s="185">
        <v>0</v>
      </c>
      <c r="I33" s="185">
        <v>0</v>
      </c>
      <c r="J33" s="185">
        <v>0</v>
      </c>
      <c r="K33" s="186">
        <f t="shared" si="8"/>
        <v>-23734286.418599997</v>
      </c>
      <c r="L33" s="185">
        <v>0</v>
      </c>
      <c r="M33" s="186">
        <f t="shared" si="9"/>
        <v>-23734286.418599997</v>
      </c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ht="16.5" customHeight="1">
      <c r="A34" s="384" t="s">
        <v>360</v>
      </c>
      <c r="B34" s="385"/>
      <c r="C34" s="386"/>
      <c r="D34" s="4">
        <v>28</v>
      </c>
      <c r="E34" s="185">
        <v>0</v>
      </c>
      <c r="F34" s="185">
        <v>0</v>
      </c>
      <c r="G34" s="185">
        <v>-2978031.43250178</v>
      </c>
      <c r="H34" s="185"/>
      <c r="I34" s="185">
        <v>0</v>
      </c>
      <c r="J34" s="185">
        <v>0</v>
      </c>
      <c r="K34" s="186">
        <f t="shared" si="8"/>
        <v>-2978031.43250178</v>
      </c>
      <c r="L34" s="185">
        <v>-83220.58790232835</v>
      </c>
      <c r="M34" s="186">
        <f t="shared" si="9"/>
        <v>-3061252.0204041083</v>
      </c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ht="30.75" customHeight="1">
      <c r="A35" s="387" t="s">
        <v>371</v>
      </c>
      <c r="B35" s="388"/>
      <c r="C35" s="389"/>
      <c r="D35" s="4">
        <v>29</v>
      </c>
      <c r="E35" s="186">
        <f aca="true" t="shared" si="13" ref="E35:J35">SUM(E36:E39)</f>
        <v>0</v>
      </c>
      <c r="F35" s="186">
        <f t="shared" si="13"/>
        <v>0</v>
      </c>
      <c r="G35" s="186">
        <f t="shared" si="13"/>
        <v>-513663.31743985164</v>
      </c>
      <c r="H35" s="186">
        <f t="shared" si="13"/>
        <v>0</v>
      </c>
      <c r="I35" s="186">
        <f t="shared" si="13"/>
        <v>176743645.766274</v>
      </c>
      <c r="J35" s="186">
        <f t="shared" si="13"/>
        <v>-175834715.78298518</v>
      </c>
      <c r="K35" s="186">
        <f t="shared" si="8"/>
        <v>395266.6658489704</v>
      </c>
      <c r="L35" s="186">
        <f>SUM(L36:L39)</f>
        <v>-222982.489108603</v>
      </c>
      <c r="M35" s="186">
        <f t="shared" si="9"/>
        <v>172284.1767403674</v>
      </c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16.5" customHeight="1">
      <c r="A36" s="384" t="s">
        <v>362</v>
      </c>
      <c r="B36" s="385"/>
      <c r="C36" s="386"/>
      <c r="D36" s="4">
        <v>30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6">
        <f t="shared" si="8"/>
        <v>0</v>
      </c>
      <c r="L36" s="185">
        <v>0</v>
      </c>
      <c r="M36" s="186">
        <f t="shared" si="9"/>
        <v>0</v>
      </c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ht="12.75" customHeight="1">
      <c r="A37" s="384" t="s">
        <v>363</v>
      </c>
      <c r="B37" s="385"/>
      <c r="C37" s="386"/>
      <c r="D37" s="4">
        <v>31</v>
      </c>
      <c r="E37" s="185">
        <v>0</v>
      </c>
      <c r="F37" s="185">
        <v>0</v>
      </c>
      <c r="G37" s="185">
        <v>0</v>
      </c>
      <c r="H37" s="185">
        <v>0</v>
      </c>
      <c r="I37" s="185"/>
      <c r="J37" s="185">
        <v>0</v>
      </c>
      <c r="K37" s="186">
        <f t="shared" si="8"/>
        <v>0</v>
      </c>
      <c r="L37" s="185"/>
      <c r="M37" s="186">
        <f t="shared" si="9"/>
        <v>0</v>
      </c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ht="12.75" customHeight="1">
      <c r="A38" s="384" t="s">
        <v>364</v>
      </c>
      <c r="B38" s="385"/>
      <c r="C38" s="386"/>
      <c r="D38" s="4">
        <v>32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6">
        <f t="shared" si="8"/>
        <v>0</v>
      </c>
      <c r="L38" s="185">
        <v>0</v>
      </c>
      <c r="M38" s="186">
        <f t="shared" si="9"/>
        <v>0</v>
      </c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2.75" customHeight="1">
      <c r="A39" s="384" t="s">
        <v>365</v>
      </c>
      <c r="B39" s="385"/>
      <c r="C39" s="386"/>
      <c r="D39" s="4">
        <v>33</v>
      </c>
      <c r="E39" s="185">
        <v>0</v>
      </c>
      <c r="F39" s="185">
        <v>0</v>
      </c>
      <c r="G39" s="185">
        <v>-513663.31743985164</v>
      </c>
      <c r="H39" s="185">
        <v>0</v>
      </c>
      <c r="I39" s="185">
        <f>176743645.266274+0.5</f>
        <v>176743645.766274</v>
      </c>
      <c r="J39" s="185">
        <v>-175834715.78298518</v>
      </c>
      <c r="K39" s="186">
        <f t="shared" si="8"/>
        <v>395266.6658489704</v>
      </c>
      <c r="L39" s="185">
        <v>-222982.489108603</v>
      </c>
      <c r="M39" s="186">
        <f t="shared" si="9"/>
        <v>172284.1767403674</v>
      </c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42" customHeight="1">
      <c r="A40" s="415" t="s">
        <v>372</v>
      </c>
      <c r="B40" s="416"/>
      <c r="C40" s="417"/>
      <c r="D40" s="14">
        <v>34</v>
      </c>
      <c r="E40" s="190">
        <f aca="true" t="shared" si="14" ref="E40:J40">E27+E28+E35</f>
        <v>601575800</v>
      </c>
      <c r="F40" s="190">
        <f t="shared" si="14"/>
        <v>681482525.25</v>
      </c>
      <c r="G40" s="190">
        <f t="shared" si="14"/>
        <v>309578894.7102787</v>
      </c>
      <c r="H40" s="190">
        <f t="shared" si="14"/>
        <v>397873836.06</v>
      </c>
      <c r="I40" s="190">
        <f t="shared" si="14"/>
        <v>610410640.9715395</v>
      </c>
      <c r="J40" s="190">
        <f t="shared" si="14"/>
        <v>67589700.94979078</v>
      </c>
      <c r="K40" s="190">
        <f t="shared" si="8"/>
        <v>2668511397.9416094</v>
      </c>
      <c r="L40" s="190">
        <f>L27+L28+L35</f>
        <v>13565302.659511345</v>
      </c>
      <c r="M40" s="190">
        <f t="shared" si="9"/>
        <v>2682076700.601121</v>
      </c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1:13" ht="12.75">
      <c r="K41" s="148"/>
      <c r="M41" s="148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57" r:id="rId1"/>
  <ignoredErrors>
    <ignoredError sqref="E6:M6" numberStoredAsText="1"/>
    <ignoredError sqref="K7:K9" formulaRange="1"/>
    <ignoredError sqref="E24:J24 L24:M24 I39" unlockedFormula="1"/>
    <ignoredError sqref="K10:K23 K25:K38 K24" formula="1" formulaRange="1"/>
    <ignoredError sqref="K24" formula="1" unlockedFormula="1"/>
    <ignoredError sqref="K39:K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58" sqref="A58:H58"/>
    </sheetView>
  </sheetViews>
  <sheetFormatPr defaultColWidth="9.140625" defaultRowHeight="12.75"/>
  <cols>
    <col min="1" max="16384" width="9.140625" style="24" customWidth="1"/>
  </cols>
  <sheetData>
    <row r="1" spans="1:10" ht="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418" t="s">
        <v>373</v>
      </c>
      <c r="B2" s="418"/>
      <c r="C2" s="418"/>
      <c r="D2" s="418"/>
      <c r="E2" s="418"/>
      <c r="F2" s="418"/>
      <c r="G2" s="418"/>
      <c r="H2" s="418"/>
      <c r="I2" s="418"/>
      <c r="J2" s="418"/>
    </row>
    <row r="3" spans="1:10" ht="1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419" t="s">
        <v>374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ht="12.75" customHeight="1">
      <c r="A5" s="419"/>
      <c r="B5" s="419"/>
      <c r="C5" s="419"/>
      <c r="D5" s="419"/>
      <c r="E5" s="419"/>
      <c r="F5" s="419"/>
      <c r="G5" s="419"/>
      <c r="H5" s="419"/>
      <c r="I5" s="419"/>
      <c r="J5" s="419"/>
    </row>
    <row r="6" spans="1:10" ht="12.7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</row>
    <row r="7" spans="1:10" ht="12.75" customHeight="1">
      <c r="A7" s="419"/>
      <c r="B7" s="419"/>
      <c r="C7" s="419"/>
      <c r="D7" s="419"/>
      <c r="E7" s="419"/>
      <c r="F7" s="419"/>
      <c r="G7" s="419"/>
      <c r="H7" s="419"/>
      <c r="I7" s="419"/>
      <c r="J7" s="419"/>
    </row>
    <row r="8" spans="1:10" ht="12.75" customHeight="1">
      <c r="A8" s="419"/>
      <c r="B8" s="419"/>
      <c r="C8" s="419"/>
      <c r="D8" s="419"/>
      <c r="E8" s="419"/>
      <c r="F8" s="419"/>
      <c r="G8" s="419"/>
      <c r="H8" s="419"/>
      <c r="I8" s="419"/>
      <c r="J8" s="419"/>
    </row>
    <row r="9" spans="1:10" ht="12.7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</row>
    <row r="10" spans="1:10" ht="12">
      <c r="A10" s="420"/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">
      <c r="A25" s="25"/>
      <c r="B25" s="25"/>
      <c r="C25" s="25"/>
      <c r="D25" s="25"/>
      <c r="E25" s="25"/>
      <c r="F25" s="25"/>
      <c r="G25" s="25"/>
      <c r="H25" s="25"/>
      <c r="J25" s="25"/>
    </row>
    <row r="26" spans="1:10" ht="1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2011-04-29T11:35:08Z</cp:lastPrinted>
  <dcterms:created xsi:type="dcterms:W3CDTF">2008-10-17T11:51:54Z</dcterms:created>
  <dcterms:modified xsi:type="dcterms:W3CDTF">2017-04-21T11:21:17Z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