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695" windowHeight="9525" firstSheet="1" activeTab="1"/>
  </bookViews>
  <sheets>
    <sheet name="Skriveni" sheetId="1" state="hidden" r:id="rId1"/>
    <sheet name="GENERAL" sheetId="2" r:id="rId2"/>
    <sheet name="BS" sheetId="3" r:id="rId3"/>
    <sheet name="PL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p" localSheetId="1">#REF!</definedName>
    <definedName name="p" localSheetId="6">#REF!</definedName>
    <definedName name="p">#REF!</definedName>
    <definedName name="_xlnm.Print_Area" localSheetId="4">'CF'!$A$1:$L$63</definedName>
    <definedName name="_xlnm.Print_Area" localSheetId="1">'GENERAL'!$A$1:$I$70</definedName>
    <definedName name="_xlnm.Print_Area" localSheetId="6">'NOTES'!$A$1:$J$38</definedName>
    <definedName name="_xlnm.Print_Area" localSheetId="3">'PL'!$A$1:$L$100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<sst xmlns="http://schemas.openxmlformats.org/spreadsheetml/2006/main" count="917" uniqueCount="492">
  <si>
    <t>VP</t>
  </si>
  <si>
    <t>VER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</si>
  <si>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</si>
  <si>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</si>
  <si>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</si>
  <si>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</si>
  <si>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</si>
  <si>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</si>
  <si>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</si>
  <si>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</si>
  <si>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</si>
  <si>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AOP</t>
  </si>
  <si>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</si>
  <si>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</si>
  <si>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</si>
  <si>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</si>
  <si>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</si>
  <si>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</si>
  <si>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</si>
  <si>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</si>
  <si>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</si>
  <si>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</si>
  <si>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</si>
  <si>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</si>
  <si>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</si>
  <si>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</si>
  <si>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</si>
  <si>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</si>
  <si>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</si>
  <si>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</si>
  <si>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</si>
  <si>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</si>
  <si>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</si>
  <si>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</si>
  <si>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</si>
  <si>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</si>
  <si>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</si>
  <si>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</si>
  <si>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</si>
  <si>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</si>
  <si>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</si>
  <si>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</si>
  <si>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</si>
  <si>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</si>
  <si>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</si>
  <si>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</si>
  <si>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</si>
  <si>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</si>
  <si>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</si>
  <si>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</si>
  <si>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</si>
  <si>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</si>
  <si>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</si>
  <si>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>SIF_OBL_ORG</t>
  </si>
  <si>
    <t>BIL</t>
  </si>
  <si>
    <t>DOD</t>
  </si>
  <si>
    <t>NTI</t>
  </si>
  <si>
    <t>NTD</t>
  </si>
  <si>
    <t>DECIMALE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</si>
  <si>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</si>
  <si>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</si>
  <si>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</si>
  <si>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</si>
  <si>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</si>
  <si>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</si>
  <si>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</si>
  <si>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BILJESKA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</si>
  <si>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</si>
  <si>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</si>
  <si>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</si>
  <si>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</si>
  <si>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</si>
  <si>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</si>
  <si>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</si>
  <si>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</si>
  <si>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2000</t>
  </si>
  <si>
    <t>GOD_OBR</t>
  </si>
  <si>
    <t>RDG</t>
  </si>
  <si>
    <t>PK</t>
  </si>
  <si>
    <t>KNTRLISTE</t>
  </si>
  <si>
    <t>KTR_BROJ</t>
  </si>
  <si>
    <t>KTR_LISTAMB</t>
  </si>
  <si>
    <t xml:space="preserve">    1. Goodwill 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</si>
  <si>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</si>
  <si>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</si>
  <si>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</si>
  <si>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</si>
  <si>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</si>
  <si>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</si>
  <si>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</si>
  <si>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</si>
  <si>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</si>
  <si>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</si>
  <si>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</si>
  <si>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</si>
  <si>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</si>
  <si>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</si>
  <si>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</si>
  <si>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</si>
  <si>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</si>
  <si>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</si>
  <si>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</si>
  <si>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</si>
  <si>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</si>
  <si>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</si>
  <si>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</si>
  <si>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</si>
  <si>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</si>
  <si>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</si>
  <si>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</si>
  <si>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</si>
  <si>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</si>
  <si>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</si>
  <si>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</si>
  <si>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</si>
  <si>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</si>
  <si>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</si>
  <si>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</si>
  <si>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ATTACHMENT 2.</t>
  </si>
  <si>
    <t>Reporting period:</t>
  </si>
  <si>
    <t>to</t>
  </si>
  <si>
    <t>Annual financial statement for insurance and reinsurance companies - GFI-OSIG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</si>
  <si>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</si>
  <si>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</si>
  <si>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</si>
  <si>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</si>
  <si>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</si>
  <si>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</si>
  <si>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</si>
  <si>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</si>
  <si>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</si>
  <si>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</si>
  <si>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</si>
  <si>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</si>
  <si>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</si>
  <si>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</si>
  <si>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</si>
  <si>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</si>
  <si>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</si>
  <si>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</si>
  <si>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</si>
  <si>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Documents to be published:</t>
  </si>
  <si>
    <t>1. Audited annual financial statements with the auditors` report</t>
  </si>
  <si>
    <t>2. Management report</t>
  </si>
  <si>
    <t>3. Statement of persons responsible for the drawing-up of financial statements</t>
  </si>
  <si>
    <t xml:space="preserve">4. The decision of the competent authority (the proposal) on the determining </t>
  </si>
  <si>
    <t>of the annual financial statements</t>
  </si>
  <si>
    <t>5. Decision on the allocation of profit or loss of coverage</t>
  </si>
  <si>
    <t xml:space="preserve">in PDF </t>
  </si>
  <si>
    <t>L.S.</t>
  </si>
  <si>
    <t>(signature of the person authorized to represent the company)</t>
  </si>
  <si>
    <t>Number of employees:</t>
  </si>
  <si>
    <t>(year end)</t>
  </si>
  <si>
    <t>NKD code:</t>
  </si>
  <si>
    <t>Statement of financial position (balance sheet)</t>
  </si>
  <si>
    <t>in HRK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</si>
  <si>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</si>
  <si>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</si>
  <si>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</si>
  <si>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</si>
  <si>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</si>
  <si>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</si>
  <si>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</si>
  <si>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t>ASSETS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</si>
  <si>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</si>
  <si>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</si>
  <si>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</si>
  <si>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</si>
  <si>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</si>
  <si>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</si>
  <si>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</si>
  <si>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</si>
  <si>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</si>
  <si>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</si>
  <si>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</si>
  <si>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</si>
  <si>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</si>
  <si>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</si>
  <si>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</si>
  <si>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</si>
  <si>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</si>
  <si>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</si>
  <si>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</si>
  <si>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</si>
  <si>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</si>
  <si>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</si>
  <si>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</si>
  <si>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</si>
  <si>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</si>
  <si>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</si>
  <si>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</si>
  <si>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</si>
  <si>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</si>
  <si>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</si>
  <si>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</si>
  <si>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</si>
  <si>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</si>
  <si>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</si>
  <si>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</si>
  <si>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</si>
  <si>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</si>
  <si>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</si>
  <si>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</si>
  <si>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</si>
  <si>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</si>
  <si>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</si>
  <si>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</si>
  <si>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</si>
  <si>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</si>
  <si>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</si>
  <si>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</si>
  <si>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</si>
  <si>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</si>
  <si>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</si>
  <si>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</si>
  <si>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</si>
  <si>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</si>
  <si>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</si>
  <si>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</si>
  <si>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</si>
  <si>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</si>
  <si>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</si>
  <si>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</si>
  <si>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</si>
  <si>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</si>
  <si>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</si>
  <si>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</si>
  <si>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</si>
  <si>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</si>
  <si>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</si>
  <si>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</si>
  <si>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</si>
  <si>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</si>
  <si>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LIABILITIES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</si>
  <si>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</si>
  <si>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</si>
  <si>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</si>
  <si>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</si>
  <si>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</si>
  <si>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</si>
  <si>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</si>
  <si>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</si>
  <si>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</si>
  <si>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</si>
  <si>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</si>
  <si>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</si>
  <si>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</si>
  <si>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</si>
  <si>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</si>
  <si>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</si>
  <si>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</si>
  <si>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</si>
  <si>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</si>
  <si>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</si>
  <si>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</si>
  <si>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</si>
  <si>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</si>
  <si>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</si>
  <si>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</si>
  <si>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</si>
  <si>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</si>
  <si>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</si>
  <si>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</si>
  <si>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</si>
  <si>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</si>
  <si>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</si>
  <si>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</si>
  <si>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</si>
  <si>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</si>
  <si>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</si>
  <si>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</si>
  <si>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</si>
  <si>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</si>
  <si>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</si>
  <si>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</si>
  <si>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</si>
  <si>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</si>
  <si>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</si>
  <si>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</si>
  <si>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</si>
  <si>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</si>
  <si>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</si>
  <si>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</si>
  <si>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</si>
  <si>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</si>
  <si>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</si>
  <si>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</si>
  <si>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</si>
  <si>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</si>
  <si>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</si>
  <si>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</si>
  <si>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</si>
  <si>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</si>
  <si>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</si>
  <si>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</si>
  <si>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</si>
  <si>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</si>
  <si>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</si>
  <si>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</si>
  <si>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</si>
  <si>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</si>
  <si>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</si>
  <si>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</si>
  <si>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</si>
  <si>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</si>
  <si>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</si>
  <si>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</si>
  <si>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</si>
  <si>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</si>
  <si>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</si>
  <si>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</si>
  <si>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</si>
  <si>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</si>
  <si>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</si>
  <si>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</si>
  <si>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</si>
  <si>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</si>
  <si>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</si>
  <si>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</si>
  <si>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</si>
  <si>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</si>
  <si>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</si>
  <si>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</si>
  <si>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</si>
  <si>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</si>
  <si>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</si>
  <si>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</si>
  <si>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</si>
  <si>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</si>
  <si>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</si>
  <si>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</si>
  <si>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</si>
  <si>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</si>
  <si>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</si>
  <si>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</si>
  <si>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</si>
  <si>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</si>
  <si>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</si>
  <si>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</si>
  <si>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</si>
  <si>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</si>
  <si>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</si>
  <si>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</si>
  <si>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</si>
  <si>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</si>
  <si>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</si>
  <si>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</si>
  <si>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</si>
  <si>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</si>
  <si>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</si>
  <si>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</si>
  <si>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</si>
  <si>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</si>
  <si>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</si>
  <si>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</si>
  <si>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</si>
  <si>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</si>
  <si>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</si>
  <si>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</si>
  <si>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</si>
  <si>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</si>
  <si>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</si>
  <si>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</si>
  <si>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</si>
  <si>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</si>
  <si>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</si>
  <si>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</si>
  <si>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</si>
  <si>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</si>
  <si>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</si>
  <si>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</si>
  <si>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</si>
  <si>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</si>
  <si>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</si>
  <si>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</si>
  <si>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</si>
  <si>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</si>
  <si>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</si>
  <si>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</si>
  <si>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</si>
  <si>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</si>
  <si>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</si>
  <si>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</si>
  <si>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</si>
  <si>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</si>
  <si>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</si>
  <si>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</si>
  <si>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</si>
  <si>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</si>
  <si>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</si>
  <si>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</si>
  <si>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</si>
  <si>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</si>
  <si>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</si>
  <si>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</si>
  <si>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</si>
  <si>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</si>
  <si>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</si>
  <si>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</si>
  <si>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</si>
  <si>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</si>
  <si>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</si>
  <si>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</si>
  <si>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</si>
  <si>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</si>
  <si>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</si>
  <si>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</si>
  <si>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</si>
  <si>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</si>
  <si>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</si>
  <si>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</si>
  <si>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</si>
  <si>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</si>
  <si>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</si>
  <si>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</si>
  <si>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</si>
  <si>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</si>
  <si>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</si>
  <si>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</si>
  <si>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</si>
  <si>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</si>
  <si>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</si>
  <si>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</si>
  <si>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</si>
  <si>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</si>
  <si>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</si>
  <si>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</si>
  <si>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</si>
  <si>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</si>
  <si>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</si>
  <si>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</si>
  <si>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</si>
  <si>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</si>
  <si>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</si>
  <si>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</si>
  <si>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</si>
  <si>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</si>
  <si>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</si>
  <si>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</si>
  <si>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</si>
  <si>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</si>
  <si>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</si>
  <si>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</si>
  <si>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</si>
  <si>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</si>
  <si>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</si>
  <si>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</si>
  <si>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</si>
  <si>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</si>
  <si>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</si>
  <si>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</si>
  <si>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</si>
  <si>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</si>
  <si>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</si>
  <si>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</si>
  <si>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</si>
  <si>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</si>
  <si>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</si>
  <si>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</si>
  <si>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</si>
  <si>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</si>
  <si>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</si>
  <si>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</si>
  <si>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</si>
  <si>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</si>
  <si>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</si>
  <si>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</si>
  <si>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</si>
  <si>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</si>
  <si>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</si>
  <si>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</si>
  <si>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NO</t>
  </si>
  <si>
    <t>6512</t>
  </si>
  <si>
    <t>01/6332-073</t>
  </si>
  <si>
    <t>01.01.2016.</t>
  </si>
  <si>
    <t>31.12.2016.</t>
  </si>
  <si>
    <t>Mario Lučić</t>
  </si>
  <si>
    <t>01/6333-107</t>
  </si>
  <si>
    <t>Mario.Lucic@crosig.hr</t>
  </si>
  <si>
    <t>As of: 31.12.2016.</t>
  </si>
  <si>
    <t>Vatroslava Jagića 33</t>
  </si>
  <si>
    <t>For period: 01.01.- 31.12.2016.</t>
  </si>
  <si>
    <t>For period: 01.01.-31.12.2016.</t>
  </si>
  <si>
    <t>Damir Vanđelić</t>
  </si>
  <si>
    <t>Miroslav Klepač</t>
  </si>
  <si>
    <t>Predsjednik Uprave</t>
  </si>
  <si>
    <t>Član Uprave</t>
  </si>
  <si>
    <t>Nikola Mišetić</t>
  </si>
  <si>
    <t>Robert Vučković</t>
  </si>
  <si>
    <t>Marjan Kralj</t>
  </si>
  <si>
    <t xml:space="preserve"> coverage </t>
  </si>
  <si>
    <t>Damir Vanđelić, Miroslav Klepač, Nikola Mišetić, Robert Vučković, Marjan Kralj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</si>
</sst>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0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hair"/>
      <top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2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6" fillId="0" borderId="31" xfId="0" applyNumberFormat="1" applyFont="1" applyFill="1" applyBorder="1" applyAlignment="1">
      <alignment horizontal="center" vertical="center"/>
    </xf>
    <xf numFmtId="167" fontId="6" fillId="0" borderId="32" xfId="0" applyNumberFormat="1" applyFont="1" applyFill="1" applyBorder="1" applyAlignment="1">
      <alignment horizontal="center" vertical="center"/>
    </xf>
    <xf numFmtId="167" fontId="6" fillId="0" borderId="33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34" xfId="0" applyNumberFormat="1" applyFont="1" applyFill="1" applyBorder="1" applyAlignment="1">
      <alignment horizontal="center" vertical="center"/>
    </xf>
    <xf numFmtId="167" fontId="2" fillId="0" borderId="35" xfId="0" applyNumberFormat="1" applyFont="1" applyFill="1" applyBorder="1" applyAlignment="1">
      <alignment horizontal="center" vertical="center"/>
    </xf>
    <xf numFmtId="167" fontId="2" fillId="0" borderId="36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42" xfId="0" applyFont="1" applyFill="1" applyBorder="1" applyAlignment="1" applyProtection="1">
      <alignment horizontal="center" vertical="center" wrapText="1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6" fillId="33" borderId="44" xfId="0" applyFont="1" applyFill="1" applyBorder="1" applyAlignment="1" applyProtection="1">
      <alignment horizontal="center"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hidden="1"/>
    </xf>
    <xf numFmtId="0" fontId="6" fillId="33" borderId="4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 wrapText="1"/>
    </xf>
    <xf numFmtId="0" fontId="0" fillId="0" borderId="0" xfId="63" applyFont="1" applyAlignment="1">
      <alignment/>
      <protection/>
    </xf>
    <xf numFmtId="14" fontId="13" fillId="32" borderId="17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3" applyFont="1" applyFill="1" applyBorder="1" applyAlignment="1" applyProtection="1">
      <alignment horizontal="left" vertical="center" wrapText="1"/>
      <protection hidden="1"/>
    </xf>
    <xf numFmtId="0" fontId="14" fillId="0" borderId="0" xfId="63" applyFont="1">
      <alignment vertical="top"/>
      <protection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63" applyFont="1" applyFill="1" applyBorder="1" applyAlignment="1" applyProtection="1">
      <alignment horizontal="center" vertical="center" wrapText="1"/>
      <protection hidden="1"/>
    </xf>
    <xf numFmtId="0" fontId="14" fillId="0" borderId="0" xfId="63" applyFont="1" applyBorder="1" applyAlignment="1" applyProtection="1">
      <alignment horizontal="left" vertical="center" wrapText="1"/>
      <protection hidden="1"/>
    </xf>
    <xf numFmtId="0" fontId="14" fillId="0" borderId="0" xfId="63" applyFont="1" applyBorder="1" applyProtection="1">
      <alignment vertical="top"/>
      <protection hidden="1"/>
    </xf>
    <xf numFmtId="0" fontId="14" fillId="0" borderId="0" xfId="63" applyFont="1" applyBorder="1" applyAlignment="1" applyProtection="1">
      <alignment/>
      <protection hidden="1"/>
    </xf>
    <xf numFmtId="0" fontId="14" fillId="0" borderId="0" xfId="63" applyFont="1" applyAlignment="1" applyProtection="1">
      <alignment/>
      <protection hidden="1"/>
    </xf>
    <xf numFmtId="0" fontId="16" fillId="0" borderId="0" xfId="63" applyFont="1" applyBorder="1" applyAlignment="1" applyProtection="1">
      <alignment horizontal="right" vertical="center" wrapText="1"/>
      <protection hidden="1"/>
    </xf>
    <xf numFmtId="0" fontId="16" fillId="0" borderId="0" xfId="63" applyFont="1" applyAlignment="1" applyProtection="1">
      <alignment horizontal="right"/>
      <protection hidden="1"/>
    </xf>
    <xf numFmtId="0" fontId="16" fillId="0" borderId="0" xfId="63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3" applyFont="1" applyFill="1" applyBorder="1" applyAlignment="1" applyProtection="1">
      <alignment horizontal="left" vertical="center"/>
      <protection hidden="1"/>
    </xf>
    <xf numFmtId="0" fontId="14" fillId="0" borderId="0" xfId="63" applyFont="1" applyFill="1" applyBorder="1" applyAlignment="1" applyProtection="1">
      <alignment/>
      <protection hidden="1"/>
    </xf>
    <xf numFmtId="0" fontId="14" fillId="0" borderId="0" xfId="63" applyFont="1" applyAlignment="1" applyProtection="1">
      <alignment horizontal="right" vertical="center"/>
      <protection hidden="1"/>
    </xf>
    <xf numFmtId="0" fontId="14" fillId="0" borderId="0" xfId="63" applyFont="1" applyAlignment="1" applyProtection="1">
      <alignment wrapText="1"/>
      <protection hidden="1"/>
    </xf>
    <xf numFmtId="0" fontId="14" fillId="0" borderId="0" xfId="63" applyFont="1" applyAlignment="1" applyProtection="1">
      <alignment horizontal="right"/>
      <protection hidden="1"/>
    </xf>
    <xf numFmtId="0" fontId="14" fillId="0" borderId="0" xfId="63" applyFont="1" applyProtection="1">
      <alignment vertical="top"/>
      <protection hidden="1"/>
    </xf>
    <xf numFmtId="0" fontId="14" fillId="0" borderId="0" xfId="63" applyFont="1" applyBorder="1" applyAlignment="1" applyProtection="1">
      <alignment horizontal="left"/>
      <protection hidden="1"/>
    </xf>
    <xf numFmtId="0" fontId="14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vertical="top"/>
      <protection hidden="1"/>
    </xf>
    <xf numFmtId="1" fontId="13" fillId="32" borderId="49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3" applyFont="1" applyBorder="1" applyAlignment="1" applyProtection="1">
      <alignment horizontal="right"/>
      <protection hidden="1"/>
    </xf>
    <xf numFmtId="0" fontId="13" fillId="0" borderId="0" xfId="63" applyFont="1" applyFill="1" applyBorder="1" applyAlignment="1" applyProtection="1">
      <alignment horizontal="right" vertical="center"/>
      <protection hidden="1" locked="0"/>
    </xf>
    <xf numFmtId="0" fontId="14" fillId="0" borderId="0" xfId="63" applyFont="1" applyBorder="1" applyProtection="1">
      <alignment vertical="top"/>
      <protection hidden="1"/>
    </xf>
    <xf numFmtId="3" fontId="13" fillId="32" borderId="49" xfId="63" applyNumberFormat="1" applyFont="1" applyFill="1" applyBorder="1" applyAlignment="1" applyProtection="1">
      <alignment horizontal="right" vertical="center"/>
      <protection hidden="1" locked="0"/>
    </xf>
    <xf numFmtId="0" fontId="13" fillId="32" borderId="49" xfId="63" applyFont="1" applyFill="1" applyBorder="1" applyAlignment="1" applyProtection="1">
      <alignment horizontal="center" vertical="center"/>
      <protection hidden="1" locked="0"/>
    </xf>
    <xf numFmtId="0" fontId="13" fillId="0" borderId="0" xfId="63" applyFont="1" applyBorder="1" applyAlignment="1" applyProtection="1">
      <alignment vertical="top"/>
      <protection hidden="1"/>
    </xf>
    <xf numFmtId="0" fontId="14" fillId="0" borderId="0" xfId="63" applyFont="1" applyAlignment="1" applyProtection="1">
      <alignment/>
      <protection hidden="1"/>
    </xf>
    <xf numFmtId="49" fontId="13" fillId="32" borderId="49" xfId="63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3" applyFont="1" applyBorder="1" applyAlignment="1" applyProtection="1">
      <alignment horizontal="left" vertical="top" wrapText="1"/>
      <protection hidden="1"/>
    </xf>
    <xf numFmtId="0" fontId="14" fillId="0" borderId="0" xfId="63" applyFont="1" applyFill="1" applyBorder="1" applyProtection="1">
      <alignment vertical="top"/>
      <protection hidden="1"/>
    </xf>
    <xf numFmtId="0" fontId="14" fillId="0" borderId="0" xfId="63" applyFont="1" applyBorder="1" applyAlignment="1" applyProtection="1">
      <alignment horizontal="center" vertical="center"/>
      <protection hidden="1" locked="0"/>
    </xf>
    <xf numFmtId="0" fontId="14" fillId="0" borderId="0" xfId="63" applyFont="1" applyBorder="1" applyAlignment="1" applyProtection="1">
      <alignment vertical="top" wrapText="1"/>
      <protection hidden="1"/>
    </xf>
    <xf numFmtId="0" fontId="14" fillId="0" borderId="0" xfId="63" applyFont="1" applyBorder="1" applyAlignment="1" applyProtection="1">
      <alignment wrapText="1"/>
      <protection hidden="1"/>
    </xf>
    <xf numFmtId="0" fontId="14" fillId="0" borderId="0" xfId="63" applyFont="1" applyAlignment="1" applyProtection="1">
      <alignment horizontal="left" vertical="top" indent="2"/>
      <protection hidden="1"/>
    </xf>
    <xf numFmtId="0" fontId="14" fillId="0" borderId="0" xfId="63" applyFont="1" applyAlignment="1" applyProtection="1">
      <alignment horizontal="left" vertical="top" wrapText="1" indent="2"/>
      <protection hidden="1"/>
    </xf>
    <xf numFmtId="0" fontId="14" fillId="0" borderId="0" xfId="63" applyFont="1" applyBorder="1" applyAlignment="1" applyProtection="1">
      <alignment horizontal="right" vertical="top"/>
      <protection hidden="1"/>
    </xf>
    <xf numFmtId="0" fontId="14" fillId="0" borderId="0" xfId="63" applyFont="1" applyBorder="1" applyAlignment="1" applyProtection="1">
      <alignment horizontal="center" vertical="top"/>
      <protection hidden="1"/>
    </xf>
    <xf numFmtId="0" fontId="14" fillId="0" borderId="0" xfId="63" applyFont="1" applyBorder="1" applyAlignment="1" applyProtection="1">
      <alignment horizontal="center"/>
      <protection hidden="1"/>
    </xf>
    <xf numFmtId="0" fontId="14" fillId="0" borderId="0" xfId="63" applyFont="1" applyBorder="1" applyAlignment="1" applyProtection="1">
      <alignment horizontal="left" vertical="top"/>
      <protection hidden="1"/>
    </xf>
    <xf numFmtId="0" fontId="14" fillId="0" borderId="11" xfId="63" applyFont="1" applyBorder="1" applyProtection="1">
      <alignment vertical="top"/>
      <protection hidden="1"/>
    </xf>
    <xf numFmtId="0" fontId="14" fillId="0" borderId="0" xfId="63" applyFont="1" applyAlignment="1" applyProtection="1">
      <alignment vertical="top"/>
      <protection hidden="1"/>
    </xf>
    <xf numFmtId="0" fontId="14" fillId="0" borderId="0" xfId="63" applyFont="1" applyAlignment="1" applyProtection="1">
      <alignment horizontal="left"/>
      <protection hidden="1"/>
    </xf>
    <xf numFmtId="0" fontId="14" fillId="0" borderId="0" xfId="63" applyFont="1" applyBorder="1" applyAlignment="1" applyProtection="1">
      <alignment vertical="center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3" fillId="0" borderId="0" xfId="63" applyFont="1" applyAlignment="1" applyProtection="1">
      <alignment vertical="center"/>
      <protection hidden="1"/>
    </xf>
    <xf numFmtId="0" fontId="14" fillId="0" borderId="0" xfId="63" applyFont="1" applyFill="1" applyBorder="1" applyAlignment="1" applyProtection="1">
      <alignment horizontal="right" vertical="top" wrapText="1"/>
      <protection hidden="1"/>
    </xf>
    <xf numFmtId="0" fontId="14" fillId="0" borderId="0" xfId="63" applyFont="1">
      <alignment vertical="top"/>
      <protection/>
    </xf>
    <xf numFmtId="0" fontId="3" fillId="0" borderId="0" xfId="63" applyFont="1" applyAlignment="1">
      <alignment/>
      <protection/>
    </xf>
    <xf numFmtId="0" fontId="14" fillId="0" borderId="0" xfId="63" applyFont="1" applyAlignment="1">
      <alignment/>
      <protection/>
    </xf>
    <xf numFmtId="0" fontId="14" fillId="0" borderId="0" xfId="63" applyFont="1" applyFill="1" applyBorder="1" applyAlignment="1">
      <alignment/>
      <protection/>
    </xf>
    <xf numFmtId="49" fontId="13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4" applyFont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vertical="center"/>
      <protection hidden="1"/>
    </xf>
    <xf numFmtId="0" fontId="12" fillId="0" borderId="0" xfId="64" applyAlignment="1">
      <alignment/>
      <protection/>
    </xf>
    <xf numFmtId="0" fontId="14" fillId="0" borderId="0" xfId="64" applyFont="1" applyAlignment="1" applyProtection="1">
      <alignment/>
      <protection hidden="1"/>
    </xf>
    <xf numFmtId="0" fontId="13" fillId="0" borderId="0" xfId="63" applyFont="1" applyFill="1" applyBorder="1" applyAlignment="1" applyProtection="1">
      <alignment horizontal="center" vertical="center"/>
      <protection hidden="1"/>
    </xf>
    <xf numFmtId="0" fontId="14" fillId="0" borderId="0" xfId="63" applyFont="1" applyAlignment="1" applyProtection="1">
      <alignment horizontal="right"/>
      <protection hidden="1"/>
    </xf>
    <xf numFmtId="0" fontId="14" fillId="0" borderId="0" xfId="63" applyFont="1" applyAlignment="1" applyProtection="1">
      <alignment horizontal="right" wrapText="1"/>
      <protection hidden="1"/>
    </xf>
    <xf numFmtId="0" fontId="3" fillId="0" borderId="0" xfId="69" applyFont="1" applyAlignment="1" applyProtection="1">
      <alignment horizontal="right"/>
      <protection hidden="1"/>
    </xf>
    <xf numFmtId="0" fontId="14" fillId="0" borderId="0" xfId="64" applyFont="1" applyFill="1" applyBorder="1" applyAlignment="1" applyProtection="1">
      <alignment/>
      <protection hidden="1"/>
    </xf>
    <xf numFmtId="0" fontId="12" fillId="0" borderId="0" xfId="64" applyFont="1" applyFill="1" applyAlignment="1">
      <alignment/>
      <protection/>
    </xf>
    <xf numFmtId="0" fontId="14" fillId="0" borderId="0" xfId="64" applyFont="1" applyFill="1" applyAlignment="1" applyProtection="1">
      <alignment/>
      <protection hidden="1"/>
    </xf>
    <xf numFmtId="0" fontId="0" fillId="0" borderId="0" xfId="64" applyFont="1" applyFill="1" applyAlignment="1">
      <alignment/>
      <protection/>
    </xf>
    <xf numFmtId="0" fontId="12" fillId="0" borderId="0" xfId="64" applyFont="1" applyFill="1" applyAlignment="1">
      <alignment/>
      <protection/>
    </xf>
    <xf numFmtId="0" fontId="1" fillId="0" borderId="0" xfId="69" applyFont="1" applyAlignment="1" applyProtection="1">
      <alignment horizontal="right" vertical="center"/>
      <protection hidden="1"/>
    </xf>
    <xf numFmtId="0" fontId="1" fillId="0" borderId="0" xfId="69" applyFont="1" applyAlignment="1" applyProtection="1">
      <alignment horizontal="right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>
      <alignment/>
    </xf>
    <xf numFmtId="0" fontId="8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0" fontId="1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6" fillId="34" borderId="47" xfId="0" applyFont="1" applyFill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/>
    </xf>
    <xf numFmtId="49" fontId="6" fillId="34" borderId="43" xfId="0" applyNumberFormat="1" applyFont="1" applyFill="1" applyBorder="1" applyAlignment="1" applyProtection="1">
      <alignment horizontal="center" vertical="center"/>
      <protection hidden="1"/>
    </xf>
    <xf numFmtId="0" fontId="14" fillId="0" borderId="0" xfId="63" applyFont="1">
      <alignment vertical="top"/>
      <protection/>
    </xf>
    <xf numFmtId="3" fontId="0" fillId="0" borderId="0" xfId="0" applyNumberFormat="1" applyAlignment="1">
      <alignment/>
    </xf>
    <xf numFmtId="193" fontId="21" fillId="0" borderId="50" xfId="61" applyNumberFormat="1" applyFont="1" applyFill="1" applyBorder="1" applyAlignment="1" applyProtection="1">
      <alignment vertical="center"/>
      <protection locked="0"/>
    </xf>
    <xf numFmtId="193" fontId="21" fillId="0" borderId="51" xfId="61" applyNumberFormat="1" applyFont="1" applyFill="1" applyBorder="1" applyAlignment="1" applyProtection="1">
      <alignment vertical="center"/>
      <protection locked="0"/>
    </xf>
    <xf numFmtId="193" fontId="21" fillId="0" borderId="52" xfId="61" applyNumberFormat="1" applyFont="1" applyFill="1" applyBorder="1" applyAlignment="1" applyProtection="1">
      <alignment vertical="center"/>
      <protection hidden="1"/>
    </xf>
    <xf numFmtId="193" fontId="23" fillId="0" borderId="53" xfId="58" applyNumberFormat="1" applyFont="1" applyFill="1" applyBorder="1" applyAlignment="1" applyProtection="1">
      <alignment vertical="center"/>
      <protection locked="0"/>
    </xf>
    <xf numFmtId="193" fontId="23" fillId="0" borderId="54" xfId="60" applyNumberFormat="1" applyFont="1" applyFill="1" applyBorder="1" applyAlignment="1" applyProtection="1">
      <alignment vertical="center"/>
      <protection locked="0"/>
    </xf>
    <xf numFmtId="193" fontId="23" fillId="0" borderId="52" xfId="61" applyNumberFormat="1" applyFont="1" applyFill="1" applyBorder="1" applyAlignment="1" applyProtection="1">
      <alignment vertical="center"/>
      <protection hidden="1"/>
    </xf>
    <xf numFmtId="193" fontId="21" fillId="0" borderId="55" xfId="61" applyNumberFormat="1" applyFont="1" applyFill="1" applyBorder="1" applyAlignment="1" applyProtection="1">
      <alignment vertical="center"/>
      <protection hidden="1"/>
    </xf>
    <xf numFmtId="193" fontId="21" fillId="0" borderId="56" xfId="61" applyNumberFormat="1" applyFont="1" applyFill="1" applyBorder="1" applyAlignment="1" applyProtection="1">
      <alignment vertical="center"/>
      <protection locked="0"/>
    </xf>
    <xf numFmtId="193" fontId="21" fillId="0" borderId="54" xfId="61" applyNumberFormat="1" applyFont="1" applyFill="1" applyBorder="1" applyAlignment="1" applyProtection="1">
      <alignment vertical="center"/>
      <protection locked="0"/>
    </xf>
    <xf numFmtId="193" fontId="21" fillId="0" borderId="53" xfId="61" applyNumberFormat="1" applyFont="1" applyFill="1" applyBorder="1" applyAlignment="1" applyProtection="1">
      <alignment vertical="center"/>
      <protection locked="0"/>
    </xf>
    <xf numFmtId="193" fontId="21" fillId="0" borderId="53" xfId="58" applyNumberFormat="1" applyFont="1" applyFill="1" applyBorder="1" applyAlignment="1" applyProtection="1">
      <alignment vertical="center"/>
      <protection locked="0"/>
    </xf>
    <xf numFmtId="193" fontId="23" fillId="0" borderId="55" xfId="61" applyNumberFormat="1" applyFont="1" applyFill="1" applyBorder="1" applyAlignment="1" applyProtection="1">
      <alignment vertical="center"/>
      <protection hidden="1"/>
    </xf>
    <xf numFmtId="193" fontId="21" fillId="0" borderId="54" xfId="60" applyNumberFormat="1" applyFont="1" applyFill="1" applyBorder="1" applyAlignment="1" applyProtection="1">
      <alignment vertical="center"/>
      <protection locked="0"/>
    </xf>
    <xf numFmtId="193" fontId="21" fillId="0" borderId="20" xfId="61" applyNumberFormat="1" applyFont="1" applyFill="1" applyBorder="1" applyAlignment="1" applyProtection="1">
      <alignment vertical="center"/>
      <protection locked="0"/>
    </xf>
    <xf numFmtId="195" fontId="23" fillId="0" borderId="53" xfId="58" applyNumberFormat="1" applyFont="1" applyFill="1" applyBorder="1" applyAlignment="1" applyProtection="1">
      <alignment vertical="center"/>
      <protection locked="0"/>
    </xf>
    <xf numFmtId="193" fontId="21" fillId="0" borderId="54" xfId="58" applyNumberFormat="1" applyFont="1" applyFill="1" applyBorder="1" applyAlignment="1" applyProtection="1">
      <alignment vertical="center"/>
      <protection locked="0"/>
    </xf>
    <xf numFmtId="195" fontId="21" fillId="0" borderId="53" xfId="58" applyNumberFormat="1" applyFont="1" applyFill="1" applyBorder="1" applyAlignment="1" applyProtection="1">
      <alignment vertical="center"/>
      <protection locked="0"/>
    </xf>
    <xf numFmtId="195" fontId="23" fillId="0" borderId="53" xfId="58" applyNumberFormat="1" applyFont="1" applyFill="1" applyBorder="1" applyAlignment="1" applyProtection="1">
      <alignment horizontal="right" vertical="center" wrapText="1"/>
      <protection locked="0"/>
    </xf>
    <xf numFmtId="193" fontId="21" fillId="0" borderId="53" xfId="58" applyNumberFormat="1" applyFont="1" applyFill="1" applyBorder="1" applyAlignment="1" applyProtection="1">
      <alignment horizontal="right" vertical="center" wrapText="1"/>
      <protection locked="0"/>
    </xf>
    <xf numFmtId="195" fontId="23" fillId="0" borderId="57" xfId="58" applyNumberFormat="1" applyFont="1" applyFill="1" applyBorder="1" applyAlignment="1" applyProtection="1">
      <alignment vertical="center"/>
      <protection locked="0"/>
    </xf>
    <xf numFmtId="195" fontId="23" fillId="0" borderId="53" xfId="61" applyNumberFormat="1" applyFont="1" applyFill="1" applyBorder="1" applyAlignment="1" applyProtection="1">
      <alignment vertical="center"/>
      <protection locked="0"/>
    </xf>
    <xf numFmtId="193" fontId="23" fillId="0" borderId="53" xfId="61" applyNumberFormat="1" applyFont="1" applyFill="1" applyBorder="1" applyAlignment="1" applyProtection="1">
      <alignment vertical="center"/>
      <protection locked="0"/>
    </xf>
    <xf numFmtId="195" fontId="21" fillId="0" borderId="58" xfId="58" applyNumberFormat="1" applyFont="1" applyFill="1" applyBorder="1" applyAlignment="1" applyProtection="1">
      <alignment vertical="center"/>
      <protection locked="0"/>
    </xf>
    <xf numFmtId="193" fontId="21" fillId="0" borderId="59" xfId="60" applyNumberFormat="1" applyFont="1" applyFill="1" applyBorder="1" applyAlignment="1" applyProtection="1">
      <alignment vertical="center"/>
      <protection locked="0"/>
    </xf>
    <xf numFmtId="193" fontId="21" fillId="0" borderId="58" xfId="58" applyNumberFormat="1" applyFont="1" applyFill="1" applyBorder="1" applyAlignment="1" applyProtection="1">
      <alignment vertical="center"/>
      <protection locked="0"/>
    </xf>
    <xf numFmtId="193" fontId="21" fillId="0" borderId="26" xfId="61" applyNumberFormat="1" applyFont="1" applyFill="1" applyBorder="1" applyAlignment="1" applyProtection="1">
      <alignment vertical="center"/>
      <protection locked="0"/>
    </xf>
    <xf numFmtId="193" fontId="23" fillId="0" borderId="56" xfId="61" applyNumberFormat="1" applyFont="1" applyFill="1" applyBorder="1" applyAlignment="1" applyProtection="1">
      <alignment vertical="center"/>
      <protection locked="0"/>
    </xf>
    <xf numFmtId="3" fontId="24" fillId="0" borderId="53" xfId="0" applyNumberFormat="1" applyFont="1" applyFill="1" applyBorder="1" applyAlignment="1" applyProtection="1">
      <alignment horizontal="right" vertical="center" shrinkToFit="1"/>
      <protection locked="0"/>
    </xf>
    <xf numFmtId="3" fontId="24" fillId="0" borderId="54" xfId="0" applyNumberFormat="1" applyFont="1" applyFill="1" applyBorder="1" applyAlignment="1" applyProtection="1">
      <alignment horizontal="right" vertical="center" shrinkToFit="1"/>
      <protection locked="0"/>
    </xf>
    <xf numFmtId="3" fontId="25" fillId="0" borderId="53" xfId="0" applyNumberFormat="1" applyFont="1" applyFill="1" applyBorder="1" applyAlignment="1" applyProtection="1">
      <alignment horizontal="right" vertical="center" shrinkToFit="1"/>
      <protection locked="0"/>
    </xf>
    <xf numFmtId="3" fontId="25" fillId="0" borderId="54" xfId="0" applyNumberFormat="1" applyFont="1" applyFill="1" applyBorder="1" applyAlignment="1" applyProtection="1">
      <alignment horizontal="right" vertical="center" shrinkToFit="1"/>
      <protection locked="0"/>
    </xf>
    <xf numFmtId="193" fontId="21" fillId="0" borderId="59" xfId="61" applyNumberFormat="1" applyFont="1" applyFill="1" applyBorder="1" applyAlignment="1" applyProtection="1">
      <alignment vertical="center"/>
      <protection locked="0"/>
    </xf>
    <xf numFmtId="3" fontId="25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25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25" fillId="35" borderId="56" xfId="59" applyNumberFormat="1" applyFont="1" applyFill="1" applyBorder="1" applyAlignment="1" applyProtection="1">
      <alignment vertical="center"/>
      <protection locked="0"/>
    </xf>
    <xf numFmtId="3" fontId="25" fillId="35" borderId="54" xfId="59" applyNumberFormat="1" applyFont="1" applyFill="1" applyBorder="1" applyAlignment="1" applyProtection="1">
      <alignment vertical="center"/>
      <protection locked="0"/>
    </xf>
    <xf numFmtId="3" fontId="24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24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24" fillId="35" borderId="56" xfId="59" applyNumberFormat="1" applyFont="1" applyFill="1" applyBorder="1" applyAlignment="1" applyProtection="1">
      <alignment vertical="center"/>
      <protection locked="0"/>
    </xf>
    <xf numFmtId="3" fontId="24" fillId="35" borderId="54" xfId="59" applyNumberFormat="1" applyFont="1" applyFill="1" applyBorder="1" applyAlignment="1" applyProtection="1">
      <alignment vertical="center"/>
      <protection locked="0"/>
    </xf>
    <xf numFmtId="3" fontId="24" fillId="36" borderId="56" xfId="59" applyNumberFormat="1" applyFont="1" applyFill="1" applyBorder="1" applyAlignment="1" applyProtection="1">
      <alignment vertical="center"/>
      <protection locked="0"/>
    </xf>
    <xf numFmtId="3" fontId="24" fillId="36" borderId="54" xfId="59" applyNumberFormat="1" applyFont="1" applyFill="1" applyBorder="1" applyAlignment="1" applyProtection="1">
      <alignment vertical="center"/>
      <protection locked="0"/>
    </xf>
    <xf numFmtId="3" fontId="25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5" fillId="0" borderId="54" xfId="0" applyNumberFormat="1" applyFont="1" applyFill="1" applyBorder="1" applyAlignment="1" applyProtection="1">
      <alignment horizontal="right" vertical="center" shrinkToFit="1"/>
      <protection hidden="1"/>
    </xf>
    <xf numFmtId="3" fontId="25" fillId="0" borderId="60" xfId="0" applyNumberFormat="1" applyFont="1" applyFill="1" applyBorder="1" applyAlignment="1" applyProtection="1">
      <alignment horizontal="right" vertical="center" shrinkToFit="1"/>
      <protection hidden="1"/>
    </xf>
    <xf numFmtId="3" fontId="24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4" fillId="0" borderId="54" xfId="0" applyNumberFormat="1" applyFont="1" applyFill="1" applyBorder="1" applyAlignment="1" applyProtection="1">
      <alignment horizontal="right" vertical="center" shrinkToFit="1"/>
      <protection hidden="1"/>
    </xf>
    <xf numFmtId="3" fontId="24" fillId="0" borderId="61" xfId="0" applyNumberFormat="1" applyFont="1" applyFill="1" applyBorder="1" applyAlignment="1" applyProtection="1">
      <alignment horizontal="right" vertical="center" shrinkToFit="1"/>
      <protection hidden="1"/>
    </xf>
    <xf numFmtId="3" fontId="25" fillId="0" borderId="53" xfId="0" applyNumberFormat="1" applyFont="1" applyFill="1" applyBorder="1" applyAlignment="1" applyProtection="1">
      <alignment horizontal="right" vertical="center" shrinkToFit="1"/>
      <protection hidden="1"/>
    </xf>
    <xf numFmtId="3" fontId="24" fillId="0" borderId="58" xfId="0" applyNumberFormat="1" applyFont="1" applyFill="1" applyBorder="1" applyAlignment="1" applyProtection="1">
      <alignment horizontal="right" vertical="center" shrinkToFit="1"/>
      <protection locked="0"/>
    </xf>
    <xf numFmtId="3" fontId="24" fillId="0" borderId="59" xfId="0" applyNumberFormat="1" applyFont="1" applyFill="1" applyBorder="1" applyAlignment="1" applyProtection="1">
      <alignment horizontal="right" vertical="center" shrinkToFit="1"/>
      <protection locked="0"/>
    </xf>
    <xf numFmtId="3" fontId="24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24" fillId="0" borderId="62" xfId="0" applyNumberFormat="1" applyFont="1" applyFill="1" applyBorder="1" applyAlignment="1" applyProtection="1">
      <alignment horizontal="right" vertical="center" shrinkToFit="1"/>
      <protection hidden="1"/>
    </xf>
    <xf numFmtId="3" fontId="24" fillId="0" borderId="10" xfId="0" applyNumberFormat="1" applyFont="1" applyFill="1" applyBorder="1" applyAlignment="1" applyProtection="1">
      <alignment vertical="center" shrinkToFit="1"/>
      <protection locked="0"/>
    </xf>
    <xf numFmtId="193" fontId="26" fillId="36" borderId="63" xfId="57" applyNumberFormat="1" applyFont="1" applyFill="1" applyBorder="1" applyAlignment="1" applyProtection="1">
      <alignment vertical="center"/>
      <protection locked="0"/>
    </xf>
    <xf numFmtId="193" fontId="26" fillId="36" borderId="51" xfId="57" applyNumberFormat="1" applyFont="1" applyFill="1" applyBorder="1" applyAlignment="1" applyProtection="1">
      <alignment vertical="center"/>
      <protection locked="0"/>
    </xf>
    <xf numFmtId="193" fontId="26" fillId="35" borderId="51" xfId="57" applyNumberFormat="1" applyFont="1" applyFill="1" applyBorder="1" applyAlignment="1" applyProtection="1">
      <alignment vertical="center"/>
      <protection locked="0"/>
    </xf>
    <xf numFmtId="193" fontId="26" fillId="37" borderId="55" xfId="57" applyNumberFormat="1" applyFont="1" applyFill="1" applyBorder="1" applyAlignment="1" applyProtection="1">
      <alignment vertical="center"/>
      <protection locked="0"/>
    </xf>
    <xf numFmtId="193" fontId="26" fillId="37" borderId="55" xfId="57" applyNumberFormat="1" applyFont="1" applyFill="1" applyBorder="1" applyAlignment="1" applyProtection="1">
      <alignment vertical="center"/>
      <protection hidden="1"/>
    </xf>
    <xf numFmtId="193" fontId="27" fillId="36" borderId="60" xfId="57" applyNumberFormat="1" applyFont="1" applyFill="1" applyBorder="1" applyAlignment="1" applyProtection="1">
      <alignment vertical="center"/>
      <protection locked="0"/>
    </xf>
    <xf numFmtId="193" fontId="27" fillId="36" borderId="54" xfId="57" applyNumberFormat="1" applyFont="1" applyFill="1" applyBorder="1" applyAlignment="1" applyProtection="1">
      <alignment vertical="center"/>
      <protection locked="0"/>
    </xf>
    <xf numFmtId="193" fontId="27" fillId="35" borderId="54" xfId="57" applyNumberFormat="1" applyFont="1" applyFill="1" applyBorder="1" applyAlignment="1" applyProtection="1">
      <alignment vertical="center"/>
      <protection locked="0"/>
    </xf>
    <xf numFmtId="193" fontId="27" fillId="37" borderId="23" xfId="57" applyNumberFormat="1" applyFont="1" applyFill="1" applyBorder="1" applyAlignment="1" applyProtection="1">
      <alignment vertical="center"/>
      <protection/>
    </xf>
    <xf numFmtId="193" fontId="27" fillId="37" borderId="23" xfId="57" applyNumberFormat="1" applyFont="1" applyFill="1" applyBorder="1" applyAlignment="1" applyProtection="1">
      <alignment vertical="center"/>
      <protection hidden="1"/>
    </xf>
    <xf numFmtId="193" fontId="26" fillId="37" borderId="60" xfId="57" applyNumberFormat="1" applyFont="1" applyFill="1" applyBorder="1" applyAlignment="1" applyProtection="1">
      <alignment vertical="center"/>
      <protection/>
    </xf>
    <xf numFmtId="193" fontId="26" fillId="37" borderId="54" xfId="57" applyNumberFormat="1" applyFont="1" applyFill="1" applyBorder="1" applyAlignment="1" applyProtection="1">
      <alignment vertical="center"/>
      <protection/>
    </xf>
    <xf numFmtId="193" fontId="26" fillId="37" borderId="23" xfId="57" applyNumberFormat="1" applyFont="1" applyFill="1" applyBorder="1" applyAlignment="1" applyProtection="1">
      <alignment vertical="center"/>
      <protection/>
    </xf>
    <xf numFmtId="193" fontId="26" fillId="37" borderId="60" xfId="57" applyNumberFormat="1" applyFont="1" applyFill="1" applyBorder="1" applyAlignment="1" applyProtection="1">
      <alignment vertical="center"/>
      <protection hidden="1"/>
    </xf>
    <xf numFmtId="193" fontId="26" fillId="37" borderId="23" xfId="57" applyNumberFormat="1" applyFont="1" applyFill="1" applyBorder="1" applyAlignment="1" applyProtection="1">
      <alignment vertical="center"/>
      <protection hidden="1"/>
    </xf>
    <xf numFmtId="193" fontId="27" fillId="35" borderId="60" xfId="57" applyNumberFormat="1" applyFont="1" applyFill="1" applyBorder="1" applyAlignment="1" applyProtection="1">
      <alignment vertical="center"/>
      <protection locked="0"/>
    </xf>
    <xf numFmtId="193" fontId="26" fillId="37" borderId="64" xfId="57" applyNumberFormat="1" applyFont="1" applyFill="1" applyBorder="1" applyAlignment="1" applyProtection="1">
      <alignment vertical="center"/>
      <protection/>
    </xf>
    <xf numFmtId="193" fontId="26" fillId="37" borderId="65" xfId="57" applyNumberFormat="1" applyFont="1" applyFill="1" applyBorder="1" applyAlignment="1" applyProtection="1">
      <alignment vertical="center"/>
      <protection/>
    </xf>
    <xf numFmtId="193" fontId="26" fillId="37" borderId="66" xfId="57" applyNumberFormat="1" applyFont="1" applyFill="1" applyBorder="1" applyAlignment="1" applyProtection="1">
      <alignment vertical="center"/>
      <protection/>
    </xf>
    <xf numFmtId="193" fontId="26" fillId="37" borderId="67" xfId="57" applyNumberFormat="1" applyFont="1" applyFill="1" applyBorder="1" applyAlignment="1" applyProtection="1">
      <alignment vertical="center"/>
      <protection hidden="1"/>
    </xf>
    <xf numFmtId="193" fontId="26" fillId="37" borderId="66" xfId="57" applyNumberFormat="1" applyFont="1" applyFill="1" applyBorder="1" applyAlignment="1" applyProtection="1">
      <alignment vertical="center"/>
      <protection hidden="1"/>
    </xf>
    <xf numFmtId="193" fontId="21" fillId="37" borderId="63" xfId="57" applyNumberFormat="1" applyFont="1" applyFill="1" applyBorder="1" applyAlignment="1" applyProtection="1">
      <alignment vertical="center"/>
      <protection/>
    </xf>
    <xf numFmtId="193" fontId="26" fillId="37" borderId="51" xfId="57" applyNumberFormat="1" applyFont="1" applyFill="1" applyBorder="1" applyAlignment="1" applyProtection="1">
      <alignment vertical="center"/>
      <protection/>
    </xf>
    <xf numFmtId="193" fontId="26" fillId="37" borderId="55" xfId="57" applyNumberFormat="1" applyFont="1" applyFill="1" applyBorder="1" applyAlignment="1" applyProtection="1">
      <alignment vertical="center"/>
      <protection/>
    </xf>
    <xf numFmtId="193" fontId="26" fillId="37" borderId="63" xfId="57" applyNumberFormat="1" applyFont="1" applyFill="1" applyBorder="1" applyAlignment="1" applyProtection="1">
      <alignment vertical="center"/>
      <protection hidden="1"/>
    </xf>
    <xf numFmtId="193" fontId="26" fillId="37" borderId="68" xfId="57" applyNumberFormat="1" applyFont="1" applyFill="1" applyBorder="1" applyAlignment="1" applyProtection="1">
      <alignment vertical="center"/>
      <protection/>
    </xf>
    <xf numFmtId="193" fontId="26" fillId="37" borderId="59" xfId="57" applyNumberFormat="1" applyFont="1" applyFill="1" applyBorder="1" applyAlignment="1" applyProtection="1">
      <alignment vertical="center"/>
      <protection/>
    </xf>
    <xf numFmtId="193" fontId="26" fillId="37" borderId="24" xfId="57" applyNumberFormat="1" applyFont="1" applyFill="1" applyBorder="1" applyAlignment="1" applyProtection="1">
      <alignment vertical="center"/>
      <protection/>
    </xf>
    <xf numFmtId="193" fontId="26" fillId="37" borderId="68" xfId="57" applyNumberFormat="1" applyFont="1" applyFill="1" applyBorder="1" applyAlignment="1" applyProtection="1">
      <alignment vertical="center"/>
      <protection hidden="1"/>
    </xf>
    <xf numFmtId="193" fontId="26" fillId="37" borderId="24" xfId="57" applyNumberFormat="1" applyFont="1" applyFill="1" applyBorder="1" applyAlignment="1" applyProtection="1">
      <alignment vertical="center"/>
      <protection hidden="1"/>
    </xf>
    <xf numFmtId="0" fontId="0" fillId="0" borderId="0" xfId="63" applyFont="1" applyBorder="1" applyAlignment="1">
      <alignment/>
      <protection/>
    </xf>
    <xf numFmtId="0" fontId="14" fillId="0" borderId="0" xfId="64" applyFont="1" applyFill="1" applyAlignment="1" applyProtection="1">
      <alignment/>
      <protection hidden="1"/>
    </xf>
    <xf numFmtId="0" fontId="3" fillId="0" borderId="11" xfId="69" applyFont="1" applyBorder="1" applyAlignment="1" applyProtection="1">
      <alignment horizontal="center" vertical="top"/>
      <protection hidden="1"/>
    </xf>
    <xf numFmtId="0" fontId="13" fillId="32" borderId="14" xfId="63" applyFont="1" applyFill="1" applyBorder="1" applyAlignment="1" applyProtection="1">
      <alignment horizontal="left" vertical="center"/>
      <protection hidden="1" locked="0"/>
    </xf>
    <xf numFmtId="0" fontId="14" fillId="0" borderId="15" xfId="63" applyFont="1" applyBorder="1" applyAlignment="1">
      <alignment horizontal="left" vertical="center"/>
      <protection/>
    </xf>
    <xf numFmtId="0" fontId="14" fillId="0" borderId="16" xfId="63" applyFont="1" applyBorder="1" applyAlignment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15" fillId="0" borderId="0" xfId="63" applyFont="1" applyFill="1" applyBorder="1" applyAlignment="1" applyProtection="1">
      <alignment horizontal="center" vertical="center" wrapText="1"/>
      <protection hidden="1"/>
    </xf>
    <xf numFmtId="0" fontId="14" fillId="0" borderId="0" xfId="63" applyFont="1" applyAlignment="1" applyProtection="1">
      <alignment horizontal="right" vertical="center"/>
      <protection hidden="1"/>
    </xf>
    <xf numFmtId="0" fontId="14" fillId="0" borderId="13" xfId="63" applyFont="1" applyBorder="1" applyAlignment="1" applyProtection="1">
      <alignment horizontal="right"/>
      <protection hidden="1"/>
    </xf>
    <xf numFmtId="49" fontId="13" fillId="32" borderId="14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63" applyNumberFormat="1" applyFont="1" applyBorder="1" applyAlignment="1" applyProtection="1">
      <alignment horizontal="center" vertical="center"/>
      <protection hidden="1" locked="0"/>
    </xf>
    <xf numFmtId="0" fontId="14" fillId="0" borderId="0" xfId="63" applyFont="1" applyAlignment="1" applyProtection="1">
      <alignment wrapText="1"/>
      <protection hidden="1"/>
    </xf>
    <xf numFmtId="0" fontId="20" fillId="0" borderId="0" xfId="69" applyFont="1" applyBorder="1" applyAlignment="1" applyProtection="1">
      <alignment horizontal="right" vertical="center" wrapText="1"/>
      <protection hidden="1"/>
    </xf>
    <xf numFmtId="0" fontId="20" fillId="0" borderId="13" xfId="69" applyFont="1" applyBorder="1" applyAlignment="1" applyProtection="1">
      <alignment horizontal="right" wrapText="1"/>
      <protection hidden="1"/>
    </xf>
    <xf numFmtId="0" fontId="17" fillId="0" borderId="0" xfId="63" applyFont="1" applyBorder="1" applyAlignment="1" applyProtection="1">
      <alignment horizontal="left" vertical="center"/>
      <protection hidden="1"/>
    </xf>
    <xf numFmtId="0" fontId="9" fillId="0" borderId="0" xfId="63" applyFont="1" applyAlignment="1">
      <alignment horizontal="left"/>
      <protection/>
    </xf>
    <xf numFmtId="0" fontId="1" fillId="0" borderId="0" xfId="69" applyFont="1" applyBorder="1" applyAlignment="1" applyProtection="1">
      <alignment horizontal="right" vertical="center" wrapText="1"/>
      <protection hidden="1"/>
    </xf>
    <xf numFmtId="0" fontId="1" fillId="0" borderId="0" xfId="69" applyFont="1" applyBorder="1" applyAlignment="1" applyProtection="1">
      <alignment horizontal="right" wrapText="1"/>
      <protection hidden="1"/>
    </xf>
    <xf numFmtId="0" fontId="1" fillId="0" borderId="0" xfId="69" applyFont="1" applyAlignment="1" applyProtection="1">
      <alignment horizontal="right" wrapText="1"/>
      <protection hidden="1"/>
    </xf>
    <xf numFmtId="0" fontId="3" fillId="0" borderId="0" xfId="69" applyFont="1" applyAlignment="1" applyProtection="1">
      <alignment horizontal="right" vertical="center"/>
      <protection hidden="1"/>
    </xf>
    <xf numFmtId="0" fontId="3" fillId="0" borderId="13" xfId="69" applyFont="1" applyBorder="1" applyAlignment="1" applyProtection="1">
      <alignment horizontal="right"/>
      <protection hidden="1"/>
    </xf>
    <xf numFmtId="1" fontId="13" fillId="32" borderId="14" xfId="63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63" applyNumberFormat="1" applyFont="1" applyFill="1" applyBorder="1" applyAlignment="1" applyProtection="1">
      <alignment horizontal="center" vertical="center"/>
      <protection hidden="1" locked="0"/>
    </xf>
    <xf numFmtId="0" fontId="18" fillId="32" borderId="14" xfId="53" applyFont="1" applyFill="1" applyBorder="1" applyAlignment="1" applyProtection="1">
      <alignment/>
      <protection hidden="1" locked="0"/>
    </xf>
    <xf numFmtId="0" fontId="13" fillId="0" borderId="15" xfId="63" applyFont="1" applyBorder="1" applyAlignment="1" applyProtection="1">
      <alignment/>
      <protection hidden="1" locked="0"/>
    </xf>
    <xf numFmtId="0" fontId="13" fillId="0" borderId="16" xfId="63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49" fontId="13" fillId="32" borderId="14" xfId="69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69" applyNumberFormat="1" applyFont="1" applyBorder="1" applyAlignment="1" applyProtection="1">
      <alignment horizontal="center" vertical="center"/>
      <protection hidden="1" locked="0"/>
    </xf>
    <xf numFmtId="0" fontId="14" fillId="0" borderId="12" xfId="63" applyFont="1" applyBorder="1" applyAlignment="1" applyProtection="1">
      <alignment horizontal="right" vertical="center"/>
      <protection hidden="1"/>
    </xf>
    <xf numFmtId="0" fontId="14" fillId="0" borderId="0" xfId="63" applyFont="1" applyBorder="1" applyAlignment="1" applyProtection="1">
      <alignment horizontal="right"/>
      <protection hidden="1"/>
    </xf>
    <xf numFmtId="0" fontId="14" fillId="0" borderId="15" xfId="63" applyFont="1" applyBorder="1" applyAlignment="1">
      <alignment horizontal="left"/>
      <protection/>
    </xf>
    <xf numFmtId="0" fontId="14" fillId="0" borderId="16" xfId="63" applyFont="1" applyBorder="1" applyAlignment="1">
      <alignment horizontal="left"/>
      <protection/>
    </xf>
    <xf numFmtId="0" fontId="3" fillId="0" borderId="0" xfId="69" applyFont="1" applyAlignment="1" applyProtection="1">
      <alignment horizontal="left" vertical="center"/>
      <protection hidden="1"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/>
      <protection/>
    </xf>
    <xf numFmtId="0" fontId="3" fillId="0" borderId="0" xfId="69" applyFont="1" applyAlignment="1">
      <alignment horizontal="center" vertical="center"/>
      <protection/>
    </xf>
    <xf numFmtId="0" fontId="3" fillId="0" borderId="0" xfId="69" applyFont="1" applyAlignment="1">
      <alignment vertical="center"/>
      <protection/>
    </xf>
    <xf numFmtId="0" fontId="14" fillId="0" borderId="0" xfId="63" applyFont="1" applyAlignment="1">
      <alignment horizontal="center"/>
      <protection/>
    </xf>
    <xf numFmtId="0" fontId="14" fillId="0" borderId="0" xfId="63" applyFont="1" applyAlignment="1" applyProtection="1">
      <alignment horizontal="right" vertical="center"/>
      <protection hidden="1"/>
    </xf>
    <xf numFmtId="0" fontId="14" fillId="0" borderId="13" xfId="63" applyFont="1" applyBorder="1" applyAlignment="1" applyProtection="1">
      <alignment horizontal="right"/>
      <protection hidden="1"/>
    </xf>
    <xf numFmtId="0" fontId="20" fillId="0" borderId="0" xfId="69" applyFont="1" applyAlignment="1" applyProtection="1">
      <alignment horizontal="right" vertical="center"/>
      <protection hidden="1"/>
    </xf>
    <xf numFmtId="0" fontId="20" fillId="0" borderId="13" xfId="69" applyFont="1" applyBorder="1" applyAlignment="1" applyProtection="1">
      <alignment horizontal="right"/>
      <protection hidden="1"/>
    </xf>
    <xf numFmtId="0" fontId="13" fillId="32" borderId="14" xfId="69" applyFont="1" applyFill="1" applyBorder="1" applyAlignment="1" applyProtection="1">
      <alignment horizontal="right" vertical="center"/>
      <protection hidden="1" locked="0"/>
    </xf>
    <xf numFmtId="0" fontId="13" fillId="32" borderId="15" xfId="69" applyFont="1" applyFill="1" applyBorder="1" applyAlignment="1" applyProtection="1">
      <alignment horizontal="right" vertical="center"/>
      <protection hidden="1" locked="0"/>
    </xf>
    <xf numFmtId="0" fontId="13" fillId="32" borderId="16" xfId="69" applyFont="1" applyFill="1" applyBorder="1" applyAlignment="1" applyProtection="1">
      <alignment horizontal="right" vertical="center"/>
      <protection hidden="1" locked="0"/>
    </xf>
    <xf numFmtId="49" fontId="13" fillId="32" borderId="14" xfId="63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63" applyNumberFormat="1" applyFont="1" applyBorder="1" applyAlignment="1" applyProtection="1">
      <alignment horizontal="left" vertical="center"/>
      <protection hidden="1" locked="0"/>
    </xf>
    <xf numFmtId="0" fontId="14" fillId="0" borderId="15" xfId="69" applyFont="1" applyBorder="1" applyAlignment="1">
      <alignment/>
      <protection/>
    </xf>
    <xf numFmtId="0" fontId="14" fillId="0" borderId="16" xfId="69" applyFont="1" applyBorder="1" applyAlignment="1">
      <alignment/>
      <protection/>
    </xf>
    <xf numFmtId="0" fontId="14" fillId="0" borderId="0" xfId="63" applyFont="1" applyBorder="1" applyAlignment="1" applyProtection="1">
      <alignment vertical="top" wrapText="1"/>
      <protection hidden="1"/>
    </xf>
    <xf numFmtId="0" fontId="14" fillId="0" borderId="0" xfId="63" applyFont="1" applyBorder="1" applyAlignment="1" applyProtection="1">
      <alignment wrapText="1"/>
      <protection hidden="1"/>
    </xf>
    <xf numFmtId="0" fontId="14" fillId="0" borderId="0" xfId="63" applyFont="1" applyBorder="1" applyAlignment="1" applyProtection="1">
      <alignment horizontal="center" vertical="top"/>
      <protection hidden="1"/>
    </xf>
    <xf numFmtId="0" fontId="14" fillId="0" borderId="0" xfId="63" applyFont="1" applyBorder="1" applyAlignment="1" applyProtection="1">
      <alignment horizontal="center"/>
      <protection hidden="1"/>
    </xf>
    <xf numFmtId="0" fontId="13" fillId="38" borderId="14" xfId="63" applyFont="1" applyFill="1" applyBorder="1" applyAlignment="1" applyProtection="1">
      <alignment horizontal="left" vertical="center"/>
      <protection hidden="1" locked="0"/>
    </xf>
    <xf numFmtId="0" fontId="13" fillId="39" borderId="15" xfId="63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 vertical="center"/>
      <protection hidden="1"/>
    </xf>
    <xf numFmtId="0" fontId="3" fillId="0" borderId="0" xfId="69" applyFont="1" applyAlignment="1" applyProtection="1">
      <alignment horizontal="right" vertical="center" wrapText="1"/>
      <protection hidden="1"/>
    </xf>
    <xf numFmtId="0" fontId="3" fillId="0" borderId="13" xfId="69" applyFont="1" applyBorder="1" applyAlignment="1" applyProtection="1">
      <alignment horizontal="right" wrapText="1"/>
      <protection hidden="1"/>
    </xf>
    <xf numFmtId="0" fontId="14" fillId="0" borderId="15" xfId="63" applyFont="1" applyBorder="1" applyAlignment="1">
      <alignment/>
      <protection/>
    </xf>
    <xf numFmtId="0" fontId="14" fillId="0" borderId="16" xfId="63" applyFont="1" applyBorder="1" applyAlignment="1">
      <alignment/>
      <protection/>
    </xf>
    <xf numFmtId="0" fontId="14" fillId="0" borderId="11" xfId="63" applyFont="1" applyBorder="1" applyAlignment="1" applyProtection="1">
      <alignment horizontal="center"/>
      <protection hidden="1"/>
    </xf>
    <xf numFmtId="49" fontId="13" fillId="0" borderId="15" xfId="63" applyNumberFormat="1" applyFont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63" applyFont="1" applyBorder="1" applyAlignment="1" applyProtection="1">
      <alignment vertical="center"/>
      <protection hidden="1"/>
    </xf>
    <xf numFmtId="0" fontId="13" fillId="0" borderId="0" xfId="64" applyFont="1" applyAlignment="1" applyProtection="1">
      <alignment horizontal="left"/>
      <protection hidden="1"/>
    </xf>
    <xf numFmtId="0" fontId="8" fillId="0" borderId="0" xfId="64" applyFont="1" applyAlignment="1">
      <alignment/>
      <protection/>
    </xf>
    <xf numFmtId="14" fontId="13" fillId="32" borderId="37" xfId="63" applyNumberFormat="1" applyFont="1" applyFill="1" applyBorder="1" applyAlignment="1" applyProtection="1">
      <alignment horizontal="center" vertical="center"/>
      <protection hidden="1" locked="0"/>
    </xf>
    <xf numFmtId="14" fontId="13" fillId="32" borderId="39" xfId="63" applyNumberFormat="1" applyFont="1" applyFill="1" applyBorder="1" applyAlignment="1" applyProtection="1">
      <alignment horizontal="center" vertical="center"/>
      <protection hidden="1" locked="0"/>
    </xf>
    <xf numFmtId="49" fontId="4" fillId="32" borderId="14" xfId="53" applyNumberFormat="1" applyFill="1" applyBorder="1" applyAlignment="1" applyProtection="1">
      <alignment horizontal="left" vertical="center"/>
      <protection hidden="1" locked="0"/>
    </xf>
    <xf numFmtId="49" fontId="13" fillId="0" borderId="14" xfId="63" applyNumberFormat="1" applyFont="1" applyFill="1" applyBorder="1" applyAlignment="1" applyProtection="1">
      <alignment horizontal="left" vertical="center"/>
      <protection hidden="1" locked="0"/>
    </xf>
    <xf numFmtId="49" fontId="13" fillId="0" borderId="15" xfId="63" applyNumberFormat="1" applyFont="1" applyFill="1" applyBorder="1" applyAlignment="1" applyProtection="1">
      <alignment horizontal="left" vertical="center"/>
      <protection hidden="1" locked="0"/>
    </xf>
    <xf numFmtId="0" fontId="14" fillId="0" borderId="16" xfId="63" applyFont="1" applyFill="1" applyBorder="1" applyAlignment="1">
      <alignment horizontal="left" vertical="center"/>
      <protection/>
    </xf>
    <xf numFmtId="0" fontId="0" fillId="0" borderId="15" xfId="0" applyBorder="1" applyAlignment="1" applyProtection="1">
      <alignment horizontal="center" vertical="top" wrapText="1"/>
      <protection hidden="1"/>
    </xf>
    <xf numFmtId="0" fontId="8" fillId="40" borderId="38" xfId="0" applyFont="1" applyFill="1" applyBorder="1" applyAlignment="1">
      <alignment wrapText="1"/>
    </xf>
    <xf numFmtId="0" fontId="6" fillId="0" borderId="69" xfId="0" applyFont="1" applyBorder="1" applyAlignment="1">
      <alignment vertical="center" wrapText="1"/>
    </xf>
    <xf numFmtId="0" fontId="6" fillId="0" borderId="70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6" fillId="33" borderId="75" xfId="0" applyFont="1" applyFill="1" applyBorder="1" applyAlignment="1" applyProtection="1">
      <alignment horizontal="center" vertical="center" wrapText="1"/>
      <protection hidden="1"/>
    </xf>
    <xf numFmtId="0" fontId="1" fillId="0" borderId="76" xfId="0" applyFont="1" applyBorder="1" applyAlignment="1">
      <alignment horizontal="center" vertical="center" wrapText="1"/>
    </xf>
    <xf numFmtId="0" fontId="6" fillId="33" borderId="77" xfId="0" applyFont="1" applyFill="1" applyBorder="1" applyAlignment="1" applyProtection="1">
      <alignment horizontal="center" vertical="center" wrapText="1"/>
      <protection hidden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80" xfId="0" applyFont="1" applyFill="1" applyBorder="1" applyAlignment="1" applyProtection="1">
      <alignment horizontal="center" vertical="center" wrapText="1"/>
      <protection hidden="1"/>
    </xf>
    <xf numFmtId="0" fontId="6" fillId="33" borderId="81" xfId="0" applyFont="1" applyFill="1" applyBorder="1" applyAlignment="1" applyProtection="1">
      <alignment horizontal="center" vertical="center" wrapText="1"/>
      <protection hidden="1"/>
    </xf>
    <xf numFmtId="0" fontId="6" fillId="33" borderId="82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right" vertical="top" wrapText="1"/>
      <protection hidden="1"/>
    </xf>
    <xf numFmtId="0" fontId="1" fillId="0" borderId="53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0" fillId="0" borderId="56" xfId="0" applyFill="1" applyBorder="1" applyAlignment="1">
      <alignment/>
    </xf>
    <xf numFmtId="0" fontId="0" fillId="0" borderId="61" xfId="0" applyFill="1" applyBorder="1" applyAlignment="1">
      <alignment/>
    </xf>
    <xf numFmtId="0" fontId="6" fillId="0" borderId="56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2" fillId="40" borderId="37" xfId="0" applyFont="1" applyFill="1" applyBorder="1" applyAlignment="1">
      <alignment horizontal="left" vertical="center" shrinkToFit="1"/>
    </xf>
    <xf numFmtId="0" fontId="2" fillId="40" borderId="38" xfId="0" applyFont="1" applyFill="1" applyBorder="1" applyAlignment="1">
      <alignment horizontal="left" vertical="center" shrinkToFit="1"/>
    </xf>
    <xf numFmtId="0" fontId="2" fillId="40" borderId="39" xfId="0" applyFont="1" applyFill="1" applyBorder="1" applyAlignment="1">
      <alignment horizontal="left" vertical="center" shrinkToFit="1"/>
    </xf>
    <xf numFmtId="0" fontId="6" fillId="0" borderId="58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0" fontId="1" fillId="0" borderId="83" xfId="0" applyFont="1" applyBorder="1" applyAlignment="1">
      <alignment vertical="center" wrapText="1"/>
    </xf>
    <xf numFmtId="0" fontId="1" fillId="0" borderId="84" xfId="0" applyFont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1" fillId="0" borderId="83" xfId="0" applyFont="1" applyFill="1" applyBorder="1" applyAlignment="1">
      <alignment vertical="center" wrapText="1"/>
    </xf>
    <xf numFmtId="0" fontId="9" fillId="0" borderId="0" xfId="69" applyFont="1" applyAlignment="1">
      <alignment horizontal="center"/>
      <protection/>
    </xf>
    <xf numFmtId="0" fontId="0" fillId="0" borderId="0" xfId="69" applyFont="1" applyAlignment="1">
      <alignment/>
      <protection/>
    </xf>
    <xf numFmtId="0" fontId="1" fillId="0" borderId="85" xfId="0" applyFont="1" applyFill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1" fillId="0" borderId="87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vertical="center" wrapText="1"/>
    </xf>
    <xf numFmtId="0" fontId="1" fillId="0" borderId="89" xfId="0" applyFont="1" applyBorder="1" applyAlignment="1">
      <alignment vertical="center" wrapText="1"/>
    </xf>
    <xf numFmtId="0" fontId="1" fillId="0" borderId="90" xfId="0" applyFont="1" applyBorder="1" applyAlignment="1">
      <alignment vertical="center" wrapText="1"/>
    </xf>
    <xf numFmtId="0" fontId="6" fillId="0" borderId="85" xfId="0" applyFont="1" applyFill="1" applyBorder="1" applyAlignment="1">
      <alignment vertical="center" wrapText="1"/>
    </xf>
    <xf numFmtId="0" fontId="1" fillId="0" borderId="86" xfId="0" applyFont="1" applyFill="1" applyBorder="1" applyAlignment="1">
      <alignment vertical="center" wrapText="1"/>
    </xf>
    <xf numFmtId="0" fontId="1" fillId="0" borderId="87" xfId="0" applyFont="1" applyFill="1" applyBorder="1" applyAlignment="1">
      <alignment vertical="center" wrapText="1"/>
    </xf>
    <xf numFmtId="0" fontId="1" fillId="0" borderId="86" xfId="0" applyFont="1" applyBorder="1" applyAlignment="1">
      <alignment wrapText="1"/>
    </xf>
    <xf numFmtId="0" fontId="1" fillId="0" borderId="87" xfId="0" applyFont="1" applyBorder="1" applyAlignment="1">
      <alignment wrapText="1"/>
    </xf>
    <xf numFmtId="0" fontId="1" fillId="0" borderId="91" xfId="0" applyFont="1" applyFill="1" applyBorder="1" applyAlignment="1">
      <alignment vertical="center" wrapText="1"/>
    </xf>
    <xf numFmtId="0" fontId="1" fillId="0" borderId="92" xfId="0" applyFont="1" applyBorder="1" applyAlignment="1">
      <alignment wrapText="1"/>
    </xf>
    <xf numFmtId="0" fontId="1" fillId="0" borderId="93" xfId="0" applyFont="1" applyBorder="1" applyAlignment="1">
      <alignment wrapText="1"/>
    </xf>
    <xf numFmtId="0" fontId="0" fillId="0" borderId="15" xfId="0" applyFont="1" applyBorder="1" applyAlignment="1">
      <alignment horizontal="center" vertical="top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94" xfId="0" applyFont="1" applyFill="1" applyBorder="1" applyAlignment="1">
      <alignment horizontal="center" vertical="center" wrapText="1"/>
    </xf>
    <xf numFmtId="0" fontId="6" fillId="34" borderId="95" xfId="0" applyFont="1" applyFill="1" applyBorder="1" applyAlignment="1">
      <alignment horizontal="center" vertical="center" wrapText="1"/>
    </xf>
    <xf numFmtId="0" fontId="6" fillId="34" borderId="9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/>
    </xf>
    <xf numFmtId="0" fontId="11" fillId="0" borderId="85" xfId="0" applyFont="1" applyFill="1" applyBorder="1" applyAlignment="1">
      <alignment horizontal="left" vertical="center" wrapText="1"/>
    </xf>
    <xf numFmtId="0" fontId="11" fillId="0" borderId="86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34" borderId="80" xfId="0" applyNumberFormat="1" applyFont="1" applyFill="1" applyBorder="1" applyAlignment="1">
      <alignment horizontal="center" vertical="center" wrapText="1"/>
    </xf>
    <xf numFmtId="49" fontId="6" fillId="34" borderId="81" xfId="0" applyNumberFormat="1" applyFont="1" applyFill="1" applyBorder="1" applyAlignment="1">
      <alignment horizontal="center" vertical="center" wrapText="1"/>
    </xf>
    <xf numFmtId="49" fontId="6" fillId="34" borderId="82" xfId="0" applyNumberFormat="1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10" fillId="0" borderId="98" xfId="0" applyFont="1" applyFill="1" applyBorder="1" applyAlignment="1">
      <alignment horizontal="left" vertical="center" wrapText="1"/>
    </xf>
    <xf numFmtId="0" fontId="10" fillId="0" borderId="99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left" vertical="center" wrapText="1"/>
    </xf>
    <xf numFmtId="0" fontId="10" fillId="0" borderId="101" xfId="0" applyFont="1" applyFill="1" applyBorder="1" applyAlignment="1">
      <alignment horizontal="left" vertical="center" wrapText="1"/>
    </xf>
    <xf numFmtId="0" fontId="10" fillId="0" borderId="102" xfId="0" applyFont="1" applyFill="1" applyBorder="1" applyAlignment="1">
      <alignment horizontal="left" vertical="center" wrapText="1"/>
    </xf>
    <xf numFmtId="0" fontId="10" fillId="0" borderId="103" xfId="0" applyFont="1" applyFill="1" applyBorder="1" applyAlignment="1">
      <alignment horizontal="left" vertical="center" wrapText="1"/>
    </xf>
    <xf numFmtId="0" fontId="10" fillId="0" borderId="104" xfId="0" applyFont="1" applyFill="1" applyBorder="1" applyAlignment="1">
      <alignment horizontal="left" vertical="center" wrapText="1"/>
    </xf>
    <xf numFmtId="0" fontId="10" fillId="0" borderId="105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9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9" fillId="0" borderId="0" xfId="63" applyFont="1" applyBorder="1" applyAlignment="1">
      <alignment horizontal="justify" vertical="top" wrapText="1"/>
      <protection/>
    </xf>
    <xf numFmtId="0" fontId="14" fillId="0" borderId="0" xfId="63" applyFont="1" applyAlignment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4" xfId="57"/>
    <cellStyle name="Normal_2005_AKTIVA" xfId="58"/>
    <cellStyle name="Normal_2005_racun d&amp;g" xfId="59"/>
    <cellStyle name="Normal_Kvartalna izvjesca-prazno_20_08_2008" xfId="60"/>
    <cellStyle name="Normal_Sheet1_bilanca_2008_ispravljeno" xfId="61"/>
    <cellStyle name="Normal_TFI-KI" xfId="62"/>
    <cellStyle name="Normal_TFI-OSIG" xfId="63"/>
    <cellStyle name="Normal_TFI-POD" xfId="64"/>
    <cellStyle name="Note" xfId="65"/>
    <cellStyle name="Obično_Knjiga2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Mario.Lucic@crosig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48</v>
      </c>
      <c r="B1" s="15" t="s">
        <v>49</v>
      </c>
      <c r="C1" s="14"/>
      <c r="D1" s="14" t="s">
        <v>50</v>
      </c>
      <c r="E1" s="14" t="s">
        <v>51</v>
      </c>
      <c r="F1" s="14" t="s">
        <v>11</v>
      </c>
      <c r="G1" s="14" t="s">
        <v>66</v>
      </c>
      <c r="H1" s="19" t="s">
        <v>26</v>
      </c>
      <c r="I1" s="14" t="s">
        <v>58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36</v>
      </c>
      <c r="T1" s="20" t="s">
        <v>37</v>
      </c>
      <c r="U1" s="20" t="s">
        <v>67</v>
      </c>
      <c r="V1" s="20" t="s">
        <v>68</v>
      </c>
      <c r="W1" s="20" t="s">
        <v>69</v>
      </c>
      <c r="X1" s="20" t="s">
        <v>70</v>
      </c>
      <c r="Y1" s="14" t="s">
        <v>71</v>
      </c>
      <c r="Z1" s="14" t="s">
        <v>72</v>
      </c>
      <c r="AA1" s="14" t="s">
        <v>73</v>
      </c>
      <c r="AB1" s="14" t="s">
        <v>74</v>
      </c>
      <c r="AC1" s="16" t="s">
        <v>79</v>
      </c>
    </row>
    <row r="2" spans="1:29" ht="12.75" hidden="1">
      <c r="A2" s="8" t="s">
        <v>76</v>
      </c>
      <c r="B2" s="18" t="e">
        <f>#REF!</f>
        <v>#REF!</v>
      </c>
      <c r="D2" s="24" t="s">
        <v>54</v>
      </c>
      <c r="E2" s="6">
        <v>1</v>
      </c>
      <c r="F2" s="6" t="e">
        <f>#REF!</f>
        <v>#REF!</v>
      </c>
      <c r="G2" s="6" t="e">
        <f>IF(#REF!=0,"",#REF!)</f>
        <v>#REF!</v>
      </c>
      <c r="H2" s="40" t="e">
        <f>J2/100*F2+2*K2/100*F2+3*L2/100*F2+4*M2/100*F2+5*N2/100*F2+6*O2/100*F2</f>
        <v>#REF!</v>
      </c>
      <c r="I2" s="32" t="e">
        <f>ABS(ROUND(J2,0)-J2)+ABS(ROUND(K2,0)-K2)+ABS(ROUND(L2,0)-L2)+ABS(ROUND(M2,0)-M2)+ABS(ROUND(N2,0)-N2)+ABS(ROUND(O2,0)-O2)</f>
        <v>#REF!</v>
      </c>
      <c r="J2" s="32" t="e">
        <f>#REF!</f>
        <v>#REF!</v>
      </c>
      <c r="K2" s="32" t="e">
        <f>#REF!</f>
        <v>#REF!</v>
      </c>
      <c r="L2" s="32" t="e">
        <f>#REF!</f>
        <v>#REF!</v>
      </c>
      <c r="M2" s="32" t="e">
        <f>#REF!</f>
        <v>#REF!</v>
      </c>
      <c r="N2" s="32" t="e">
        <f>#REF!</f>
        <v>#REF!</v>
      </c>
      <c r="O2" s="33" t="e">
        <f>#REF!</f>
        <v>#REF!</v>
      </c>
      <c r="P2" s="32"/>
      <c r="Q2" s="32"/>
      <c r="R2" s="32"/>
      <c r="S2" s="32"/>
      <c r="T2" s="32"/>
      <c r="U2" s="32"/>
      <c r="V2" s="32"/>
      <c r="W2" s="32"/>
      <c r="X2" s="33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52</v>
      </c>
      <c r="D3" s="7" t="s">
        <v>54</v>
      </c>
      <c r="E3" s="8">
        <v>1</v>
      </c>
      <c r="F3" s="8" t="e">
        <f>#REF!</f>
        <v>#REF!</v>
      </c>
      <c r="G3" s="8" t="e">
        <f>IF(#REF!=0,"",#REF!)</f>
        <v>#REF!</v>
      </c>
      <c r="H3" s="41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75</v>
      </c>
      <c r="D4" s="7" t="s">
        <v>54</v>
      </c>
      <c r="E4" s="8">
        <v>1</v>
      </c>
      <c r="F4" s="8" t="e">
        <f>#REF!</f>
        <v>#REF!</v>
      </c>
      <c r="G4" s="8" t="e">
        <f>IF(#REF!=0,"",#REF!)</f>
        <v>#REF!</v>
      </c>
      <c r="H4" s="41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47</v>
      </c>
      <c r="B5" s="5">
        <f>IF(ISNUMBER(#REF!),#REF!,0)</f>
        <v>0</v>
      </c>
      <c r="D5" s="7" t="s">
        <v>54</v>
      </c>
      <c r="E5" s="8">
        <v>1</v>
      </c>
      <c r="F5" s="8" t="e">
        <f>#REF!</f>
        <v>#REF!</v>
      </c>
      <c r="G5" s="8" t="e">
        <f>IF(#REF!=0,"",#REF!)</f>
        <v>#REF!</v>
      </c>
      <c r="H5" s="41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38</v>
      </c>
      <c r="B6" s="5" t="e">
        <f>#REF!</f>
        <v>#REF!</v>
      </c>
      <c r="D6" s="7" t="s">
        <v>54</v>
      </c>
      <c r="E6" s="8">
        <v>1</v>
      </c>
      <c r="F6" s="8" t="e">
        <f>#REF!</f>
        <v>#REF!</v>
      </c>
      <c r="G6" s="8" t="e">
        <f>IF(#REF!=0,"",#REF!)</f>
        <v>#REF!</v>
      </c>
      <c r="H6" s="41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39</v>
      </c>
      <c r="B7" s="5" t="e">
        <f>#REF!</f>
        <v>#REF!</v>
      </c>
      <c r="D7" s="7" t="s">
        <v>54</v>
      </c>
      <c r="E7" s="8">
        <v>1</v>
      </c>
      <c r="F7" s="8" t="e">
        <f>#REF!</f>
        <v>#REF!</v>
      </c>
      <c r="G7" s="8" t="e">
        <f>IF(#REF!=0,"",#REF!)</f>
        <v>#REF!</v>
      </c>
      <c r="H7" s="41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83</v>
      </c>
      <c r="B8" s="5" t="e">
        <f>#REF!</f>
        <v>#REF!</v>
      </c>
      <c r="D8" s="7" t="s">
        <v>54</v>
      </c>
      <c r="E8" s="8">
        <v>1</v>
      </c>
      <c r="F8" s="8" t="e">
        <f>#REF!</f>
        <v>#REF!</v>
      </c>
      <c r="G8" s="8" t="e">
        <f>IF(#REF!=0,"",#REF!)</f>
        <v>#REF!</v>
      </c>
      <c r="H8" s="41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40</v>
      </c>
      <c r="B9" s="5" t="e">
        <f>TRIM(#REF!)</f>
        <v>#REF!</v>
      </c>
      <c r="D9" s="7" t="s">
        <v>54</v>
      </c>
      <c r="E9" s="8">
        <v>1</v>
      </c>
      <c r="F9" s="8" t="e">
        <f>#REF!</f>
        <v>#REF!</v>
      </c>
      <c r="G9" s="8" t="e">
        <f>IF(#REF!=0,"",#REF!)</f>
        <v>#REF!</v>
      </c>
      <c r="H9" s="41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41</v>
      </c>
      <c r="B10" s="5" t="e">
        <f>TEXT(#REF!,"00000")</f>
        <v>#REF!</v>
      </c>
      <c r="D10" s="7" t="s">
        <v>54</v>
      </c>
      <c r="E10" s="8">
        <v>1</v>
      </c>
      <c r="F10" s="8" t="e">
        <f>#REF!</f>
        <v>#REF!</v>
      </c>
      <c r="G10" s="8" t="e">
        <f>IF(#REF!=0,"",#REF!)</f>
        <v>#REF!</v>
      </c>
      <c r="H10" s="41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42</v>
      </c>
      <c r="B11" s="5" t="e">
        <f>TRIM(#REF!)</f>
        <v>#REF!</v>
      </c>
      <c r="D11" s="7" t="s">
        <v>54</v>
      </c>
      <c r="E11" s="8">
        <v>1</v>
      </c>
      <c r="F11" s="8" t="e">
        <f>#REF!</f>
        <v>#REF!</v>
      </c>
      <c r="G11" s="8" t="e">
        <f>IF(#REF!=0,"",#REF!)</f>
        <v>#REF!</v>
      </c>
      <c r="H11" s="41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43</v>
      </c>
      <c r="B12" s="5" t="e">
        <f>TRIM(#REF!)</f>
        <v>#REF!</v>
      </c>
      <c r="D12" s="7" t="s">
        <v>54</v>
      </c>
      <c r="E12" s="8">
        <v>1</v>
      </c>
      <c r="F12" s="8" t="e">
        <f>#REF!</f>
        <v>#REF!</v>
      </c>
      <c r="G12" s="8" t="e">
        <f>IF(#REF!=0,"",#REF!)</f>
        <v>#REF!</v>
      </c>
      <c r="H12" s="41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84</v>
      </c>
      <c r="B13" s="5" t="e">
        <f>TRIM(#REF!)</f>
        <v>#REF!</v>
      </c>
      <c r="D13" s="7" t="s">
        <v>54</v>
      </c>
      <c r="E13" s="8">
        <v>1</v>
      </c>
      <c r="F13" s="8" t="e">
        <f>#REF!</f>
        <v>#REF!</v>
      </c>
      <c r="G13" s="8" t="e">
        <f>IF(#REF!=0,"",#REF!)</f>
        <v>#REF!</v>
      </c>
      <c r="H13" s="41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85</v>
      </c>
      <c r="B14" s="5" t="e">
        <f>TRIM(#REF!)</f>
        <v>#REF!</v>
      </c>
      <c r="D14" s="7" t="s">
        <v>54</v>
      </c>
      <c r="E14" s="8">
        <v>1</v>
      </c>
      <c r="F14" s="8" t="e">
        <f>#REF!</f>
        <v>#REF!</v>
      </c>
      <c r="G14" s="8" t="e">
        <f>IF(#REF!=0,"",#REF!)</f>
        <v>#REF!</v>
      </c>
      <c r="H14" s="41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46</v>
      </c>
      <c r="B15" s="5" t="e">
        <f>TEXT(#REF!,"00")</f>
        <v>#REF!</v>
      </c>
      <c r="D15" s="7" t="s">
        <v>54</v>
      </c>
      <c r="E15" s="8">
        <v>1</v>
      </c>
      <c r="F15" s="8" t="e">
        <f>#REF!</f>
        <v>#REF!</v>
      </c>
      <c r="G15" s="8" t="e">
        <f>IF(#REF!=0,"",#REF!)</f>
        <v>#REF!</v>
      </c>
      <c r="H15" s="41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45</v>
      </c>
      <c r="B16" s="5" t="e">
        <f>TEXT(#REF!,"000")</f>
        <v>#REF!</v>
      </c>
      <c r="D16" s="7" t="s">
        <v>54</v>
      </c>
      <c r="E16" s="8">
        <v>1</v>
      </c>
      <c r="F16" s="8" t="e">
        <f>#REF!</f>
        <v>#REF!</v>
      </c>
      <c r="G16" s="8" t="e">
        <f>IF(#REF!=0,"",#REF!)</f>
        <v>#REF!</v>
      </c>
      <c r="H16" s="41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44</v>
      </c>
      <c r="B17" s="5" t="e">
        <f>#REF!</f>
        <v>#REF!</v>
      </c>
      <c r="D17" s="7" t="s">
        <v>54</v>
      </c>
      <c r="E17" s="8">
        <v>1</v>
      </c>
      <c r="F17" s="8" t="e">
        <f>#REF!</f>
        <v>#REF!</v>
      </c>
      <c r="G17" s="8" t="e">
        <f>IF(#REF!=0,"",#REF!)</f>
        <v>#REF!</v>
      </c>
      <c r="H17" s="41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86</v>
      </c>
      <c r="B18" s="5" t="e">
        <f>IF(#REF!&lt;&gt;"",#REF!,"")</f>
        <v>#REF!</v>
      </c>
      <c r="D18" s="7" t="s">
        <v>54</v>
      </c>
      <c r="E18" s="8">
        <v>1</v>
      </c>
      <c r="F18" s="8" t="e">
        <f>#REF!</f>
        <v>#REF!</v>
      </c>
      <c r="G18" s="8" t="e">
        <f>IF(#REF!=0,"",#REF!)</f>
        <v>#REF!</v>
      </c>
      <c r="H18" s="41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87</v>
      </c>
      <c r="B19" s="5" t="e">
        <f>IF(#REF!&lt;&gt;"",#REF!,"")</f>
        <v>#REF!</v>
      </c>
      <c r="D19" s="7" t="s">
        <v>54</v>
      </c>
      <c r="E19" s="8">
        <v>1</v>
      </c>
      <c r="F19" s="8" t="e">
        <f>#REF!</f>
        <v>#REF!</v>
      </c>
      <c r="G19" s="8" t="e">
        <f>IF(#REF!=0,"",#REF!)</f>
        <v>#REF!</v>
      </c>
      <c r="H19" s="41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88</v>
      </c>
      <c r="B20" s="5" t="e">
        <f>#REF!</f>
        <v>#REF!</v>
      </c>
      <c r="D20" s="7" t="s">
        <v>54</v>
      </c>
      <c r="E20" s="8">
        <v>1</v>
      </c>
      <c r="F20" s="8" t="e">
        <f>#REF!</f>
        <v>#REF!</v>
      </c>
      <c r="G20" s="8" t="e">
        <f>IF(#REF!=0,"",#REF!)</f>
        <v>#REF!</v>
      </c>
      <c r="H20" s="41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89</v>
      </c>
      <c r="B21" s="5" t="e">
        <f>#REF!</f>
        <v>#REF!</v>
      </c>
      <c r="D21" s="7" t="s">
        <v>54</v>
      </c>
      <c r="E21" s="8">
        <v>1</v>
      </c>
      <c r="F21" s="8" t="e">
        <f>#REF!</f>
        <v>#REF!</v>
      </c>
      <c r="G21" s="8" t="e">
        <f>IF(#REF!=0,"",#REF!)</f>
        <v>#REF!</v>
      </c>
      <c r="H21" s="41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90</v>
      </c>
      <c r="B22" s="5" t="e">
        <f>#REF!</f>
        <v>#REF!</v>
      </c>
      <c r="D22" s="7" t="s">
        <v>54</v>
      </c>
      <c r="E22" s="8">
        <v>1</v>
      </c>
      <c r="F22" s="8" t="e">
        <f>#REF!</f>
        <v>#REF!</v>
      </c>
      <c r="G22" s="8" t="e">
        <f>IF(#REF!=0,"",#REF!)</f>
        <v>#REF!</v>
      </c>
      <c r="H22" s="41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91</v>
      </c>
      <c r="B23" s="5" t="e">
        <f>#REF!</f>
        <v>#REF!</v>
      </c>
      <c r="D23" s="7" t="s">
        <v>54</v>
      </c>
      <c r="E23" s="8">
        <v>1</v>
      </c>
      <c r="F23" s="8" t="e">
        <f>#REF!</f>
        <v>#REF!</v>
      </c>
      <c r="G23" s="8" t="e">
        <f>IF(#REF!=0,"",#REF!)</f>
        <v>#REF!</v>
      </c>
      <c r="H23" s="41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92</v>
      </c>
      <c r="B24" s="5" t="e">
        <f>#REF!</f>
        <v>#REF!</v>
      </c>
      <c r="D24" s="7" t="s">
        <v>54</v>
      </c>
      <c r="E24" s="8">
        <v>1</v>
      </c>
      <c r="F24" s="8" t="e">
        <f>#REF!</f>
        <v>#REF!</v>
      </c>
      <c r="G24" s="8" t="e">
        <f>IF(#REF!=0,"",#REF!)</f>
        <v>#REF!</v>
      </c>
      <c r="H24" s="41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93</v>
      </c>
      <c r="B25" s="5" t="e">
        <f>#REF!</f>
        <v>#REF!</v>
      </c>
      <c r="D25" s="7" t="s">
        <v>54</v>
      </c>
      <c r="E25" s="8">
        <v>1</v>
      </c>
      <c r="F25" s="8" t="e">
        <f>#REF!</f>
        <v>#REF!</v>
      </c>
      <c r="G25" s="8" t="e">
        <f>IF(#REF!=0,"",#REF!)</f>
        <v>#REF!</v>
      </c>
      <c r="H25" s="41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94</v>
      </c>
      <c r="B26" s="5" t="e">
        <f>#REF!</f>
        <v>#REF!</v>
      </c>
      <c r="D26" s="7" t="s">
        <v>54</v>
      </c>
      <c r="E26" s="8">
        <v>1</v>
      </c>
      <c r="F26" s="8" t="e">
        <f>#REF!</f>
        <v>#REF!</v>
      </c>
      <c r="G26" s="8" t="e">
        <f>IF(#REF!=0,"",#REF!)</f>
        <v>#REF!</v>
      </c>
      <c r="H26" s="41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95</v>
      </c>
      <c r="B27" s="5" t="e">
        <f>#REF!</f>
        <v>#REF!</v>
      </c>
      <c r="D27" s="7" t="s">
        <v>54</v>
      </c>
      <c r="E27" s="8">
        <v>1</v>
      </c>
      <c r="F27" s="8" t="e">
        <f>#REF!</f>
        <v>#REF!</v>
      </c>
      <c r="G27" s="8" t="e">
        <f>IF(#REF!=0,"",#REF!)</f>
        <v>#REF!</v>
      </c>
      <c r="H27" s="41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96</v>
      </c>
      <c r="B28" s="5" t="e">
        <f>#REF!</f>
        <v>#REF!</v>
      </c>
      <c r="D28" s="7" t="s">
        <v>54</v>
      </c>
      <c r="E28" s="8">
        <v>1</v>
      </c>
      <c r="F28" s="8" t="e">
        <f>#REF!</f>
        <v>#REF!</v>
      </c>
      <c r="G28" s="8" t="e">
        <f>IF(#REF!=0,"",#REF!)</f>
        <v>#REF!</v>
      </c>
      <c r="H28" s="41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97</v>
      </c>
      <c r="B29" s="5" t="e">
        <f>#REF!</f>
        <v>#REF!</v>
      </c>
      <c r="D29" s="7" t="s">
        <v>54</v>
      </c>
      <c r="E29" s="8">
        <v>1</v>
      </c>
      <c r="F29" s="8" t="e">
        <f>#REF!</f>
        <v>#REF!</v>
      </c>
      <c r="G29" s="8" t="e">
        <f>IF(#REF!=0,"",#REF!)</f>
        <v>#REF!</v>
      </c>
      <c r="H29" s="41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98</v>
      </c>
      <c r="B30" s="5" t="e">
        <f>#REF!</f>
        <v>#REF!</v>
      </c>
      <c r="D30" s="7" t="s">
        <v>54</v>
      </c>
      <c r="E30" s="8">
        <v>1</v>
      </c>
      <c r="F30" s="8" t="e">
        <f>#REF!</f>
        <v>#REF!</v>
      </c>
      <c r="G30" s="8" t="e">
        <f>IF(#REF!=0,"",#REF!)</f>
        <v>#REF!</v>
      </c>
      <c r="H30" s="41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99</v>
      </c>
      <c r="B31" s="5" t="e">
        <f>#REF!</f>
        <v>#REF!</v>
      </c>
      <c r="D31" s="7" t="s">
        <v>54</v>
      </c>
      <c r="E31" s="8">
        <v>1</v>
      </c>
      <c r="F31" s="8" t="e">
        <f>#REF!</f>
        <v>#REF!</v>
      </c>
      <c r="G31" s="8" t="e">
        <f>IF(#REF!=0,"",#REF!)</f>
        <v>#REF!</v>
      </c>
      <c r="H31" s="41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100</v>
      </c>
      <c r="B32" s="5" t="e">
        <f>#REF!</f>
        <v>#REF!</v>
      </c>
      <c r="D32" s="7" t="s">
        <v>54</v>
      </c>
      <c r="E32" s="8">
        <v>1</v>
      </c>
      <c r="F32" s="8" t="e">
        <f>#REF!</f>
        <v>#REF!</v>
      </c>
      <c r="G32" s="8" t="e">
        <f>IF(#REF!=0,"",#REF!)</f>
        <v>#REF!</v>
      </c>
      <c r="H32" s="41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101</v>
      </c>
      <c r="B33" s="5" t="e">
        <f>#REF!</f>
        <v>#REF!</v>
      </c>
      <c r="D33" s="7" t="s">
        <v>54</v>
      </c>
      <c r="E33" s="8">
        <v>1</v>
      </c>
      <c r="F33" s="8" t="e">
        <f>#REF!</f>
        <v>#REF!</v>
      </c>
      <c r="G33" s="8" t="e">
        <f>IF(#REF!=0,"",#REF!)</f>
        <v>#REF!</v>
      </c>
      <c r="H33" s="41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102</v>
      </c>
      <c r="B34" s="5" t="e">
        <f>#REF!</f>
        <v>#REF!</v>
      </c>
      <c r="D34" s="7" t="s">
        <v>54</v>
      </c>
      <c r="E34" s="8">
        <v>1</v>
      </c>
      <c r="F34" s="8" t="e">
        <f>#REF!</f>
        <v>#REF!</v>
      </c>
      <c r="G34" s="8" t="e">
        <f>IF(#REF!=0,"",#REF!)</f>
        <v>#REF!</v>
      </c>
      <c r="H34" s="41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103</v>
      </c>
      <c r="B35" s="5" t="e">
        <f>#REF!</f>
        <v>#REF!</v>
      </c>
      <c r="D35" s="7" t="s">
        <v>54</v>
      </c>
      <c r="E35" s="8">
        <v>1</v>
      </c>
      <c r="F35" s="8" t="e">
        <f>#REF!</f>
        <v>#REF!</v>
      </c>
      <c r="G35" s="8" t="e">
        <f>IF(#REF!=0,"",#REF!)</f>
        <v>#REF!</v>
      </c>
      <c r="H35" s="41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104</v>
      </c>
      <c r="B36" s="5" t="e">
        <f>#REF!</f>
        <v>#REF!</v>
      </c>
      <c r="D36" s="7" t="s">
        <v>54</v>
      </c>
      <c r="E36" s="8">
        <v>1</v>
      </c>
      <c r="F36" s="8" t="e">
        <f>#REF!</f>
        <v>#REF!</v>
      </c>
      <c r="G36" s="8" t="e">
        <f>IF(#REF!=0,"",#REF!)</f>
        <v>#REF!</v>
      </c>
      <c r="H36" s="41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105</v>
      </c>
      <c r="B37" s="5" t="e">
        <f>#REF!</f>
        <v>#REF!</v>
      </c>
      <c r="D37" s="7" t="s">
        <v>54</v>
      </c>
      <c r="E37" s="8">
        <v>1</v>
      </c>
      <c r="F37" s="8" t="e">
        <f>#REF!</f>
        <v>#REF!</v>
      </c>
      <c r="G37" s="8" t="e">
        <f>IF(#REF!=0,"",#REF!)</f>
        <v>#REF!</v>
      </c>
      <c r="H37" s="41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106</v>
      </c>
      <c r="B38" s="5" t="e">
        <f>TRIM(#REF!)</f>
        <v>#REF!</v>
      </c>
      <c r="D38" s="7" t="s">
        <v>54</v>
      </c>
      <c r="E38" s="8">
        <v>1</v>
      </c>
      <c r="F38" s="8" t="e">
        <f>#REF!</f>
        <v>#REF!</v>
      </c>
      <c r="G38" s="8" t="e">
        <f>IF(#REF!=0,"",#REF!)</f>
        <v>#REF!</v>
      </c>
      <c r="H38" s="41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107</v>
      </c>
      <c r="B39" s="5" t="e">
        <f>TRIM(#REF!)</f>
        <v>#REF!</v>
      </c>
      <c r="D39" s="7" t="s">
        <v>54</v>
      </c>
      <c r="E39" s="8">
        <v>1</v>
      </c>
      <c r="F39" s="8" t="e">
        <f>#REF!</f>
        <v>#REF!</v>
      </c>
      <c r="G39" s="8" t="e">
        <f>IF(#REF!=0,"",#REF!)</f>
        <v>#REF!</v>
      </c>
      <c r="H39" s="41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108</v>
      </c>
      <c r="B40" s="5" t="e">
        <f>TRIM(#REF!)</f>
        <v>#REF!</v>
      </c>
      <c r="D40" s="7" t="s">
        <v>54</v>
      </c>
      <c r="E40" s="8">
        <v>1</v>
      </c>
      <c r="F40" s="8" t="e">
        <f>#REF!</f>
        <v>#REF!</v>
      </c>
      <c r="G40" s="8" t="e">
        <f>IF(#REF!=0,"",#REF!)</f>
        <v>#REF!</v>
      </c>
      <c r="H40" s="41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109</v>
      </c>
      <c r="B41" s="5" t="e">
        <f>TRIM(#REF!)</f>
        <v>#REF!</v>
      </c>
      <c r="D41" s="7" t="s">
        <v>54</v>
      </c>
      <c r="E41" s="8">
        <v>1</v>
      </c>
      <c r="F41" s="8" t="e">
        <f>#REF!</f>
        <v>#REF!</v>
      </c>
      <c r="G41" s="8" t="e">
        <f>IF(#REF!=0,"",#REF!)</f>
        <v>#REF!</v>
      </c>
      <c r="H41" s="41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60</v>
      </c>
      <c r="B42" s="5" t="e">
        <f>TRIM(#REF!)</f>
        <v>#REF!</v>
      </c>
      <c r="D42" s="7" t="s">
        <v>54</v>
      </c>
      <c r="E42" s="8">
        <v>1</v>
      </c>
      <c r="F42" s="8" t="e">
        <f>#REF!</f>
        <v>#REF!</v>
      </c>
      <c r="G42" s="8" t="e">
        <f>IF(#REF!=0,"",#REF!)</f>
        <v>#REF!</v>
      </c>
      <c r="H42" s="41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59</v>
      </c>
      <c r="B43" s="5" t="e">
        <f>TRIM(#REF!)</f>
        <v>#REF!</v>
      </c>
      <c r="D43" s="7" t="s">
        <v>54</v>
      </c>
      <c r="E43" s="8">
        <v>1</v>
      </c>
      <c r="F43" s="8" t="e">
        <f>#REF!</f>
        <v>#REF!</v>
      </c>
      <c r="G43" s="8" t="e">
        <f>IF(#REF!=0,"",#REF!)</f>
        <v>#REF!</v>
      </c>
      <c r="H43" s="41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8</v>
      </c>
      <c r="B44" s="5" t="e">
        <f>IF(#REF!&lt;&gt;"",TEXT(#REF!,"YYYYMMDD"),"")</f>
        <v>#REF!</v>
      </c>
      <c r="D44" s="7" t="s">
        <v>54</v>
      </c>
      <c r="E44" s="8">
        <v>1</v>
      </c>
      <c r="F44" s="8" t="e">
        <f>#REF!</f>
        <v>#REF!</v>
      </c>
      <c r="G44" s="8" t="e">
        <f>IF(#REF!=0,"",#REF!)</f>
        <v>#REF!</v>
      </c>
      <c r="H44" s="41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9</v>
      </c>
      <c r="B45" s="5" t="e">
        <f>IF(#REF!&lt;&gt;"",TEXT(#REF!,"YYYYMMDD"),"")</f>
        <v>#REF!</v>
      </c>
      <c r="D45" s="7" t="s">
        <v>54</v>
      </c>
      <c r="E45" s="8">
        <v>1</v>
      </c>
      <c r="F45" s="8" t="e">
        <f>#REF!</f>
        <v>#REF!</v>
      </c>
      <c r="G45" s="8" t="e">
        <f>IF(#REF!=0,"",#REF!)</f>
        <v>#REF!</v>
      </c>
      <c r="H45" s="41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3</v>
      </c>
      <c r="B46" s="5" t="e">
        <f>IF(#REF!&lt;&gt;0,"DA","NE")</f>
        <v>#REF!</v>
      </c>
      <c r="D46" s="7" t="s">
        <v>54</v>
      </c>
      <c r="E46" s="8">
        <v>1</v>
      </c>
      <c r="F46" s="8" t="e">
        <f>#REF!</f>
        <v>#REF!</v>
      </c>
      <c r="G46" s="8" t="e">
        <f>IF(#REF!=0,"",#REF!)</f>
        <v>#REF!</v>
      </c>
      <c r="H46" s="41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2</v>
      </c>
      <c r="B47" s="5" t="e">
        <f>IF(#REF!&lt;&gt;0,"DA","NE")</f>
        <v>#REF!</v>
      </c>
      <c r="D47" s="7" t="s">
        <v>54</v>
      </c>
      <c r="E47" s="8">
        <v>1</v>
      </c>
      <c r="F47" s="8" t="e">
        <f>#REF!</f>
        <v>#REF!</v>
      </c>
      <c r="G47" s="8" t="e">
        <f>IF(#REF!=0,"",#REF!)</f>
        <v>#REF!</v>
      </c>
      <c r="H47" s="41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4</v>
      </c>
      <c r="B48" s="5" t="e">
        <f>#REF!</f>
        <v>#REF!</v>
      </c>
      <c r="D48" s="7" t="s">
        <v>54</v>
      </c>
      <c r="E48" s="8">
        <v>1</v>
      </c>
      <c r="F48" s="8" t="e">
        <f>#REF!</f>
        <v>#REF!</v>
      </c>
      <c r="G48" s="8" t="e">
        <f>IF(#REF!=0,"",#REF!)</f>
        <v>#REF!</v>
      </c>
      <c r="H48" s="41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6</v>
      </c>
      <c r="B49" s="5" t="e">
        <f>IF(#REF!&lt;&gt;0,"DA","NE")</f>
        <v>#REF!</v>
      </c>
      <c r="D49" s="7" t="s">
        <v>54</v>
      </c>
      <c r="E49" s="8">
        <v>1</v>
      </c>
      <c r="F49" s="8" t="e">
        <f>#REF!</f>
        <v>#REF!</v>
      </c>
      <c r="G49" s="8" t="e">
        <f>IF(#REF!=0,"",#REF!)</f>
        <v>#REF!</v>
      </c>
      <c r="H49" s="41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5</v>
      </c>
      <c r="B50" s="5" t="s">
        <v>25</v>
      </c>
      <c r="D50" s="7" t="s">
        <v>54</v>
      </c>
      <c r="E50" s="8">
        <v>1</v>
      </c>
      <c r="F50" s="8" t="e">
        <f>#REF!</f>
        <v>#REF!</v>
      </c>
      <c r="G50" s="8" t="e">
        <f>IF(#REF!=0,"",#REF!)</f>
        <v>#REF!</v>
      </c>
      <c r="H50" s="41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7</v>
      </c>
      <c r="B51" s="5" t="e">
        <f>#REF!</f>
        <v>#REF!</v>
      </c>
      <c r="D51" s="7" t="s">
        <v>54</v>
      </c>
      <c r="E51" s="8">
        <v>1</v>
      </c>
      <c r="F51" s="8" t="e">
        <f>#REF!</f>
        <v>#REF!</v>
      </c>
      <c r="G51" s="8" t="e">
        <f>IF(#REF!=0,"",#REF!)</f>
        <v>#REF!</v>
      </c>
      <c r="H51" s="41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110</v>
      </c>
      <c r="B52" s="5" t="e">
        <f>IF(#REF!&gt;0,"DA","NE")</f>
        <v>#REF!</v>
      </c>
      <c r="D52" s="7" t="s">
        <v>54</v>
      </c>
      <c r="E52" s="8">
        <v>1</v>
      </c>
      <c r="F52" s="8" t="e">
        <f>#REF!</f>
        <v>#REF!</v>
      </c>
      <c r="G52" s="8" t="e">
        <f>IF(#REF!=0,"",#REF!)</f>
        <v>#REF!</v>
      </c>
      <c r="H52" s="41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61</v>
      </c>
      <c r="B53" s="5" t="e">
        <f>#REF!</f>
        <v>#REF!</v>
      </c>
      <c r="D53" s="7" t="s">
        <v>54</v>
      </c>
      <c r="E53" s="8">
        <v>1</v>
      </c>
      <c r="F53" s="8" t="e">
        <f>#REF!</f>
        <v>#REF!</v>
      </c>
      <c r="G53" s="8" t="e">
        <f>IF(#REF!=0,"",#REF!)</f>
        <v>#REF!</v>
      </c>
      <c r="H53" s="41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62</v>
      </c>
      <c r="B54" s="5" t="e">
        <f>#REF!</f>
        <v>#REF!</v>
      </c>
      <c r="D54" s="7" t="s">
        <v>54</v>
      </c>
      <c r="E54" s="8">
        <v>1</v>
      </c>
      <c r="F54" s="8" t="e">
        <f>#REF!</f>
        <v>#REF!</v>
      </c>
      <c r="G54" s="8" t="e">
        <f>IF(#REF!=0,"",#REF!)</f>
        <v>#REF!</v>
      </c>
      <c r="H54" s="41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63</v>
      </c>
      <c r="B55" s="5" t="e">
        <f>#REF!</f>
        <v>#REF!</v>
      </c>
      <c r="D55" s="7" t="s">
        <v>54</v>
      </c>
      <c r="E55" s="8">
        <v>1</v>
      </c>
      <c r="F55" s="8" t="e">
        <f>#REF!</f>
        <v>#REF!</v>
      </c>
      <c r="G55" s="8" t="e">
        <f>IF(#REF!=0,"",#REF!)</f>
        <v>#REF!</v>
      </c>
      <c r="H55" s="41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64</v>
      </c>
      <c r="B56" s="5" t="e">
        <f>#REF!</f>
        <v>#REF!</v>
      </c>
      <c r="D56" s="7" t="s">
        <v>54</v>
      </c>
      <c r="E56" s="8">
        <v>1</v>
      </c>
      <c r="F56" s="8" t="e">
        <f>#REF!</f>
        <v>#REF!</v>
      </c>
      <c r="G56" s="8" t="e">
        <f>IF(#REF!=0,"",#REF!)</f>
        <v>#REF!</v>
      </c>
      <c r="H56" s="41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65</v>
      </c>
      <c r="B57" s="5" t="e">
        <f>#REF!</f>
        <v>#REF!</v>
      </c>
      <c r="D57" s="7" t="s">
        <v>54</v>
      </c>
      <c r="E57" s="8">
        <v>1</v>
      </c>
      <c r="F57" s="8" t="e">
        <f>#REF!</f>
        <v>#REF!</v>
      </c>
      <c r="G57" s="8" t="e">
        <f>IF(#REF!=0,"",#REF!)</f>
        <v>#REF!</v>
      </c>
      <c r="H57" s="41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10</v>
      </c>
      <c r="B58" s="5" t="e">
        <f>IF(#REF!&gt;0,"NE","DA")</f>
        <v>#REF!</v>
      </c>
      <c r="D58" s="7" t="s">
        <v>54</v>
      </c>
      <c r="E58" s="8">
        <v>1</v>
      </c>
      <c r="F58" s="8" t="e">
        <f>#REF!</f>
        <v>#REF!</v>
      </c>
      <c r="G58" s="8" t="e">
        <f>IF(#REF!=0,"",#REF!)</f>
        <v>#REF!</v>
      </c>
      <c r="H58" s="41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80</v>
      </c>
      <c r="B59" s="17" t="e">
        <f>ABS(SUM(H2:H381)+SUM(#REF!)+SUM(AC2:AC101))</f>
        <v>#REF!</v>
      </c>
      <c r="D59" s="7" t="s">
        <v>54</v>
      </c>
      <c r="E59" s="8">
        <v>1</v>
      </c>
      <c r="F59" s="8" t="e">
        <f>#REF!</f>
        <v>#REF!</v>
      </c>
      <c r="G59" s="8" t="e">
        <f>IF(#REF!=0,"",#REF!)</f>
        <v>#REF!</v>
      </c>
      <c r="H59" s="41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53</v>
      </c>
      <c r="B60" s="5" t="e">
        <f>IF(#REF!&lt;&gt;"",#REF!,"")</f>
        <v>#REF!</v>
      </c>
      <c r="D60" s="7" t="s">
        <v>54</v>
      </c>
      <c r="E60" s="8">
        <v>1</v>
      </c>
      <c r="F60" s="8" t="e">
        <f>#REF!</f>
        <v>#REF!</v>
      </c>
      <c r="G60" s="8" t="e">
        <f>IF(#REF!=0,"",#REF!)</f>
        <v>#REF!</v>
      </c>
      <c r="H60" s="41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81</v>
      </c>
      <c r="B61" s="17" t="e">
        <f>SUM(AC2:AC101)</f>
        <v>#REF!</v>
      </c>
      <c r="D61" s="7" t="s">
        <v>54</v>
      </c>
      <c r="E61" s="8">
        <v>1</v>
      </c>
      <c r="F61" s="8" t="e">
        <f>#REF!</f>
        <v>#REF!</v>
      </c>
      <c r="G61" s="8" t="e">
        <f>IF(#REF!=0,"",#REF!)</f>
        <v>#REF!</v>
      </c>
      <c r="H61" s="41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54</v>
      </c>
      <c r="E62" s="8">
        <v>1</v>
      </c>
      <c r="F62" s="8" t="e">
        <f>#REF!</f>
        <v>#REF!</v>
      </c>
      <c r="G62" s="8" t="e">
        <f>IF(#REF!=0,"",#REF!)</f>
        <v>#REF!</v>
      </c>
      <c r="H62" s="41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54</v>
      </c>
      <c r="E63" s="8">
        <v>1</v>
      </c>
      <c r="F63" s="8" t="e">
        <f>#REF!</f>
        <v>#REF!</v>
      </c>
      <c r="G63" s="8" t="e">
        <f>IF(#REF!=0,"",#REF!)</f>
        <v>#REF!</v>
      </c>
      <c r="H63" s="41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54</v>
      </c>
      <c r="E64" s="8">
        <v>1</v>
      </c>
      <c r="F64" s="8" t="e">
        <f>#REF!</f>
        <v>#REF!</v>
      </c>
      <c r="G64" s="8" t="e">
        <f>IF(#REF!=0,"",#REF!)</f>
        <v>#REF!</v>
      </c>
      <c r="H64" s="41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54</v>
      </c>
      <c r="E65" s="8">
        <v>1</v>
      </c>
      <c r="F65" s="8" t="e">
        <f>#REF!</f>
        <v>#REF!</v>
      </c>
      <c r="G65" s="8" t="e">
        <f>IF(#REF!=0,"",#REF!)</f>
        <v>#REF!</v>
      </c>
      <c r="H65" s="41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54</v>
      </c>
      <c r="E66" s="8">
        <v>1</v>
      </c>
      <c r="F66" s="8" t="e">
        <f>#REF!</f>
        <v>#REF!</v>
      </c>
      <c r="G66" s="8" t="e">
        <f>IF(#REF!=0,"",#REF!)</f>
        <v>#REF!</v>
      </c>
      <c r="H66" s="41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54</v>
      </c>
      <c r="E67" s="8">
        <v>1</v>
      </c>
      <c r="F67" s="8" t="e">
        <f>#REF!</f>
        <v>#REF!</v>
      </c>
      <c r="G67" s="8" t="e">
        <f>IF(#REF!=0,"",#REF!)</f>
        <v>#REF!</v>
      </c>
      <c r="H67" s="41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54</v>
      </c>
      <c r="E68" s="8">
        <v>1</v>
      </c>
      <c r="F68" s="8" t="e">
        <f>#REF!</f>
        <v>#REF!</v>
      </c>
      <c r="G68" s="8" t="e">
        <f>IF(#REF!=0,"",#REF!)</f>
        <v>#REF!</v>
      </c>
      <c r="H68" s="41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54</v>
      </c>
      <c r="E69" s="8">
        <v>1</v>
      </c>
      <c r="F69" s="8" t="e">
        <f>#REF!</f>
        <v>#REF!</v>
      </c>
      <c r="G69" s="8" t="e">
        <f>IF(#REF!=0,"",#REF!)</f>
        <v>#REF!</v>
      </c>
      <c r="H69" s="41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54</v>
      </c>
      <c r="E70" s="8">
        <v>1</v>
      </c>
      <c r="F70" s="8" t="e">
        <f>#REF!</f>
        <v>#REF!</v>
      </c>
      <c r="G70" s="8" t="e">
        <f>IF(#REF!=0,"",#REF!)</f>
        <v>#REF!</v>
      </c>
      <c r="H70" s="41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54</v>
      </c>
      <c r="E71" s="8">
        <v>1</v>
      </c>
      <c r="F71" s="8" t="e">
        <f>#REF!</f>
        <v>#REF!</v>
      </c>
      <c r="G71" s="8" t="e">
        <f>IF(#REF!=0,"",#REF!)</f>
        <v>#REF!</v>
      </c>
      <c r="H71" s="41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54</v>
      </c>
      <c r="E72" s="8">
        <v>1</v>
      </c>
      <c r="F72" s="8" t="e">
        <f>#REF!</f>
        <v>#REF!</v>
      </c>
      <c r="G72" s="8" t="e">
        <f>IF(#REF!=0,"",#REF!)</f>
        <v>#REF!</v>
      </c>
      <c r="H72" s="41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54</v>
      </c>
      <c r="E73" s="8">
        <v>1</v>
      </c>
      <c r="F73" s="8" t="e">
        <f>#REF!</f>
        <v>#REF!</v>
      </c>
      <c r="G73" s="8" t="e">
        <f>IF(#REF!=0,"",#REF!)</f>
        <v>#REF!</v>
      </c>
      <c r="H73" s="41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54</v>
      </c>
      <c r="E74" s="8">
        <v>1</v>
      </c>
      <c r="F74" s="8" t="e">
        <f>#REF!</f>
        <v>#REF!</v>
      </c>
      <c r="G74" s="8" t="e">
        <f>IF(#REF!=0,"",#REF!)</f>
        <v>#REF!</v>
      </c>
      <c r="H74" s="41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54</v>
      </c>
      <c r="E75" s="8">
        <v>1</v>
      </c>
      <c r="F75" s="8" t="e">
        <f>#REF!</f>
        <v>#REF!</v>
      </c>
      <c r="G75" s="8" t="e">
        <f>IF(#REF!=0,"",#REF!)</f>
        <v>#REF!</v>
      </c>
      <c r="H75" s="41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54</v>
      </c>
      <c r="E76" s="8">
        <v>1</v>
      </c>
      <c r="F76" s="8" t="e">
        <f>#REF!</f>
        <v>#REF!</v>
      </c>
      <c r="G76" s="8" t="e">
        <f>IF(#REF!=0,"",#REF!)</f>
        <v>#REF!</v>
      </c>
      <c r="H76" s="41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54</v>
      </c>
      <c r="E77" s="8">
        <v>1</v>
      </c>
      <c r="F77" s="8" t="e">
        <f>#REF!</f>
        <v>#REF!</v>
      </c>
      <c r="G77" s="8" t="e">
        <f>IF(#REF!=0,"",#REF!)</f>
        <v>#REF!</v>
      </c>
      <c r="H77" s="41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54</v>
      </c>
      <c r="E78" s="8">
        <v>1</v>
      </c>
      <c r="F78" s="8" t="e">
        <f>#REF!</f>
        <v>#REF!</v>
      </c>
      <c r="G78" s="8" t="e">
        <f>IF(#REF!=0,"",#REF!)</f>
        <v>#REF!</v>
      </c>
      <c r="H78" s="41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54</v>
      </c>
      <c r="E79" s="8">
        <v>1</v>
      </c>
      <c r="F79" s="8" t="e">
        <f>#REF!</f>
        <v>#REF!</v>
      </c>
      <c r="G79" s="8" t="e">
        <f>IF(#REF!=0,"",#REF!)</f>
        <v>#REF!</v>
      </c>
      <c r="H79" s="41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54</v>
      </c>
      <c r="E80" s="8">
        <v>1</v>
      </c>
      <c r="F80" s="8" t="e">
        <f>#REF!</f>
        <v>#REF!</v>
      </c>
      <c r="G80" s="8" t="e">
        <f>IF(#REF!=0,"",#REF!)</f>
        <v>#REF!</v>
      </c>
      <c r="H80" s="41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54</v>
      </c>
      <c r="E81" s="8">
        <v>1</v>
      </c>
      <c r="F81" s="8" t="e">
        <f>#REF!</f>
        <v>#REF!</v>
      </c>
      <c r="G81" s="8" t="e">
        <f>IF(#REF!=0,"",#REF!)</f>
        <v>#REF!</v>
      </c>
      <c r="H81" s="41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54</v>
      </c>
      <c r="E82" s="8">
        <v>1</v>
      </c>
      <c r="F82" s="8" t="e">
        <f>#REF!</f>
        <v>#REF!</v>
      </c>
      <c r="G82" s="8" t="e">
        <f>IF(#REF!=0,"",#REF!)</f>
        <v>#REF!</v>
      </c>
      <c r="H82" s="41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54</v>
      </c>
      <c r="E83" s="8">
        <v>1</v>
      </c>
      <c r="F83" s="8" t="e">
        <f>#REF!</f>
        <v>#REF!</v>
      </c>
      <c r="G83" s="8" t="e">
        <f>IF(#REF!=0,"",#REF!)</f>
        <v>#REF!</v>
      </c>
      <c r="H83" s="41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54</v>
      </c>
      <c r="E84" s="8">
        <v>1</v>
      </c>
      <c r="F84" s="8" t="e">
        <f>#REF!</f>
        <v>#REF!</v>
      </c>
      <c r="G84" s="8" t="e">
        <f>IF(#REF!=0,"",#REF!)</f>
        <v>#REF!</v>
      </c>
      <c r="H84" s="41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54</v>
      </c>
      <c r="E85" s="8">
        <v>1</v>
      </c>
      <c r="F85" s="8" t="e">
        <f>#REF!</f>
        <v>#REF!</v>
      </c>
      <c r="G85" s="8" t="e">
        <f>IF(#REF!=0,"",#REF!)</f>
        <v>#REF!</v>
      </c>
      <c r="H85" s="41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54</v>
      </c>
      <c r="E86" s="8">
        <v>1</v>
      </c>
      <c r="F86" s="8" t="e">
        <f>#REF!</f>
        <v>#REF!</v>
      </c>
      <c r="G86" s="8" t="e">
        <f>IF(#REF!=0,"",#REF!)</f>
        <v>#REF!</v>
      </c>
      <c r="H86" s="41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54</v>
      </c>
      <c r="E87" s="8">
        <v>1</v>
      </c>
      <c r="F87" s="8" t="e">
        <f>#REF!</f>
        <v>#REF!</v>
      </c>
      <c r="G87" s="8" t="e">
        <f>IF(#REF!=0,"",#REF!)</f>
        <v>#REF!</v>
      </c>
      <c r="H87" s="41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54</v>
      </c>
      <c r="E88" s="8">
        <v>1</v>
      </c>
      <c r="F88" s="8" t="e">
        <f>#REF!</f>
        <v>#REF!</v>
      </c>
      <c r="G88" s="8" t="e">
        <f>IF(#REF!=0,"",#REF!)</f>
        <v>#REF!</v>
      </c>
      <c r="H88" s="41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54</v>
      </c>
      <c r="E89" s="8">
        <v>1</v>
      </c>
      <c r="F89" s="8" t="e">
        <f>#REF!</f>
        <v>#REF!</v>
      </c>
      <c r="G89" s="8" t="e">
        <f>IF(#REF!=0,"",#REF!)</f>
        <v>#REF!</v>
      </c>
      <c r="H89" s="41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54</v>
      </c>
      <c r="E90" s="8">
        <v>1</v>
      </c>
      <c r="F90" s="8" t="e">
        <f>#REF!</f>
        <v>#REF!</v>
      </c>
      <c r="G90" s="8" t="e">
        <f>IF(#REF!=0,"",#REF!)</f>
        <v>#REF!</v>
      </c>
      <c r="H90" s="41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54</v>
      </c>
      <c r="E91" s="8">
        <v>1</v>
      </c>
      <c r="F91" s="8" t="e">
        <f>#REF!</f>
        <v>#REF!</v>
      </c>
      <c r="G91" s="8" t="e">
        <f>IF(#REF!=0,"",#REF!)</f>
        <v>#REF!</v>
      </c>
      <c r="H91" s="41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54</v>
      </c>
      <c r="E92" s="8">
        <v>1</v>
      </c>
      <c r="F92" s="8" t="e">
        <f>#REF!</f>
        <v>#REF!</v>
      </c>
      <c r="G92" s="8" t="e">
        <f>IF(#REF!=0,"",#REF!)</f>
        <v>#REF!</v>
      </c>
      <c r="H92" s="41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54</v>
      </c>
      <c r="E93" s="8">
        <v>1</v>
      </c>
      <c r="F93" s="8" t="e">
        <f>#REF!</f>
        <v>#REF!</v>
      </c>
      <c r="G93" s="8" t="e">
        <f>IF(#REF!=0,"",#REF!)</f>
        <v>#REF!</v>
      </c>
      <c r="H93" s="41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54</v>
      </c>
      <c r="E94" s="8">
        <v>1</v>
      </c>
      <c r="F94" s="8" t="e">
        <f>#REF!</f>
        <v>#REF!</v>
      </c>
      <c r="G94" s="8" t="e">
        <f>IF(#REF!=0,"",#REF!)</f>
        <v>#REF!</v>
      </c>
      <c r="H94" s="41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54</v>
      </c>
      <c r="E95" s="8">
        <v>1</v>
      </c>
      <c r="F95" s="8" t="e">
        <f>#REF!</f>
        <v>#REF!</v>
      </c>
      <c r="G95" s="8" t="e">
        <f>IF(#REF!=0,"",#REF!)</f>
        <v>#REF!</v>
      </c>
      <c r="H95" s="41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54</v>
      </c>
      <c r="E96" s="8">
        <v>1</v>
      </c>
      <c r="F96" s="8" t="e">
        <f>#REF!</f>
        <v>#REF!</v>
      </c>
      <c r="G96" s="8" t="e">
        <f>IF(#REF!=0,"",#REF!)</f>
        <v>#REF!</v>
      </c>
      <c r="H96" s="41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54</v>
      </c>
      <c r="E97" s="8">
        <v>1</v>
      </c>
      <c r="F97" s="8" t="e">
        <f>#REF!</f>
        <v>#REF!</v>
      </c>
      <c r="G97" s="8" t="e">
        <f>IF(#REF!=0,"",#REF!)</f>
        <v>#REF!</v>
      </c>
      <c r="H97" s="41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54</v>
      </c>
      <c r="E98" s="8">
        <v>1</v>
      </c>
      <c r="F98" s="8" t="e">
        <f>#REF!</f>
        <v>#REF!</v>
      </c>
      <c r="G98" s="8" t="e">
        <f>IF(#REF!=0,"",#REF!)</f>
        <v>#REF!</v>
      </c>
      <c r="H98" s="41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54</v>
      </c>
      <c r="E99" s="8">
        <v>1</v>
      </c>
      <c r="F99" s="8" t="e">
        <f>#REF!</f>
        <v>#REF!</v>
      </c>
      <c r="G99" s="8" t="e">
        <f>IF(#REF!=0,"",#REF!)</f>
        <v>#REF!</v>
      </c>
      <c r="H99" s="41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54</v>
      </c>
      <c r="E100" s="8">
        <v>1</v>
      </c>
      <c r="F100" s="8" t="e">
        <f>#REF!</f>
        <v>#REF!</v>
      </c>
      <c r="G100" s="8" t="e">
        <f>IF(#REF!=0,"",#REF!)</f>
        <v>#REF!</v>
      </c>
      <c r="H100" s="41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54</v>
      </c>
      <c r="E101" s="8">
        <v>1</v>
      </c>
      <c r="F101" s="8" t="e">
        <f>#REF!</f>
        <v>#REF!</v>
      </c>
      <c r="G101" s="8" t="e">
        <f>IF(#REF!=0,"",#REF!)</f>
        <v>#REF!</v>
      </c>
      <c r="H101" s="41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54</v>
      </c>
      <c r="E102" s="8">
        <v>1</v>
      </c>
      <c r="F102" s="8" t="e">
        <f>#REF!</f>
        <v>#REF!</v>
      </c>
      <c r="G102" s="8" t="e">
        <f>IF(#REF!=0,"",#REF!)</f>
        <v>#REF!</v>
      </c>
      <c r="H102" s="41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54</v>
      </c>
      <c r="E103" s="8">
        <v>1</v>
      </c>
      <c r="F103" s="8" t="e">
        <f>#REF!</f>
        <v>#REF!</v>
      </c>
      <c r="G103" s="8" t="e">
        <f>IF(#REF!=0,"",#REF!)</f>
        <v>#REF!</v>
      </c>
      <c r="H103" s="41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54</v>
      </c>
      <c r="E104" s="8">
        <v>1</v>
      </c>
      <c r="F104" s="8" t="e">
        <f>#REF!</f>
        <v>#REF!</v>
      </c>
      <c r="G104" s="8" t="e">
        <f>IF(#REF!=0,"",#REF!)</f>
        <v>#REF!</v>
      </c>
      <c r="H104" s="41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54</v>
      </c>
      <c r="E105" s="8">
        <v>1</v>
      </c>
      <c r="F105" s="8" t="e">
        <f>#REF!</f>
        <v>#REF!</v>
      </c>
      <c r="G105" s="8" t="e">
        <f>IF(#REF!=0,"",#REF!)</f>
        <v>#REF!</v>
      </c>
      <c r="H105" s="41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54</v>
      </c>
      <c r="E106" s="8">
        <v>1</v>
      </c>
      <c r="F106" s="8" t="e">
        <f>#REF!</f>
        <v>#REF!</v>
      </c>
      <c r="G106" s="8" t="e">
        <f>IF(#REF!=0,"",#REF!)</f>
        <v>#REF!</v>
      </c>
      <c r="H106" s="41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54</v>
      </c>
      <c r="E107" s="8">
        <v>1</v>
      </c>
      <c r="F107" s="8" t="e">
        <f>#REF!</f>
        <v>#REF!</v>
      </c>
      <c r="G107" s="8" t="e">
        <f>IF(#REF!=0,"",#REF!)</f>
        <v>#REF!</v>
      </c>
      <c r="H107" s="41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54</v>
      </c>
      <c r="E108" s="8">
        <v>1</v>
      </c>
      <c r="F108" s="8" t="e">
        <f>#REF!</f>
        <v>#REF!</v>
      </c>
      <c r="G108" s="8" t="e">
        <f>IF(#REF!=0,"",#REF!)</f>
        <v>#REF!</v>
      </c>
      <c r="H108" s="41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54</v>
      </c>
      <c r="E109" s="8">
        <v>1</v>
      </c>
      <c r="F109" s="8" t="e">
        <f>#REF!</f>
        <v>#REF!</v>
      </c>
      <c r="G109" s="8" t="e">
        <f>IF(#REF!=0,"",#REF!)</f>
        <v>#REF!</v>
      </c>
      <c r="H109" s="41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54</v>
      </c>
      <c r="E110" s="8">
        <v>1</v>
      </c>
      <c r="F110" s="8" t="e">
        <f>#REF!</f>
        <v>#REF!</v>
      </c>
      <c r="G110" s="8" t="e">
        <f>IF(#REF!=0,"",#REF!)</f>
        <v>#REF!</v>
      </c>
      <c r="H110" s="41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54</v>
      </c>
      <c r="E111" s="8">
        <v>1</v>
      </c>
      <c r="F111" s="8" t="e">
        <f>#REF!</f>
        <v>#REF!</v>
      </c>
      <c r="G111" s="8" t="e">
        <f>IF(#REF!=0,"",#REF!)</f>
        <v>#REF!</v>
      </c>
      <c r="H111" s="41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54</v>
      </c>
      <c r="E112" s="8">
        <v>1</v>
      </c>
      <c r="F112" s="8" t="e">
        <f>#REF!</f>
        <v>#REF!</v>
      </c>
      <c r="G112" s="8" t="e">
        <f>IF(#REF!=0,"",#REF!)</f>
        <v>#REF!</v>
      </c>
      <c r="H112" s="41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54</v>
      </c>
      <c r="E113" s="8">
        <v>1</v>
      </c>
      <c r="F113" s="8" t="e">
        <f>#REF!</f>
        <v>#REF!</v>
      </c>
      <c r="G113" s="8" t="e">
        <f>IF(#REF!=0,"",#REF!)</f>
        <v>#REF!</v>
      </c>
      <c r="H113" s="41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54</v>
      </c>
      <c r="E114" s="8">
        <v>1</v>
      </c>
      <c r="F114" s="8" t="e">
        <f>#REF!</f>
        <v>#REF!</v>
      </c>
      <c r="G114" s="8" t="e">
        <f>IF(#REF!=0,"",#REF!)</f>
        <v>#REF!</v>
      </c>
      <c r="H114" s="41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54</v>
      </c>
      <c r="E115" s="8">
        <v>1</v>
      </c>
      <c r="F115" s="8" t="e">
        <f>#REF!</f>
        <v>#REF!</v>
      </c>
      <c r="G115" s="8" t="e">
        <f>IF(#REF!=0,"",#REF!)</f>
        <v>#REF!</v>
      </c>
      <c r="H115" s="41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54</v>
      </c>
      <c r="E116" s="8">
        <v>1</v>
      </c>
      <c r="F116" s="8" t="e">
        <f>#REF!</f>
        <v>#REF!</v>
      </c>
      <c r="G116" s="8" t="e">
        <f>IF(#REF!=0,"",#REF!)</f>
        <v>#REF!</v>
      </c>
      <c r="H116" s="41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54</v>
      </c>
      <c r="E117" s="8">
        <v>1</v>
      </c>
      <c r="F117" s="8" t="e">
        <f>#REF!</f>
        <v>#REF!</v>
      </c>
      <c r="G117" s="8" t="e">
        <f>IF(#REF!=0,"",#REF!)</f>
        <v>#REF!</v>
      </c>
      <c r="H117" s="41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54</v>
      </c>
      <c r="E118" s="8">
        <v>1</v>
      </c>
      <c r="F118" s="8" t="e">
        <f>#REF!</f>
        <v>#REF!</v>
      </c>
      <c r="G118" s="8" t="e">
        <f>IF(#REF!=0,"",#REF!)</f>
        <v>#REF!</v>
      </c>
      <c r="H118" s="41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54</v>
      </c>
      <c r="E119" s="8">
        <v>1</v>
      </c>
      <c r="F119" s="8" t="e">
        <f>#REF!</f>
        <v>#REF!</v>
      </c>
      <c r="G119" s="8" t="e">
        <f>IF(#REF!=0,"",#REF!)</f>
        <v>#REF!</v>
      </c>
      <c r="H119" s="41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54</v>
      </c>
      <c r="E120" s="8">
        <v>1</v>
      </c>
      <c r="F120" s="8" t="e">
        <f>#REF!</f>
        <v>#REF!</v>
      </c>
      <c r="G120" s="8" t="e">
        <f>IF(#REF!=0,"",#REF!)</f>
        <v>#REF!</v>
      </c>
      <c r="H120" s="41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54</v>
      </c>
      <c r="E121" s="8">
        <v>1</v>
      </c>
      <c r="F121" s="8" t="e">
        <f>#REF!</f>
        <v>#REF!</v>
      </c>
      <c r="G121" s="8" t="e">
        <f>IF(#REF!=0,"",#REF!)</f>
        <v>#REF!</v>
      </c>
      <c r="H121" s="41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54</v>
      </c>
      <c r="E122" s="8">
        <v>1</v>
      </c>
      <c r="F122" s="8" t="e">
        <f>#REF!</f>
        <v>#REF!</v>
      </c>
      <c r="G122" s="8" t="e">
        <f>IF(#REF!=0,"",#REF!)</f>
        <v>#REF!</v>
      </c>
      <c r="H122" s="41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54</v>
      </c>
      <c r="E123" s="8">
        <v>1</v>
      </c>
      <c r="F123" s="8" t="e">
        <f>#REF!</f>
        <v>#REF!</v>
      </c>
      <c r="G123" s="8" t="e">
        <f>IF(#REF!=0,"",#REF!)</f>
        <v>#REF!</v>
      </c>
      <c r="H123" s="41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54</v>
      </c>
      <c r="E124" s="11">
        <v>1</v>
      </c>
      <c r="F124" s="11" t="e">
        <f>#REF!</f>
        <v>#REF!</v>
      </c>
      <c r="G124" s="11" t="e">
        <f>IF(#REF!=0,"",#REF!)</f>
        <v>#REF!</v>
      </c>
      <c r="H124" s="42" t="e">
        <f t="shared" si="4"/>
        <v>#REF!</v>
      </c>
      <c r="I124" s="34" t="e">
        <f t="shared" si="5"/>
        <v>#REF!</v>
      </c>
      <c r="J124" s="34" t="e">
        <f>#REF!</f>
        <v>#REF!</v>
      </c>
      <c r="K124" s="34" t="e">
        <f>#REF!</f>
        <v>#REF!</v>
      </c>
      <c r="L124" s="34" t="e">
        <f>#REF!</f>
        <v>#REF!</v>
      </c>
      <c r="M124" s="34" t="e">
        <f>#REF!</f>
        <v>#REF!</v>
      </c>
      <c r="N124" s="34" t="e">
        <f>#REF!</f>
        <v>#REF!</v>
      </c>
      <c r="O124" s="35" t="e">
        <f>#REF!</f>
        <v>#REF!</v>
      </c>
      <c r="P124" s="34"/>
      <c r="Q124" s="34"/>
      <c r="R124" s="34"/>
      <c r="S124" s="34"/>
      <c r="T124" s="34"/>
      <c r="U124" s="34"/>
      <c r="V124" s="34"/>
      <c r="W124" s="34"/>
      <c r="X124" s="35"/>
    </row>
    <row r="125" spans="4:24" ht="12.75" hidden="1">
      <c r="D125" s="24" t="s">
        <v>77</v>
      </c>
      <c r="E125" s="6">
        <v>2</v>
      </c>
      <c r="F125" s="6" t="e">
        <f>#REF!</f>
        <v>#REF!</v>
      </c>
      <c r="G125" s="6" t="e">
        <f>IF(#REF!=0,"",#REF!)</f>
        <v>#REF!</v>
      </c>
      <c r="H125" s="40" t="e">
        <f>J125/100*F125+2*K125/100*F125+3*L125/100*F125+4*M125/100*F125+5*N125/100*F125+6*O125/100*F125</f>
        <v>#REF!</v>
      </c>
      <c r="I125" s="32" t="e">
        <f>ABS(ROUND(J125,0)-J125)+ABS(ROUND(K125,0)-K125)+ABS(ROUND(L125,0)-L125)+ABS(ROUND(M125,0)-M125)+ABS(ROUND(N125,0)-N125)+ABS(ROUND(O125,0)-O125)</f>
        <v>#REF!</v>
      </c>
      <c r="J125" s="32" t="e">
        <f>#REF!</f>
        <v>#REF!</v>
      </c>
      <c r="K125" s="32" t="e">
        <f>#REF!</f>
        <v>#REF!</v>
      </c>
      <c r="L125" s="32" t="e">
        <f>#REF!</f>
        <v>#REF!</v>
      </c>
      <c r="M125" s="32" t="e">
        <f>#REF!</f>
        <v>#REF!</v>
      </c>
      <c r="N125" s="32" t="e">
        <f>#REF!</f>
        <v>#REF!</v>
      </c>
      <c r="O125" s="33" t="e">
        <f>#REF!</f>
        <v>#REF!</v>
      </c>
      <c r="P125" s="32"/>
      <c r="Q125" s="32"/>
      <c r="R125" s="32"/>
      <c r="S125" s="32"/>
      <c r="T125" s="32"/>
      <c r="U125" s="32"/>
      <c r="V125" s="32"/>
      <c r="W125" s="32"/>
      <c r="X125" s="33"/>
    </row>
    <row r="126" spans="4:24" ht="12.75" hidden="1">
      <c r="D126" s="7" t="s">
        <v>77</v>
      </c>
      <c r="E126" s="8">
        <v>2</v>
      </c>
      <c r="F126" s="8" t="e">
        <f>#REF!</f>
        <v>#REF!</v>
      </c>
      <c r="G126" s="8" t="e">
        <f>IF(#REF!=0,"",#REF!)</f>
        <v>#REF!</v>
      </c>
      <c r="H126" s="41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77</v>
      </c>
      <c r="E127" s="8">
        <v>2</v>
      </c>
      <c r="F127" s="8" t="e">
        <f>#REF!</f>
        <v>#REF!</v>
      </c>
      <c r="G127" s="8" t="e">
        <f>IF(#REF!=0,"",#REF!)</f>
        <v>#REF!</v>
      </c>
      <c r="H127" s="41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77</v>
      </c>
      <c r="E128" s="8">
        <v>2</v>
      </c>
      <c r="F128" s="8" t="e">
        <f>#REF!</f>
        <v>#REF!</v>
      </c>
      <c r="G128" s="8" t="e">
        <f>IF(#REF!=0,"",#REF!)</f>
        <v>#REF!</v>
      </c>
      <c r="H128" s="41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77</v>
      </c>
      <c r="E129" s="8">
        <v>2</v>
      </c>
      <c r="F129" s="8" t="e">
        <f>#REF!</f>
        <v>#REF!</v>
      </c>
      <c r="G129" s="8" t="e">
        <f>IF(#REF!=0,"",#REF!)</f>
        <v>#REF!</v>
      </c>
      <c r="H129" s="41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77</v>
      </c>
      <c r="E130" s="8">
        <v>2</v>
      </c>
      <c r="F130" s="8" t="e">
        <f>#REF!</f>
        <v>#REF!</v>
      </c>
      <c r="G130" s="8" t="e">
        <f>IF(#REF!=0,"",#REF!)</f>
        <v>#REF!</v>
      </c>
      <c r="H130" s="41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77</v>
      </c>
      <c r="E131" s="8">
        <v>2</v>
      </c>
      <c r="F131" s="8" t="e">
        <f>#REF!</f>
        <v>#REF!</v>
      </c>
      <c r="G131" s="8" t="e">
        <f>IF(#REF!=0,"",#REF!)</f>
        <v>#REF!</v>
      </c>
      <c r="H131" s="41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77</v>
      </c>
      <c r="E132" s="8">
        <v>2</v>
      </c>
      <c r="F132" s="8" t="e">
        <f>#REF!</f>
        <v>#REF!</v>
      </c>
      <c r="G132" s="8" t="e">
        <f>IF(#REF!=0,"",#REF!)</f>
        <v>#REF!</v>
      </c>
      <c r="H132" s="41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77</v>
      </c>
      <c r="E133" s="8">
        <v>2</v>
      </c>
      <c r="F133" s="8" t="e">
        <f>#REF!</f>
        <v>#REF!</v>
      </c>
      <c r="G133" s="8" t="e">
        <f>IF(#REF!=0,"",#REF!)</f>
        <v>#REF!</v>
      </c>
      <c r="H133" s="41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77</v>
      </c>
      <c r="E134" s="8">
        <v>2</v>
      </c>
      <c r="F134" s="8" t="e">
        <f>#REF!</f>
        <v>#REF!</v>
      </c>
      <c r="G134" s="8" t="e">
        <f>IF(#REF!=0,"",#REF!)</f>
        <v>#REF!</v>
      </c>
      <c r="H134" s="41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77</v>
      </c>
      <c r="E135" s="8">
        <v>2</v>
      </c>
      <c r="F135" s="8" t="e">
        <f>#REF!</f>
        <v>#REF!</v>
      </c>
      <c r="G135" s="8" t="e">
        <f>IF(#REF!=0,"",#REF!)</f>
        <v>#REF!</v>
      </c>
      <c r="H135" s="41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77</v>
      </c>
      <c r="E136" s="8">
        <v>2</v>
      </c>
      <c r="F136" s="8" t="e">
        <f>#REF!</f>
        <v>#REF!</v>
      </c>
      <c r="G136" s="8" t="e">
        <f>IF(#REF!=0,"",#REF!)</f>
        <v>#REF!</v>
      </c>
      <c r="H136" s="41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77</v>
      </c>
      <c r="E137" s="8">
        <v>2</v>
      </c>
      <c r="F137" s="8" t="e">
        <f>#REF!</f>
        <v>#REF!</v>
      </c>
      <c r="G137" s="8" t="e">
        <f>IF(#REF!=0,"",#REF!)</f>
        <v>#REF!</v>
      </c>
      <c r="H137" s="41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77</v>
      </c>
      <c r="E138" s="8">
        <v>2</v>
      </c>
      <c r="F138" s="8" t="e">
        <f>#REF!</f>
        <v>#REF!</v>
      </c>
      <c r="G138" s="8" t="e">
        <f>IF(#REF!=0,"",#REF!)</f>
        <v>#REF!</v>
      </c>
      <c r="H138" s="41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77</v>
      </c>
      <c r="E139" s="8">
        <v>2</v>
      </c>
      <c r="F139" s="8" t="e">
        <f>#REF!</f>
        <v>#REF!</v>
      </c>
      <c r="G139" s="8" t="e">
        <f>IF(#REF!=0,"",#REF!)</f>
        <v>#REF!</v>
      </c>
      <c r="H139" s="41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77</v>
      </c>
      <c r="E140" s="8">
        <v>2</v>
      </c>
      <c r="F140" s="8" t="e">
        <f>#REF!</f>
        <v>#REF!</v>
      </c>
      <c r="G140" s="8" t="e">
        <f>IF(#REF!=0,"",#REF!)</f>
        <v>#REF!</v>
      </c>
      <c r="H140" s="41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77</v>
      </c>
      <c r="E141" s="8">
        <v>2</v>
      </c>
      <c r="F141" s="8" t="e">
        <f>#REF!</f>
        <v>#REF!</v>
      </c>
      <c r="G141" s="8" t="e">
        <f>IF(#REF!=0,"",#REF!)</f>
        <v>#REF!</v>
      </c>
      <c r="H141" s="41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77</v>
      </c>
      <c r="E142" s="8">
        <v>2</v>
      </c>
      <c r="F142" s="8" t="e">
        <f>#REF!</f>
        <v>#REF!</v>
      </c>
      <c r="G142" s="8" t="e">
        <f>IF(#REF!=0,"",#REF!)</f>
        <v>#REF!</v>
      </c>
      <c r="H142" s="41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77</v>
      </c>
      <c r="E143" s="8">
        <v>2</v>
      </c>
      <c r="F143" s="8" t="e">
        <f>#REF!</f>
        <v>#REF!</v>
      </c>
      <c r="G143" s="8" t="e">
        <f>IF(#REF!=0,"",#REF!)</f>
        <v>#REF!</v>
      </c>
      <c r="H143" s="41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77</v>
      </c>
      <c r="E144" s="8">
        <v>2</v>
      </c>
      <c r="F144" s="8" t="e">
        <f>#REF!</f>
        <v>#REF!</v>
      </c>
      <c r="G144" s="8" t="e">
        <f>IF(#REF!=0,"",#REF!)</f>
        <v>#REF!</v>
      </c>
      <c r="H144" s="41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77</v>
      </c>
      <c r="E145" s="8">
        <v>2</v>
      </c>
      <c r="F145" s="8" t="e">
        <f>#REF!</f>
        <v>#REF!</v>
      </c>
      <c r="G145" s="8" t="e">
        <f>IF(#REF!=0,"",#REF!)</f>
        <v>#REF!</v>
      </c>
      <c r="H145" s="41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77</v>
      </c>
      <c r="E146" s="8">
        <v>2</v>
      </c>
      <c r="F146" s="8" t="e">
        <f>#REF!</f>
        <v>#REF!</v>
      </c>
      <c r="G146" s="8" t="e">
        <f>IF(#REF!=0,"",#REF!)</f>
        <v>#REF!</v>
      </c>
      <c r="H146" s="41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77</v>
      </c>
      <c r="E147" s="8">
        <v>2</v>
      </c>
      <c r="F147" s="8" t="e">
        <f>#REF!</f>
        <v>#REF!</v>
      </c>
      <c r="G147" s="8" t="e">
        <f>IF(#REF!=0,"",#REF!)</f>
        <v>#REF!</v>
      </c>
      <c r="H147" s="41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77</v>
      </c>
      <c r="E148" s="8">
        <v>2</v>
      </c>
      <c r="F148" s="8" t="e">
        <f>#REF!</f>
        <v>#REF!</v>
      </c>
      <c r="G148" s="8" t="e">
        <f>IF(#REF!=0,"",#REF!)</f>
        <v>#REF!</v>
      </c>
      <c r="H148" s="41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77</v>
      </c>
      <c r="E149" s="8">
        <v>2</v>
      </c>
      <c r="F149" s="8" t="e">
        <f>#REF!</f>
        <v>#REF!</v>
      </c>
      <c r="G149" s="8" t="e">
        <f>IF(#REF!=0,"",#REF!)</f>
        <v>#REF!</v>
      </c>
      <c r="H149" s="41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77</v>
      </c>
      <c r="E150" s="8">
        <v>2</v>
      </c>
      <c r="F150" s="8" t="e">
        <f>#REF!</f>
        <v>#REF!</v>
      </c>
      <c r="G150" s="8" t="e">
        <f>IF(#REF!=0,"",#REF!)</f>
        <v>#REF!</v>
      </c>
      <c r="H150" s="41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77</v>
      </c>
      <c r="E151" s="8">
        <v>2</v>
      </c>
      <c r="F151" s="8" t="e">
        <f>#REF!</f>
        <v>#REF!</v>
      </c>
      <c r="G151" s="8" t="e">
        <f>IF(#REF!=0,"",#REF!)</f>
        <v>#REF!</v>
      </c>
      <c r="H151" s="41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77</v>
      </c>
      <c r="E152" s="8">
        <v>2</v>
      </c>
      <c r="F152" s="8" t="e">
        <f>#REF!</f>
        <v>#REF!</v>
      </c>
      <c r="G152" s="8" t="e">
        <f>IF(#REF!=0,"",#REF!)</f>
        <v>#REF!</v>
      </c>
      <c r="H152" s="41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77</v>
      </c>
      <c r="E153" s="8">
        <v>2</v>
      </c>
      <c r="F153" s="8" t="e">
        <f>#REF!</f>
        <v>#REF!</v>
      </c>
      <c r="G153" s="8" t="e">
        <f>IF(#REF!=0,"",#REF!)</f>
        <v>#REF!</v>
      </c>
      <c r="H153" s="41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77</v>
      </c>
      <c r="E154" s="8">
        <v>2</v>
      </c>
      <c r="F154" s="8" t="e">
        <f>#REF!</f>
        <v>#REF!</v>
      </c>
      <c r="G154" s="8" t="e">
        <f>IF(#REF!=0,"",#REF!)</f>
        <v>#REF!</v>
      </c>
      <c r="H154" s="41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77</v>
      </c>
      <c r="E155" s="8">
        <v>2</v>
      </c>
      <c r="F155" s="8" t="e">
        <f>#REF!</f>
        <v>#REF!</v>
      </c>
      <c r="G155" s="8" t="e">
        <f>IF(#REF!=0,"",#REF!)</f>
        <v>#REF!</v>
      </c>
      <c r="H155" s="41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77</v>
      </c>
      <c r="E156" s="8">
        <v>2</v>
      </c>
      <c r="F156" s="8" t="e">
        <f>#REF!</f>
        <v>#REF!</v>
      </c>
      <c r="G156" s="8" t="e">
        <f>IF(#REF!=0,"",#REF!)</f>
        <v>#REF!</v>
      </c>
      <c r="H156" s="41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77</v>
      </c>
      <c r="E157" s="8">
        <v>2</v>
      </c>
      <c r="F157" s="8" t="e">
        <f>#REF!</f>
        <v>#REF!</v>
      </c>
      <c r="G157" s="8" t="e">
        <f>IF(#REF!=0,"",#REF!)</f>
        <v>#REF!</v>
      </c>
      <c r="H157" s="41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77</v>
      </c>
      <c r="E158" s="8">
        <v>2</v>
      </c>
      <c r="F158" s="8" t="e">
        <f>#REF!</f>
        <v>#REF!</v>
      </c>
      <c r="G158" s="8" t="e">
        <f>IF(#REF!=0,"",#REF!)</f>
        <v>#REF!</v>
      </c>
      <c r="H158" s="41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77</v>
      </c>
      <c r="E159" s="8">
        <v>2</v>
      </c>
      <c r="F159" s="8" t="e">
        <f>#REF!</f>
        <v>#REF!</v>
      </c>
      <c r="G159" s="8" t="e">
        <f>IF(#REF!=0,"",#REF!)</f>
        <v>#REF!</v>
      </c>
      <c r="H159" s="41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77</v>
      </c>
      <c r="E160" s="8">
        <v>2</v>
      </c>
      <c r="F160" s="8" t="e">
        <f>#REF!</f>
        <v>#REF!</v>
      </c>
      <c r="G160" s="8" t="e">
        <f>IF(#REF!=0,"",#REF!)</f>
        <v>#REF!</v>
      </c>
      <c r="H160" s="41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77</v>
      </c>
      <c r="E161" s="8">
        <v>2</v>
      </c>
      <c r="F161" s="8" t="e">
        <f>#REF!</f>
        <v>#REF!</v>
      </c>
      <c r="G161" s="8" t="e">
        <f>IF(#REF!=0,"",#REF!)</f>
        <v>#REF!</v>
      </c>
      <c r="H161" s="41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77</v>
      </c>
      <c r="E162" s="8">
        <v>2</v>
      </c>
      <c r="F162" s="8" t="e">
        <f>#REF!</f>
        <v>#REF!</v>
      </c>
      <c r="G162" s="8" t="e">
        <f>IF(#REF!=0,"",#REF!)</f>
        <v>#REF!</v>
      </c>
      <c r="H162" s="41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77</v>
      </c>
      <c r="E163" s="8">
        <v>2</v>
      </c>
      <c r="F163" s="8" t="e">
        <f>#REF!</f>
        <v>#REF!</v>
      </c>
      <c r="G163" s="8" t="e">
        <f>IF(#REF!=0,"",#REF!)</f>
        <v>#REF!</v>
      </c>
      <c r="H163" s="41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77</v>
      </c>
      <c r="E164" s="8">
        <v>2</v>
      </c>
      <c r="F164" s="8" t="e">
        <f>#REF!</f>
        <v>#REF!</v>
      </c>
      <c r="G164" s="8" t="e">
        <f>IF(#REF!=0,"",#REF!)</f>
        <v>#REF!</v>
      </c>
      <c r="H164" s="41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77</v>
      </c>
      <c r="E165" s="8">
        <v>2</v>
      </c>
      <c r="F165" s="8" t="e">
        <f>#REF!</f>
        <v>#REF!</v>
      </c>
      <c r="G165" s="8" t="e">
        <f>IF(#REF!=0,"",#REF!)</f>
        <v>#REF!</v>
      </c>
      <c r="H165" s="41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77</v>
      </c>
      <c r="E166" s="8">
        <v>2</v>
      </c>
      <c r="F166" s="8" t="e">
        <f>#REF!</f>
        <v>#REF!</v>
      </c>
      <c r="G166" s="8" t="e">
        <f>IF(#REF!=0,"",#REF!)</f>
        <v>#REF!</v>
      </c>
      <c r="H166" s="41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77</v>
      </c>
      <c r="E167" s="8">
        <v>2</v>
      </c>
      <c r="F167" s="8" t="e">
        <f>#REF!</f>
        <v>#REF!</v>
      </c>
      <c r="G167" s="8" t="e">
        <f>IF(#REF!=0,"",#REF!)</f>
        <v>#REF!</v>
      </c>
      <c r="H167" s="41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77</v>
      </c>
      <c r="E168" s="8">
        <v>2</v>
      </c>
      <c r="F168" s="8" t="e">
        <f>#REF!</f>
        <v>#REF!</v>
      </c>
      <c r="G168" s="8" t="e">
        <f>IF(#REF!=0,"",#REF!)</f>
        <v>#REF!</v>
      </c>
      <c r="H168" s="41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77</v>
      </c>
      <c r="E169" s="8">
        <v>2</v>
      </c>
      <c r="F169" s="8" t="e">
        <f>#REF!</f>
        <v>#REF!</v>
      </c>
      <c r="G169" s="8" t="e">
        <f>IF(#REF!=0,"",#REF!)</f>
        <v>#REF!</v>
      </c>
      <c r="H169" s="41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77</v>
      </c>
      <c r="E170" s="8">
        <v>2</v>
      </c>
      <c r="F170" s="8" t="e">
        <f>#REF!</f>
        <v>#REF!</v>
      </c>
      <c r="G170" s="8" t="e">
        <f>IF(#REF!=0,"",#REF!)</f>
        <v>#REF!</v>
      </c>
      <c r="H170" s="41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77</v>
      </c>
      <c r="E171" s="8">
        <v>2</v>
      </c>
      <c r="F171" s="8" t="e">
        <f>#REF!</f>
        <v>#REF!</v>
      </c>
      <c r="G171" s="8" t="e">
        <f>IF(#REF!=0,"",#REF!)</f>
        <v>#REF!</v>
      </c>
      <c r="H171" s="41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77</v>
      </c>
      <c r="E172" s="8">
        <v>2</v>
      </c>
      <c r="F172" s="8" t="e">
        <f>#REF!</f>
        <v>#REF!</v>
      </c>
      <c r="G172" s="8" t="e">
        <f>IF(#REF!=0,"",#REF!)</f>
        <v>#REF!</v>
      </c>
      <c r="H172" s="41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77</v>
      </c>
      <c r="E173" s="8">
        <v>2</v>
      </c>
      <c r="F173" s="8" t="e">
        <f>#REF!</f>
        <v>#REF!</v>
      </c>
      <c r="G173" s="8" t="e">
        <f>IF(#REF!=0,"",#REF!)</f>
        <v>#REF!</v>
      </c>
      <c r="H173" s="41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77</v>
      </c>
      <c r="E174" s="8">
        <v>2</v>
      </c>
      <c r="F174" s="8" t="e">
        <f>#REF!</f>
        <v>#REF!</v>
      </c>
      <c r="G174" s="8" t="e">
        <f>IF(#REF!=0,"",#REF!)</f>
        <v>#REF!</v>
      </c>
      <c r="H174" s="41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77</v>
      </c>
      <c r="E175" s="8">
        <v>2</v>
      </c>
      <c r="F175" s="8" t="e">
        <f>#REF!</f>
        <v>#REF!</v>
      </c>
      <c r="G175" s="8" t="e">
        <f>IF(#REF!=0,"",#REF!)</f>
        <v>#REF!</v>
      </c>
      <c r="H175" s="41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77</v>
      </c>
      <c r="E176" s="8">
        <v>2</v>
      </c>
      <c r="F176" s="8" t="e">
        <f>#REF!</f>
        <v>#REF!</v>
      </c>
      <c r="G176" s="8" t="e">
        <f>IF(#REF!=0,"",#REF!)</f>
        <v>#REF!</v>
      </c>
      <c r="H176" s="41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77</v>
      </c>
      <c r="E177" s="8">
        <v>2</v>
      </c>
      <c r="F177" s="8" t="e">
        <f>#REF!</f>
        <v>#REF!</v>
      </c>
      <c r="G177" s="8" t="e">
        <f>IF(#REF!=0,"",#REF!)</f>
        <v>#REF!</v>
      </c>
      <c r="H177" s="41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77</v>
      </c>
      <c r="E178" s="8">
        <v>2</v>
      </c>
      <c r="F178" s="8" t="e">
        <f>#REF!</f>
        <v>#REF!</v>
      </c>
      <c r="G178" s="8" t="e">
        <f>IF(#REF!=0,"",#REF!)</f>
        <v>#REF!</v>
      </c>
      <c r="H178" s="41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77</v>
      </c>
      <c r="E179" s="8">
        <v>2</v>
      </c>
      <c r="F179" s="8" t="e">
        <f>#REF!</f>
        <v>#REF!</v>
      </c>
      <c r="G179" s="8" t="e">
        <f>IF(#REF!=0,"",#REF!)</f>
        <v>#REF!</v>
      </c>
      <c r="H179" s="41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77</v>
      </c>
      <c r="E180" s="8">
        <v>2</v>
      </c>
      <c r="F180" s="8" t="e">
        <f>#REF!</f>
        <v>#REF!</v>
      </c>
      <c r="G180" s="8" t="e">
        <f>IF(#REF!=0,"",#REF!)</f>
        <v>#REF!</v>
      </c>
      <c r="H180" s="41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77</v>
      </c>
      <c r="E181" s="8">
        <v>2</v>
      </c>
      <c r="F181" s="8" t="e">
        <f>#REF!</f>
        <v>#REF!</v>
      </c>
      <c r="G181" s="8" t="e">
        <f>IF(#REF!=0,"",#REF!)</f>
        <v>#REF!</v>
      </c>
      <c r="H181" s="41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77</v>
      </c>
      <c r="E182" s="8">
        <v>2</v>
      </c>
      <c r="F182" s="8" t="e">
        <f>#REF!</f>
        <v>#REF!</v>
      </c>
      <c r="G182" s="8" t="e">
        <f>IF(#REF!=0,"",#REF!)</f>
        <v>#REF!</v>
      </c>
      <c r="H182" s="41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77</v>
      </c>
      <c r="E183" s="8">
        <v>2</v>
      </c>
      <c r="F183" s="8" t="e">
        <f>#REF!</f>
        <v>#REF!</v>
      </c>
      <c r="G183" s="8" t="e">
        <f>IF(#REF!=0,"",#REF!)</f>
        <v>#REF!</v>
      </c>
      <c r="H183" s="41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77</v>
      </c>
      <c r="E184" s="8">
        <v>2</v>
      </c>
      <c r="F184" s="8" t="e">
        <f>#REF!</f>
        <v>#REF!</v>
      </c>
      <c r="G184" s="8" t="e">
        <f>IF(#REF!=0,"",#REF!)</f>
        <v>#REF!</v>
      </c>
      <c r="H184" s="41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77</v>
      </c>
      <c r="E185" s="8">
        <v>2</v>
      </c>
      <c r="F185" s="8" t="e">
        <f>#REF!</f>
        <v>#REF!</v>
      </c>
      <c r="G185" s="8" t="e">
        <f>IF(#REF!=0,"",#REF!)</f>
        <v>#REF!</v>
      </c>
      <c r="H185" s="41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77</v>
      </c>
      <c r="E186" s="8">
        <v>2</v>
      </c>
      <c r="F186" s="8" t="e">
        <f>#REF!</f>
        <v>#REF!</v>
      </c>
      <c r="G186" s="8" t="e">
        <f>IF(#REF!=0,"",#REF!)</f>
        <v>#REF!</v>
      </c>
      <c r="H186" s="41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77</v>
      </c>
      <c r="E187" s="8">
        <v>2</v>
      </c>
      <c r="F187" s="8" t="e">
        <f>#REF!</f>
        <v>#REF!</v>
      </c>
      <c r="G187" s="8" t="e">
        <f>IF(#REF!=0,"",#REF!)</f>
        <v>#REF!</v>
      </c>
      <c r="H187" s="41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77</v>
      </c>
      <c r="E188" s="8">
        <v>2</v>
      </c>
      <c r="F188" s="8" t="e">
        <f>#REF!</f>
        <v>#REF!</v>
      </c>
      <c r="G188" s="8" t="e">
        <f>IF(#REF!=0,"",#REF!)</f>
        <v>#REF!</v>
      </c>
      <c r="H188" s="41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77</v>
      </c>
      <c r="E189" s="8">
        <v>2</v>
      </c>
      <c r="F189" s="8" t="e">
        <f>#REF!</f>
        <v>#REF!</v>
      </c>
      <c r="G189" s="8" t="e">
        <f>IF(#REF!=0,"",#REF!)</f>
        <v>#REF!</v>
      </c>
      <c r="H189" s="41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77</v>
      </c>
      <c r="E190" s="8">
        <v>2</v>
      </c>
      <c r="F190" s="8" t="e">
        <f>#REF!</f>
        <v>#REF!</v>
      </c>
      <c r="G190" s="8" t="e">
        <f>IF(#REF!=0,"",#REF!)</f>
        <v>#REF!</v>
      </c>
      <c r="H190" s="41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77</v>
      </c>
      <c r="E191" s="8">
        <v>2</v>
      </c>
      <c r="F191" s="8" t="e">
        <f>#REF!</f>
        <v>#REF!</v>
      </c>
      <c r="G191" s="8" t="e">
        <f>IF(#REF!=0,"",#REF!)</f>
        <v>#REF!</v>
      </c>
      <c r="H191" s="41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77</v>
      </c>
      <c r="E192" s="8">
        <v>2</v>
      </c>
      <c r="F192" s="8" t="e">
        <f>#REF!</f>
        <v>#REF!</v>
      </c>
      <c r="G192" s="8" t="e">
        <f>IF(#REF!=0,"",#REF!)</f>
        <v>#REF!</v>
      </c>
      <c r="H192" s="41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77</v>
      </c>
      <c r="E193" s="8">
        <v>2</v>
      </c>
      <c r="F193" s="8" t="e">
        <f>#REF!</f>
        <v>#REF!</v>
      </c>
      <c r="G193" s="8" t="e">
        <f>IF(#REF!=0,"",#REF!)</f>
        <v>#REF!</v>
      </c>
      <c r="H193" s="41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77</v>
      </c>
      <c r="E194" s="8">
        <v>2</v>
      </c>
      <c r="F194" s="8" t="e">
        <f>#REF!</f>
        <v>#REF!</v>
      </c>
      <c r="G194" s="8" t="e">
        <f>IF(#REF!=0,"",#REF!)</f>
        <v>#REF!</v>
      </c>
      <c r="H194" s="41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77</v>
      </c>
      <c r="E195" s="8">
        <v>2</v>
      </c>
      <c r="F195" s="8" t="e">
        <f>#REF!</f>
        <v>#REF!</v>
      </c>
      <c r="G195" s="8" t="e">
        <f>IF(#REF!=0,"",#REF!)</f>
        <v>#REF!</v>
      </c>
      <c r="H195" s="41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77</v>
      </c>
      <c r="E196" s="8">
        <v>2</v>
      </c>
      <c r="F196" s="8" t="e">
        <f>#REF!</f>
        <v>#REF!</v>
      </c>
      <c r="G196" s="8" t="e">
        <f>IF(#REF!=0,"",#REF!)</f>
        <v>#REF!</v>
      </c>
      <c r="H196" s="41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77</v>
      </c>
      <c r="E197" s="8">
        <v>2</v>
      </c>
      <c r="F197" s="8" t="e">
        <f>#REF!</f>
        <v>#REF!</v>
      </c>
      <c r="G197" s="8" t="e">
        <f>IF(#REF!=0,"",#REF!)</f>
        <v>#REF!</v>
      </c>
      <c r="H197" s="41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77</v>
      </c>
      <c r="E198" s="8">
        <v>2</v>
      </c>
      <c r="F198" s="8" t="e">
        <f>#REF!</f>
        <v>#REF!</v>
      </c>
      <c r="G198" s="8" t="e">
        <f>IF(#REF!=0,"",#REF!)</f>
        <v>#REF!</v>
      </c>
      <c r="H198" s="41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77</v>
      </c>
      <c r="E199" s="8">
        <v>2</v>
      </c>
      <c r="F199" s="8" t="e">
        <f>#REF!</f>
        <v>#REF!</v>
      </c>
      <c r="G199" s="8" t="e">
        <f>IF(#REF!=0,"",#REF!)</f>
        <v>#REF!</v>
      </c>
      <c r="H199" s="41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77</v>
      </c>
      <c r="E200" s="8">
        <v>2</v>
      </c>
      <c r="F200" s="8" t="e">
        <f>#REF!</f>
        <v>#REF!</v>
      </c>
      <c r="G200" s="8" t="e">
        <f>IF(#REF!=0,"",#REF!)</f>
        <v>#REF!</v>
      </c>
      <c r="H200" s="41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77</v>
      </c>
      <c r="E201" s="8">
        <v>2</v>
      </c>
      <c r="F201" s="8" t="e">
        <f>#REF!</f>
        <v>#REF!</v>
      </c>
      <c r="G201" s="8" t="e">
        <f>IF(#REF!=0,"",#REF!)</f>
        <v>#REF!</v>
      </c>
      <c r="H201" s="41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77</v>
      </c>
      <c r="E202" s="8">
        <v>2</v>
      </c>
      <c r="F202" s="8" t="e">
        <f>#REF!</f>
        <v>#REF!</v>
      </c>
      <c r="G202" s="8" t="e">
        <f>IF(#REF!=0,"",#REF!)</f>
        <v>#REF!</v>
      </c>
      <c r="H202" s="41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77</v>
      </c>
      <c r="E203" s="8">
        <v>2</v>
      </c>
      <c r="F203" s="8" t="e">
        <f>#REF!</f>
        <v>#REF!</v>
      </c>
      <c r="G203" s="8" t="e">
        <f>IF(#REF!=0,"",#REF!)</f>
        <v>#REF!</v>
      </c>
      <c r="H203" s="41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77</v>
      </c>
      <c r="E204" s="8">
        <v>2</v>
      </c>
      <c r="F204" s="8" t="e">
        <f>#REF!</f>
        <v>#REF!</v>
      </c>
      <c r="G204" s="8" t="e">
        <f>IF(#REF!=0,"",#REF!)</f>
        <v>#REF!</v>
      </c>
      <c r="H204" s="41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77</v>
      </c>
      <c r="E205" s="8">
        <v>2</v>
      </c>
      <c r="F205" s="8" t="e">
        <f>#REF!</f>
        <v>#REF!</v>
      </c>
      <c r="G205" s="8" t="e">
        <f>IF(#REF!=0,"",#REF!)</f>
        <v>#REF!</v>
      </c>
      <c r="H205" s="41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77</v>
      </c>
      <c r="E206" s="8">
        <v>2</v>
      </c>
      <c r="F206" s="8" t="e">
        <f>#REF!</f>
        <v>#REF!</v>
      </c>
      <c r="G206" s="8" t="e">
        <f>IF(#REF!=0,"",#REF!)</f>
        <v>#REF!</v>
      </c>
      <c r="H206" s="41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77</v>
      </c>
      <c r="E207" s="8">
        <v>2</v>
      </c>
      <c r="F207" s="8" t="e">
        <f>#REF!</f>
        <v>#REF!</v>
      </c>
      <c r="G207" s="8" t="e">
        <f>IF(#REF!=0,"",#REF!)</f>
        <v>#REF!</v>
      </c>
      <c r="H207" s="41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77</v>
      </c>
      <c r="E208" s="8">
        <v>2</v>
      </c>
      <c r="F208" s="8" t="e">
        <f>#REF!</f>
        <v>#REF!</v>
      </c>
      <c r="G208" s="8" t="e">
        <f>IF(#REF!=0,"",#REF!)</f>
        <v>#REF!</v>
      </c>
      <c r="H208" s="41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77</v>
      </c>
      <c r="E209" s="8">
        <v>2</v>
      </c>
      <c r="F209" s="8" t="e">
        <f>#REF!</f>
        <v>#REF!</v>
      </c>
      <c r="G209" s="8" t="e">
        <f>IF(#REF!=0,"",#REF!)</f>
        <v>#REF!</v>
      </c>
      <c r="H209" s="41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77</v>
      </c>
      <c r="E210" s="8">
        <v>2</v>
      </c>
      <c r="F210" s="8" t="e">
        <f>#REF!</f>
        <v>#REF!</v>
      </c>
      <c r="G210" s="8" t="e">
        <f>IF(#REF!=0,"",#REF!)</f>
        <v>#REF!</v>
      </c>
      <c r="H210" s="41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77</v>
      </c>
      <c r="E211" s="8">
        <v>2</v>
      </c>
      <c r="F211" s="8" t="e">
        <f>#REF!</f>
        <v>#REF!</v>
      </c>
      <c r="G211" s="8" t="e">
        <f>IF(#REF!=0,"",#REF!)</f>
        <v>#REF!</v>
      </c>
      <c r="H211" s="41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77</v>
      </c>
      <c r="E212" s="8">
        <v>2</v>
      </c>
      <c r="F212" s="8" t="e">
        <f>#REF!</f>
        <v>#REF!</v>
      </c>
      <c r="G212" s="8" t="e">
        <f>IF(#REF!=0,"",#REF!)</f>
        <v>#REF!</v>
      </c>
      <c r="H212" s="41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77</v>
      </c>
      <c r="E213" s="8">
        <v>2</v>
      </c>
      <c r="F213" s="8" t="e">
        <f>#REF!</f>
        <v>#REF!</v>
      </c>
      <c r="G213" s="8" t="e">
        <f>IF(#REF!=0,"",#REF!)</f>
        <v>#REF!</v>
      </c>
      <c r="H213" s="41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77</v>
      </c>
      <c r="E214" s="8">
        <v>2</v>
      </c>
      <c r="F214" s="8" t="e">
        <f>#REF!</f>
        <v>#REF!</v>
      </c>
      <c r="G214" s="8" t="e">
        <f>IF(#REF!=0,"",#REF!)</f>
        <v>#REF!</v>
      </c>
      <c r="H214" s="41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77</v>
      </c>
      <c r="E215" s="8">
        <v>2</v>
      </c>
      <c r="F215" s="8" t="e">
        <f>#REF!</f>
        <v>#REF!</v>
      </c>
      <c r="G215" s="8" t="e">
        <f>IF(#REF!=0,"",#REF!)</f>
        <v>#REF!</v>
      </c>
      <c r="H215" s="41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77</v>
      </c>
      <c r="E216" s="8">
        <v>2</v>
      </c>
      <c r="F216" s="8" t="e">
        <f>#REF!</f>
        <v>#REF!</v>
      </c>
      <c r="G216" s="8" t="e">
        <f>IF(#REF!=0,"",#REF!)</f>
        <v>#REF!</v>
      </c>
      <c r="H216" s="41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77</v>
      </c>
      <c r="E217" s="8">
        <v>2</v>
      </c>
      <c r="F217" s="8" t="e">
        <f>#REF!</f>
        <v>#REF!</v>
      </c>
      <c r="G217" s="8" t="e">
        <f>IF(#REF!=0,"",#REF!)</f>
        <v>#REF!</v>
      </c>
      <c r="H217" s="41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55</v>
      </c>
      <c r="E218" s="6">
        <v>3</v>
      </c>
      <c r="F218" s="6" t="e">
        <f>#REF!</f>
        <v>#REF!</v>
      </c>
      <c r="G218" s="6"/>
      <c r="H218" s="40" t="e">
        <f>J218/100*F218+2*K218/100*F218+3*L218/100*F218+4*M218/100*F218+5*N218/100*F218+6*O218/100*F218</f>
        <v>#REF!</v>
      </c>
      <c r="I218" s="32" t="e">
        <f>ABS(ROUND(J218,0)-J218)+ABS(ROUND(K218,0)-K218)+ABS(ROUND(L218,0)-L218)+ABS(ROUND(M218,0)-M218)+ABS(ROUND(N218,0)-N218)+ABS(ROUND(O218,0)-O218)</f>
        <v>#REF!</v>
      </c>
      <c r="J218" s="32" t="e">
        <f>#REF!</f>
        <v>#REF!</v>
      </c>
      <c r="K218" s="32" t="e">
        <f>#REF!</f>
        <v>#REF!</v>
      </c>
      <c r="L218" s="32" t="e">
        <f>#REF!</f>
        <v>#REF!</v>
      </c>
      <c r="M218" s="32" t="e">
        <f>#REF!</f>
        <v>#REF!</v>
      </c>
      <c r="N218" s="32" t="e">
        <f>#REF!</f>
        <v>#REF!</v>
      </c>
      <c r="O218" s="33" t="e">
        <f>#REF!</f>
        <v>#REF!</v>
      </c>
      <c r="P218" s="32"/>
      <c r="Q218" s="32"/>
      <c r="R218" s="32"/>
      <c r="S218" s="32"/>
      <c r="T218" s="32"/>
      <c r="U218" s="32"/>
      <c r="V218" s="32"/>
      <c r="W218" s="32"/>
      <c r="X218" s="33"/>
    </row>
    <row r="219" spans="4:24" ht="12.75" hidden="1">
      <c r="D219" s="7" t="s">
        <v>55</v>
      </c>
      <c r="E219" s="8">
        <v>3</v>
      </c>
      <c r="F219" s="8" t="e">
        <f>#REF!</f>
        <v>#REF!</v>
      </c>
      <c r="G219" s="8"/>
      <c r="H219" s="41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55</v>
      </c>
      <c r="E220" s="8">
        <v>3</v>
      </c>
      <c r="F220" s="8" t="e">
        <f>#REF!</f>
        <v>#REF!</v>
      </c>
      <c r="G220" s="8"/>
      <c r="H220" s="41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55</v>
      </c>
      <c r="E221" s="8">
        <v>3</v>
      </c>
      <c r="F221" s="8" t="e">
        <f>#REF!</f>
        <v>#REF!</v>
      </c>
      <c r="G221" s="8"/>
      <c r="H221" s="41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55</v>
      </c>
      <c r="E222" s="8">
        <v>3</v>
      </c>
      <c r="F222" s="8" t="e">
        <f>#REF!</f>
        <v>#REF!</v>
      </c>
      <c r="G222" s="8"/>
      <c r="H222" s="41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55</v>
      </c>
      <c r="E223" s="8">
        <v>3</v>
      </c>
      <c r="F223" s="8" t="e">
        <f>#REF!</f>
        <v>#REF!</v>
      </c>
      <c r="G223" s="8"/>
      <c r="H223" s="41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55</v>
      </c>
      <c r="E224" s="8">
        <v>3</v>
      </c>
      <c r="F224" s="8" t="e">
        <f>#REF!</f>
        <v>#REF!</v>
      </c>
      <c r="G224" s="8"/>
      <c r="H224" s="41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55</v>
      </c>
      <c r="E225" s="8">
        <v>3</v>
      </c>
      <c r="F225" s="8" t="e">
        <f>#REF!</f>
        <v>#REF!</v>
      </c>
      <c r="G225" s="8"/>
      <c r="H225" s="41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55</v>
      </c>
      <c r="E226" s="8">
        <v>3</v>
      </c>
      <c r="F226" s="8" t="e">
        <f>#REF!</f>
        <v>#REF!</v>
      </c>
      <c r="G226" s="8"/>
      <c r="H226" s="41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55</v>
      </c>
      <c r="E227" s="8">
        <v>3</v>
      </c>
      <c r="F227" s="8" t="e">
        <f>#REF!</f>
        <v>#REF!</v>
      </c>
      <c r="G227" s="8"/>
      <c r="H227" s="41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55</v>
      </c>
      <c r="E228" s="8">
        <v>3</v>
      </c>
      <c r="F228" s="8" t="e">
        <f>#REF!</f>
        <v>#REF!</v>
      </c>
      <c r="G228" s="8"/>
      <c r="H228" s="41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55</v>
      </c>
      <c r="E229" s="8">
        <v>3</v>
      </c>
      <c r="F229" s="8" t="e">
        <f>#REF!</f>
        <v>#REF!</v>
      </c>
      <c r="G229" s="8"/>
      <c r="H229" s="41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55</v>
      </c>
      <c r="E230" s="8">
        <v>3</v>
      </c>
      <c r="F230" s="8" t="e">
        <f>#REF!</f>
        <v>#REF!</v>
      </c>
      <c r="G230" s="8"/>
      <c r="H230" s="41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55</v>
      </c>
      <c r="E231" s="8">
        <v>3</v>
      </c>
      <c r="F231" s="8" t="e">
        <f>#REF!</f>
        <v>#REF!</v>
      </c>
      <c r="G231" s="8"/>
      <c r="H231" s="41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55</v>
      </c>
      <c r="E232" s="8">
        <v>3</v>
      </c>
      <c r="F232" s="8" t="e">
        <f>#REF!</f>
        <v>#REF!</v>
      </c>
      <c r="G232" s="8"/>
      <c r="H232" s="41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55</v>
      </c>
      <c r="E233" s="8">
        <v>3</v>
      </c>
      <c r="F233" s="8" t="e">
        <f>#REF!</f>
        <v>#REF!</v>
      </c>
      <c r="G233" s="8"/>
      <c r="H233" s="41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55</v>
      </c>
      <c r="E234" s="8">
        <v>3</v>
      </c>
      <c r="F234" s="8" t="e">
        <f>#REF!</f>
        <v>#REF!</v>
      </c>
      <c r="G234" s="8"/>
      <c r="H234" s="41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55</v>
      </c>
      <c r="E235" s="8">
        <v>3</v>
      </c>
      <c r="F235" s="8" t="e">
        <f>#REF!</f>
        <v>#REF!</v>
      </c>
      <c r="G235" s="8"/>
      <c r="H235" s="41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55</v>
      </c>
      <c r="E236" s="8">
        <v>3</v>
      </c>
      <c r="F236" s="8" t="e">
        <f>#REF!</f>
        <v>#REF!</v>
      </c>
      <c r="G236" s="8"/>
      <c r="H236" s="41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55</v>
      </c>
      <c r="E237" s="8">
        <v>3</v>
      </c>
      <c r="F237" s="8" t="e">
        <f>#REF!</f>
        <v>#REF!</v>
      </c>
      <c r="G237" s="8"/>
      <c r="H237" s="41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55</v>
      </c>
      <c r="E238" s="8">
        <v>3</v>
      </c>
      <c r="F238" s="8" t="e">
        <f>#REF!</f>
        <v>#REF!</v>
      </c>
      <c r="G238" s="8"/>
      <c r="H238" s="41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55</v>
      </c>
      <c r="E239" s="8">
        <v>3</v>
      </c>
      <c r="F239" s="8" t="e">
        <f>#REF!</f>
        <v>#REF!</v>
      </c>
      <c r="G239" s="8"/>
      <c r="H239" s="41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55</v>
      </c>
      <c r="E240" s="8">
        <v>3</v>
      </c>
      <c r="F240" s="8" t="e">
        <f>#REF!</f>
        <v>#REF!</v>
      </c>
      <c r="G240" s="8"/>
      <c r="H240" s="41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55</v>
      </c>
      <c r="E241" s="8">
        <v>3</v>
      </c>
      <c r="F241" s="8" t="e">
        <f>#REF!</f>
        <v>#REF!</v>
      </c>
      <c r="G241" s="8"/>
      <c r="H241" s="41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55</v>
      </c>
      <c r="E242" s="8">
        <v>3</v>
      </c>
      <c r="F242" s="8" t="e">
        <f>#REF!</f>
        <v>#REF!</v>
      </c>
      <c r="G242" s="8"/>
      <c r="H242" s="41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55</v>
      </c>
      <c r="E243" s="8">
        <v>3</v>
      </c>
      <c r="F243" s="8" t="e">
        <f>#REF!</f>
        <v>#REF!</v>
      </c>
      <c r="G243" s="8"/>
      <c r="H243" s="41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55</v>
      </c>
      <c r="E244" s="8">
        <v>3</v>
      </c>
      <c r="F244" s="8" t="e">
        <f>#REF!</f>
        <v>#REF!</v>
      </c>
      <c r="G244" s="8"/>
      <c r="H244" s="41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55</v>
      </c>
      <c r="E245" s="8">
        <v>3</v>
      </c>
      <c r="F245" s="8" t="e">
        <f>#REF!</f>
        <v>#REF!</v>
      </c>
      <c r="G245" s="8"/>
      <c r="H245" s="41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55</v>
      </c>
      <c r="E246" s="8">
        <v>3</v>
      </c>
      <c r="F246" s="8" t="e">
        <f>#REF!</f>
        <v>#REF!</v>
      </c>
      <c r="G246" s="8"/>
      <c r="H246" s="41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55</v>
      </c>
      <c r="E247" s="8">
        <v>3</v>
      </c>
      <c r="F247" s="8" t="e">
        <f>#REF!</f>
        <v>#REF!</v>
      </c>
      <c r="G247" s="8"/>
      <c r="H247" s="41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55</v>
      </c>
      <c r="E248" s="8">
        <v>3</v>
      </c>
      <c r="F248" s="8" t="e">
        <f>#REF!</f>
        <v>#REF!</v>
      </c>
      <c r="G248" s="8"/>
      <c r="H248" s="41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55</v>
      </c>
      <c r="E249" s="8">
        <v>3</v>
      </c>
      <c r="F249" s="8" t="e">
        <f>#REF!</f>
        <v>#REF!</v>
      </c>
      <c r="G249" s="8"/>
      <c r="H249" s="41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55</v>
      </c>
      <c r="E250" s="8">
        <v>3</v>
      </c>
      <c r="F250" s="8" t="e">
        <f>#REF!</f>
        <v>#REF!</v>
      </c>
      <c r="G250" s="8"/>
      <c r="H250" s="41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55</v>
      </c>
      <c r="E251" s="8">
        <v>3</v>
      </c>
      <c r="F251" s="8" t="e">
        <f>#REF!</f>
        <v>#REF!</v>
      </c>
      <c r="G251" s="8"/>
      <c r="H251" s="41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55</v>
      </c>
      <c r="E252" s="8">
        <v>3</v>
      </c>
      <c r="F252" s="8" t="e">
        <f>#REF!</f>
        <v>#REF!</v>
      </c>
      <c r="G252" s="8"/>
      <c r="H252" s="41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55</v>
      </c>
      <c r="E253" s="8">
        <v>3</v>
      </c>
      <c r="F253" s="8" t="e">
        <f>#REF!</f>
        <v>#REF!</v>
      </c>
      <c r="G253" s="8"/>
      <c r="H253" s="41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55</v>
      </c>
      <c r="E254" s="8">
        <v>3</v>
      </c>
      <c r="F254" s="8" t="e">
        <f>#REF!</f>
        <v>#REF!</v>
      </c>
      <c r="G254" s="8"/>
      <c r="H254" s="41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55</v>
      </c>
      <c r="E255" s="8">
        <v>3</v>
      </c>
      <c r="F255" s="8" t="e">
        <f>#REF!</f>
        <v>#REF!</v>
      </c>
      <c r="G255" s="8"/>
      <c r="H255" s="41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55</v>
      </c>
      <c r="E256" s="8">
        <v>3</v>
      </c>
      <c r="F256" s="8" t="e">
        <f>#REF!</f>
        <v>#REF!</v>
      </c>
      <c r="G256" s="8"/>
      <c r="H256" s="41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55</v>
      </c>
      <c r="E257" s="8">
        <v>3</v>
      </c>
      <c r="F257" s="8" t="e">
        <f>#REF!</f>
        <v>#REF!</v>
      </c>
      <c r="G257" s="8"/>
      <c r="H257" s="41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55</v>
      </c>
      <c r="E258" s="8">
        <v>3</v>
      </c>
      <c r="F258" s="8" t="e">
        <f>#REF!</f>
        <v>#REF!</v>
      </c>
      <c r="G258" s="8"/>
      <c r="H258" s="41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55</v>
      </c>
      <c r="E259" s="8">
        <v>3</v>
      </c>
      <c r="F259" s="8" t="e">
        <f>#REF!</f>
        <v>#REF!</v>
      </c>
      <c r="G259" s="8"/>
      <c r="H259" s="41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55</v>
      </c>
      <c r="E260" s="8">
        <v>3</v>
      </c>
      <c r="F260" s="8" t="e">
        <f>#REF!</f>
        <v>#REF!</v>
      </c>
      <c r="G260" s="8"/>
      <c r="H260" s="41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55</v>
      </c>
      <c r="E261" s="8">
        <v>3</v>
      </c>
      <c r="F261" s="8" t="e">
        <f>#REF!</f>
        <v>#REF!</v>
      </c>
      <c r="G261" s="8"/>
      <c r="H261" s="41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55</v>
      </c>
      <c r="E262" s="8">
        <v>3</v>
      </c>
      <c r="F262" s="8" t="e">
        <f>#REF!</f>
        <v>#REF!</v>
      </c>
      <c r="G262" s="8"/>
      <c r="H262" s="41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55</v>
      </c>
      <c r="E263" s="8">
        <v>3</v>
      </c>
      <c r="F263" s="8" t="e">
        <f>#REF!</f>
        <v>#REF!</v>
      </c>
      <c r="G263" s="8"/>
      <c r="H263" s="41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55</v>
      </c>
      <c r="E264" s="8">
        <v>3</v>
      </c>
      <c r="F264" s="8" t="e">
        <f>#REF!</f>
        <v>#REF!</v>
      </c>
      <c r="G264" s="8"/>
      <c r="H264" s="41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55</v>
      </c>
      <c r="E265" s="8">
        <v>3</v>
      </c>
      <c r="F265" s="8" t="e">
        <f>#REF!</f>
        <v>#REF!</v>
      </c>
      <c r="G265" s="8"/>
      <c r="H265" s="41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55</v>
      </c>
      <c r="E266" s="8">
        <v>3</v>
      </c>
      <c r="F266" s="8" t="e">
        <f>#REF!</f>
        <v>#REF!</v>
      </c>
      <c r="G266" s="8"/>
      <c r="H266" s="41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55</v>
      </c>
      <c r="E267" s="8">
        <v>3</v>
      </c>
      <c r="F267" s="8" t="e">
        <f>#REF!</f>
        <v>#REF!</v>
      </c>
      <c r="G267" s="8"/>
      <c r="H267" s="41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55</v>
      </c>
      <c r="E268" s="8">
        <v>3</v>
      </c>
      <c r="F268" s="8" t="e">
        <f>#REF!</f>
        <v>#REF!</v>
      </c>
      <c r="G268" s="8"/>
      <c r="H268" s="41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55</v>
      </c>
      <c r="E269" s="8">
        <v>3</v>
      </c>
      <c r="F269" s="8" t="e">
        <f>#REF!</f>
        <v>#REF!</v>
      </c>
      <c r="G269" s="8"/>
      <c r="H269" s="41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55</v>
      </c>
      <c r="E270" s="8">
        <v>3</v>
      </c>
      <c r="F270" s="8" t="e">
        <f>#REF!</f>
        <v>#REF!</v>
      </c>
      <c r="G270" s="8"/>
      <c r="H270" s="41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55</v>
      </c>
      <c r="E271" s="8">
        <v>3</v>
      </c>
      <c r="F271" s="8" t="e">
        <f>#REF!</f>
        <v>#REF!</v>
      </c>
      <c r="G271" s="8"/>
      <c r="H271" s="41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55</v>
      </c>
      <c r="E272" s="8">
        <v>3</v>
      </c>
      <c r="F272" s="8" t="e">
        <f>#REF!</f>
        <v>#REF!</v>
      </c>
      <c r="G272" s="8"/>
      <c r="H272" s="41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55</v>
      </c>
      <c r="E273" s="8">
        <v>3</v>
      </c>
      <c r="F273" s="8" t="e">
        <f>#REF!</f>
        <v>#REF!</v>
      </c>
      <c r="G273" s="8"/>
      <c r="H273" s="41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55</v>
      </c>
      <c r="E274" s="8">
        <v>3</v>
      </c>
      <c r="F274" s="8" t="e">
        <f>#REF!</f>
        <v>#REF!</v>
      </c>
      <c r="G274" s="8"/>
      <c r="H274" s="41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55</v>
      </c>
      <c r="E275" s="8">
        <v>3</v>
      </c>
      <c r="F275" s="8" t="e">
        <f>#REF!</f>
        <v>#REF!</v>
      </c>
      <c r="G275" s="8"/>
      <c r="H275" s="41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55</v>
      </c>
      <c r="E276" s="8">
        <v>3</v>
      </c>
      <c r="F276" s="8" t="e">
        <f>#REF!</f>
        <v>#REF!</v>
      </c>
      <c r="G276" s="8"/>
      <c r="H276" s="41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55</v>
      </c>
      <c r="E277" s="8">
        <v>3</v>
      </c>
      <c r="F277" s="8" t="e">
        <f>#REF!</f>
        <v>#REF!</v>
      </c>
      <c r="G277" s="8"/>
      <c r="H277" s="41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55</v>
      </c>
      <c r="E278" s="8">
        <v>3</v>
      </c>
      <c r="F278" s="8" t="e">
        <f>#REF!</f>
        <v>#REF!</v>
      </c>
      <c r="G278" s="8"/>
      <c r="H278" s="41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55</v>
      </c>
      <c r="E279" s="8">
        <v>3</v>
      </c>
      <c r="F279" s="8" t="e">
        <f>#REF!</f>
        <v>#REF!</v>
      </c>
      <c r="G279" s="8"/>
      <c r="H279" s="41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55</v>
      </c>
      <c r="E280" s="8">
        <v>3</v>
      </c>
      <c r="F280" s="8" t="e">
        <f>#REF!</f>
        <v>#REF!</v>
      </c>
      <c r="G280" s="8"/>
      <c r="H280" s="41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55</v>
      </c>
      <c r="E281" s="8">
        <v>3</v>
      </c>
      <c r="F281" s="8" t="e">
        <f>#REF!</f>
        <v>#REF!</v>
      </c>
      <c r="G281" s="8"/>
      <c r="H281" s="41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55</v>
      </c>
      <c r="E282" s="8">
        <v>3</v>
      </c>
      <c r="F282" s="8" t="e">
        <f>#REF!</f>
        <v>#REF!</v>
      </c>
      <c r="G282" s="8"/>
      <c r="H282" s="41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55</v>
      </c>
      <c r="E283" s="8">
        <v>3</v>
      </c>
      <c r="F283" s="8" t="e">
        <f>#REF!</f>
        <v>#REF!</v>
      </c>
      <c r="G283" s="8"/>
      <c r="H283" s="41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55</v>
      </c>
      <c r="E284" s="8">
        <v>3</v>
      </c>
      <c r="F284" s="8" t="e">
        <f>#REF!</f>
        <v>#REF!</v>
      </c>
      <c r="G284" s="8"/>
      <c r="H284" s="41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55</v>
      </c>
      <c r="E285" s="8">
        <v>3</v>
      </c>
      <c r="F285" s="8" t="e">
        <f>#REF!</f>
        <v>#REF!</v>
      </c>
      <c r="G285" s="8"/>
      <c r="H285" s="41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55</v>
      </c>
      <c r="E286" s="8">
        <v>3</v>
      </c>
      <c r="F286" s="8" t="e">
        <f>#REF!</f>
        <v>#REF!</v>
      </c>
      <c r="G286" s="8"/>
      <c r="H286" s="41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55</v>
      </c>
      <c r="E287" s="8">
        <v>3</v>
      </c>
      <c r="F287" s="8" t="e">
        <f>#REF!</f>
        <v>#REF!</v>
      </c>
      <c r="G287" s="8"/>
      <c r="H287" s="41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55</v>
      </c>
      <c r="E288" s="8">
        <v>3</v>
      </c>
      <c r="F288" s="8" t="e">
        <f>#REF!</f>
        <v>#REF!</v>
      </c>
      <c r="G288" s="8"/>
      <c r="H288" s="41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55</v>
      </c>
      <c r="E289" s="8">
        <v>3</v>
      </c>
      <c r="F289" s="8" t="e">
        <f>#REF!</f>
        <v>#REF!</v>
      </c>
      <c r="G289" s="8"/>
      <c r="H289" s="41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56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0" t="e">
        <f>J290/100*F290+2*K290/100*F290+3*L290/100*F290+4*M290/100*F290+5*N290/100*F290+6*O290/100*F290</f>
        <v>#REF!</v>
      </c>
      <c r="I290" s="32" t="e">
        <f>ABS(ROUND(J290,0)-J290)+ABS(ROUND(K290,0)-K290)+ABS(ROUND(L290,0)-L290)+ABS(ROUND(M290,0)-M290)+ABS(ROUND(N290,0)-N290)+ABS(ROUND(O290,0)-O290)</f>
        <v>#REF!</v>
      </c>
      <c r="J290" s="32" t="e">
        <f>#REF!</f>
        <v>#REF!</v>
      </c>
      <c r="K290" s="33" t="e">
        <f>#REF!</f>
        <v>#REF!</v>
      </c>
      <c r="L290" s="59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3"/>
    </row>
    <row r="291" spans="4:24" ht="12.75" hidden="1">
      <c r="D291" s="7" t="s">
        <v>56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1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56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1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56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1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56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1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56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1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56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1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56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1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56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1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56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1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56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1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56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1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56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1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56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1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56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1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56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1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56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1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56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1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56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1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56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1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56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1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56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1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56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1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56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1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56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1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56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1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56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1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56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1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56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1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56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1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56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1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56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1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56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1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56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1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56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1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56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1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56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1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56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1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56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1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56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1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56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1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56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1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56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1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56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1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56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1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56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1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56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1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56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1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56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1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56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1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56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1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56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1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56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1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56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1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56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1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56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1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56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1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53" t="s">
        <v>57</v>
      </c>
      <c r="E347" s="54">
        <v>5</v>
      </c>
      <c r="F347" s="55">
        <v>1</v>
      </c>
      <c r="G347" s="55">
        <f>""</f>
      </c>
      <c r="H347" s="56">
        <f>J347/100*F347+2*K347/100*F347+3*L347/100*F347+4*M347/100*F347+5*N347/100*F347+6*O347/100*F347</f>
        <v>0</v>
      </c>
      <c r="I347" s="57">
        <f>ABS(ROUND(J347,0)-J347)+ABS(ROUND(K347,0)-K347)+ABS(ROUND(L347,0)-L347)+ABS(ROUND(M347,0)-M347)+ABS(ROUND(N347,0)-N347)+ABS(ROUND(O347,0)-O347)</f>
        <v>0</v>
      </c>
      <c r="J347" s="57">
        <v>0</v>
      </c>
      <c r="K347" s="58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78</v>
      </c>
      <c r="E348" s="6">
        <v>6</v>
      </c>
      <c r="F348" s="50" t="e">
        <f>#REF!</f>
        <v>#REF!</v>
      </c>
      <c r="G348" s="50" t="e">
        <f>IF(#REF!&lt;&gt;"",#REF!,"")</f>
        <v>#REF!</v>
      </c>
      <c r="H348" s="40" t="e">
        <f>J348/100*F348+2*K348/100*F348+3*L348/100*F348+4*M348/100*F348+5*N348/100*F348+6*O348/100*F348+7*P348/100*F348+8*Q348/100*F348+9*R348/100*F348</f>
        <v>#REF!</v>
      </c>
      <c r="I348" s="32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3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78</v>
      </c>
      <c r="E349" s="8">
        <v>6</v>
      </c>
      <c r="F349" s="51" t="e">
        <f>#REF!</f>
        <v>#REF!</v>
      </c>
      <c r="G349" s="51" t="e">
        <f>IF(#REF!&lt;&gt;"",#REF!,"")</f>
        <v>#REF!</v>
      </c>
      <c r="H349" s="41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78</v>
      </c>
      <c r="E350" s="8">
        <v>6</v>
      </c>
      <c r="F350" s="51" t="e">
        <f>#REF!</f>
        <v>#REF!</v>
      </c>
      <c r="G350" s="51" t="e">
        <f>IF(#REF!&lt;&gt;"",#REF!,"")</f>
        <v>#REF!</v>
      </c>
      <c r="H350" s="41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78</v>
      </c>
      <c r="E351" s="8">
        <v>6</v>
      </c>
      <c r="F351" s="51" t="e">
        <f>#REF!</f>
        <v>#REF!</v>
      </c>
      <c r="G351" s="51" t="e">
        <f>IF(#REF!&lt;&gt;"",#REF!,"")</f>
        <v>#REF!</v>
      </c>
      <c r="H351" s="41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78</v>
      </c>
      <c r="E352" s="8">
        <v>6</v>
      </c>
      <c r="F352" s="51" t="e">
        <f>#REF!</f>
        <v>#REF!</v>
      </c>
      <c r="G352" s="51" t="e">
        <f>IF(#REF!&lt;&gt;"",#REF!,"")</f>
        <v>#REF!</v>
      </c>
      <c r="H352" s="41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78</v>
      </c>
      <c r="E353" s="8">
        <v>6</v>
      </c>
      <c r="F353" s="51" t="e">
        <f>#REF!</f>
        <v>#REF!</v>
      </c>
      <c r="G353" s="51" t="e">
        <f>IF(#REF!&lt;&gt;"",#REF!,"")</f>
        <v>#REF!</v>
      </c>
      <c r="H353" s="41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78</v>
      </c>
      <c r="E354" s="8">
        <v>6</v>
      </c>
      <c r="F354" s="51" t="e">
        <f>#REF!</f>
        <v>#REF!</v>
      </c>
      <c r="G354" s="51" t="e">
        <f>IF(#REF!&lt;&gt;"",#REF!,"")</f>
        <v>#REF!</v>
      </c>
      <c r="H354" s="41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78</v>
      </c>
      <c r="E355" s="8">
        <v>6</v>
      </c>
      <c r="F355" s="51" t="e">
        <f>#REF!</f>
        <v>#REF!</v>
      </c>
      <c r="G355" s="51" t="e">
        <f>IF(#REF!&lt;&gt;"",#REF!,"")</f>
        <v>#REF!</v>
      </c>
      <c r="H355" s="41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78</v>
      </c>
      <c r="E356" s="8">
        <v>6</v>
      </c>
      <c r="F356" s="51" t="e">
        <f>#REF!</f>
        <v>#REF!</v>
      </c>
      <c r="G356" s="51" t="e">
        <f>IF(#REF!&lt;&gt;"",#REF!,"")</f>
        <v>#REF!</v>
      </c>
      <c r="H356" s="41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78</v>
      </c>
      <c r="E357" s="8">
        <v>6</v>
      </c>
      <c r="F357" s="51" t="e">
        <f>#REF!</f>
        <v>#REF!</v>
      </c>
      <c r="G357" s="51" t="e">
        <f>IF(#REF!&lt;&gt;"",#REF!,"")</f>
        <v>#REF!</v>
      </c>
      <c r="H357" s="41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78</v>
      </c>
      <c r="E358" s="8">
        <v>6</v>
      </c>
      <c r="F358" s="51" t="e">
        <f>#REF!</f>
        <v>#REF!</v>
      </c>
      <c r="G358" s="51" t="e">
        <f>IF(#REF!&lt;&gt;"",#REF!,"")</f>
        <v>#REF!</v>
      </c>
      <c r="H358" s="41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78</v>
      </c>
      <c r="E359" s="8">
        <v>6</v>
      </c>
      <c r="F359" s="51" t="e">
        <f>#REF!</f>
        <v>#REF!</v>
      </c>
      <c r="G359" s="51" t="e">
        <f>IF(#REF!&lt;&gt;"",#REF!,"")</f>
        <v>#REF!</v>
      </c>
      <c r="H359" s="41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78</v>
      </c>
      <c r="E360" s="8">
        <v>6</v>
      </c>
      <c r="F360" s="51" t="e">
        <f>#REF!</f>
        <v>#REF!</v>
      </c>
      <c r="G360" s="51" t="e">
        <f>IF(#REF!&lt;&gt;"",#REF!,"")</f>
        <v>#REF!</v>
      </c>
      <c r="H360" s="41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78</v>
      </c>
      <c r="E361" s="8">
        <v>6</v>
      </c>
      <c r="F361" s="51" t="e">
        <f>#REF!</f>
        <v>#REF!</v>
      </c>
      <c r="G361" s="51" t="e">
        <f>IF(#REF!&lt;&gt;"",#REF!,"")</f>
        <v>#REF!</v>
      </c>
      <c r="H361" s="41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78</v>
      </c>
      <c r="E362" s="8">
        <v>6</v>
      </c>
      <c r="F362" s="51" t="e">
        <f>#REF!</f>
        <v>#REF!</v>
      </c>
      <c r="G362" s="51" t="e">
        <f>IF(#REF!&lt;&gt;"",#REF!,"")</f>
        <v>#REF!</v>
      </c>
      <c r="H362" s="41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78</v>
      </c>
      <c r="E363" s="8">
        <v>6</v>
      </c>
      <c r="F363" s="51" t="e">
        <f>#REF!</f>
        <v>#REF!</v>
      </c>
      <c r="G363" s="51" t="e">
        <f>IF(#REF!&lt;&gt;"",#REF!,"")</f>
        <v>#REF!</v>
      </c>
      <c r="H363" s="41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78</v>
      </c>
      <c r="E364" s="8">
        <v>6</v>
      </c>
      <c r="F364" s="51" t="e">
        <f>#REF!</f>
        <v>#REF!</v>
      </c>
      <c r="G364" s="51" t="e">
        <f>IF(#REF!&lt;&gt;"",#REF!,"")</f>
        <v>#REF!</v>
      </c>
      <c r="H364" s="41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78</v>
      </c>
      <c r="E365" s="8">
        <v>6</v>
      </c>
      <c r="F365" s="51" t="e">
        <f>#REF!</f>
        <v>#REF!</v>
      </c>
      <c r="G365" s="51" t="e">
        <f>IF(#REF!&lt;&gt;"",#REF!,"")</f>
        <v>#REF!</v>
      </c>
      <c r="H365" s="41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78</v>
      </c>
      <c r="E366" s="8">
        <v>6</v>
      </c>
      <c r="F366" s="51" t="e">
        <f>#REF!</f>
        <v>#REF!</v>
      </c>
      <c r="G366" s="51" t="e">
        <f>IF(#REF!&lt;&gt;"",#REF!,"")</f>
        <v>#REF!</v>
      </c>
      <c r="H366" s="41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78</v>
      </c>
      <c r="E367" s="8">
        <v>6</v>
      </c>
      <c r="F367" s="51" t="e">
        <f>#REF!</f>
        <v>#REF!</v>
      </c>
      <c r="G367" s="51" t="e">
        <f>IF(#REF!&lt;&gt;"",#REF!,"")</f>
        <v>#REF!</v>
      </c>
      <c r="H367" s="41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78</v>
      </c>
      <c r="E368" s="8">
        <v>6</v>
      </c>
      <c r="F368" s="51" t="e">
        <f>#REF!</f>
        <v>#REF!</v>
      </c>
      <c r="G368" s="51" t="e">
        <f>IF(#REF!&lt;&gt;"",#REF!,"")</f>
        <v>#REF!</v>
      </c>
      <c r="H368" s="41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78</v>
      </c>
      <c r="E369" s="8">
        <v>6</v>
      </c>
      <c r="F369" s="51" t="e">
        <f>#REF!</f>
        <v>#REF!</v>
      </c>
      <c r="G369" s="51" t="e">
        <f>IF(#REF!&lt;&gt;"",#REF!,"")</f>
        <v>#REF!</v>
      </c>
      <c r="H369" s="41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78</v>
      </c>
      <c r="E370" s="8">
        <v>6</v>
      </c>
      <c r="F370" s="51" t="e">
        <f>#REF!</f>
        <v>#REF!</v>
      </c>
      <c r="G370" s="51" t="e">
        <f>IF(#REF!&lt;&gt;"",#REF!,"")</f>
        <v>#REF!</v>
      </c>
      <c r="H370" s="41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78</v>
      </c>
      <c r="E371" s="8">
        <v>6</v>
      </c>
      <c r="F371" s="51" t="e">
        <f>#REF!</f>
        <v>#REF!</v>
      </c>
      <c r="G371" s="51" t="e">
        <f>IF(#REF!&lt;&gt;"",#REF!,"")</f>
        <v>#REF!</v>
      </c>
      <c r="H371" s="41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78</v>
      </c>
      <c r="E372" s="8">
        <v>6</v>
      </c>
      <c r="F372" s="51" t="e">
        <f>#REF!</f>
        <v>#REF!</v>
      </c>
      <c r="G372" s="51" t="e">
        <f>IF(#REF!&lt;&gt;"",#REF!,"")</f>
        <v>#REF!</v>
      </c>
      <c r="H372" s="41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78</v>
      </c>
      <c r="E373" s="8">
        <v>6</v>
      </c>
      <c r="F373" s="51" t="e">
        <f>#REF!</f>
        <v>#REF!</v>
      </c>
      <c r="G373" s="51" t="e">
        <f>IF(#REF!&lt;&gt;"",#REF!,"")</f>
        <v>#REF!</v>
      </c>
      <c r="H373" s="41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78</v>
      </c>
      <c r="E374" s="8">
        <v>6</v>
      </c>
      <c r="F374" s="51" t="e">
        <f>#REF!</f>
        <v>#REF!</v>
      </c>
      <c r="G374" s="51" t="e">
        <f>IF(#REF!&lt;&gt;"",#REF!,"")</f>
        <v>#REF!</v>
      </c>
      <c r="H374" s="41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78</v>
      </c>
      <c r="E375" s="8">
        <v>6</v>
      </c>
      <c r="F375" s="51" t="e">
        <f>#REF!</f>
        <v>#REF!</v>
      </c>
      <c r="G375" s="51" t="e">
        <f>IF(#REF!&lt;&gt;"",#REF!,"")</f>
        <v>#REF!</v>
      </c>
      <c r="H375" s="41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78</v>
      </c>
      <c r="E376" s="8">
        <v>6</v>
      </c>
      <c r="F376" s="51" t="e">
        <f>#REF!</f>
        <v>#REF!</v>
      </c>
      <c r="G376" s="51" t="e">
        <f>IF(#REF!&lt;&gt;"",#REF!,"")</f>
        <v>#REF!</v>
      </c>
      <c r="H376" s="41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78</v>
      </c>
      <c r="E377" s="8">
        <v>6</v>
      </c>
      <c r="F377" s="51" t="e">
        <f>#REF!</f>
        <v>#REF!</v>
      </c>
      <c r="G377" s="51" t="e">
        <f>IF(#REF!&lt;&gt;"",#REF!,"")</f>
        <v>#REF!</v>
      </c>
      <c r="H377" s="41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78</v>
      </c>
      <c r="E378" s="8">
        <v>6</v>
      </c>
      <c r="F378" s="51" t="e">
        <f>#REF!</f>
        <v>#REF!</v>
      </c>
      <c r="G378" s="51" t="e">
        <f>IF(#REF!&lt;&gt;"",#REF!,"")</f>
        <v>#REF!</v>
      </c>
      <c r="H378" s="41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78</v>
      </c>
      <c r="E379" s="8">
        <v>6</v>
      </c>
      <c r="F379" s="51" t="e">
        <f>#REF!</f>
        <v>#REF!</v>
      </c>
      <c r="G379" s="51" t="e">
        <f>IF(#REF!&lt;&gt;"",#REF!,"")</f>
        <v>#REF!</v>
      </c>
      <c r="H379" s="41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78</v>
      </c>
      <c r="E380" s="8">
        <v>6</v>
      </c>
      <c r="F380" s="51" t="e">
        <f>#REF!</f>
        <v>#REF!</v>
      </c>
      <c r="G380" s="51" t="e">
        <f>IF(#REF!&lt;&gt;"",#REF!,"")</f>
        <v>#REF!</v>
      </c>
      <c r="H380" s="41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78</v>
      </c>
      <c r="E381" s="11">
        <v>6</v>
      </c>
      <c r="F381" s="52" t="e">
        <f>#REF!</f>
        <v>#REF!</v>
      </c>
      <c r="G381" s="52" t="e">
        <f>IF(#REF!&lt;&gt;"",#REF!,"")</f>
        <v>#REF!</v>
      </c>
      <c r="H381" s="42" t="e">
        <f t="shared" si="16"/>
        <v>#REF!</v>
      </c>
      <c r="I381" s="34" t="e">
        <f t="shared" si="17"/>
        <v>#REF!</v>
      </c>
      <c r="J381" s="34" t="e">
        <f>#REF!</f>
        <v>#REF!</v>
      </c>
      <c r="K381" s="34" t="e">
        <f>#REF!</f>
        <v>#REF!</v>
      </c>
      <c r="L381" s="34" t="e">
        <f>#REF!</f>
        <v>#REF!</v>
      </c>
      <c r="M381" s="34" t="e">
        <f>#REF!</f>
        <v>#REF!</v>
      </c>
      <c r="N381" s="34" t="e">
        <f>#REF!</f>
        <v>#REF!</v>
      </c>
      <c r="O381" s="34" t="e">
        <f>#REF!</f>
        <v>#REF!</v>
      </c>
      <c r="P381" s="34" t="e">
        <f>#REF!</f>
        <v>#REF!</v>
      </c>
      <c r="Q381" s="34" t="e">
        <f>#REF!</f>
        <v>#REF!</v>
      </c>
      <c r="R381" s="35" t="e">
        <f>#REF!</f>
        <v>#REF!</v>
      </c>
      <c r="X381" s="22"/>
    </row>
  </sheetData>
  <sheetProtection password="C79A" sheet="1" objects="1"/>
  <conditionalFormatting sqref="F1:F65536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110" zoomScaleSheetLayoutView="110" zoomScalePageLayoutView="0" workbookViewId="0" topLeftCell="A4">
      <selection activeCell="B56" sqref="B56:E56"/>
    </sheetView>
  </sheetViews>
  <sheetFormatPr defaultColWidth="9.140625" defaultRowHeight="12.75"/>
  <cols>
    <col min="1" max="1" width="9.140625" style="71" customWidth="1"/>
    <col min="2" max="2" width="12.00390625" style="71" customWidth="1"/>
    <col min="3" max="3" width="9.140625" style="71" customWidth="1"/>
    <col min="4" max="4" width="12.140625" style="71" customWidth="1"/>
    <col min="5" max="5" width="9.8515625" style="71" customWidth="1"/>
    <col min="6" max="6" width="9.140625" style="71" customWidth="1"/>
    <col min="7" max="7" width="17.7109375" style="71" customWidth="1"/>
    <col min="8" max="8" width="17.28125" style="71" bestFit="1" customWidth="1"/>
    <col min="9" max="9" width="23.8515625" style="71" customWidth="1"/>
    <col min="10" max="16384" width="9.140625" style="71" customWidth="1"/>
  </cols>
  <sheetData>
    <row r="1" spans="1:3" ht="15.75">
      <c r="A1" s="312" t="s">
        <v>118</v>
      </c>
      <c r="B1" s="313"/>
      <c r="C1" s="313"/>
    </row>
    <row r="2" spans="1:10" ht="12.75" customHeight="1">
      <c r="A2" s="252" t="s">
        <v>119</v>
      </c>
      <c r="B2" s="253"/>
      <c r="C2" s="253"/>
      <c r="D2" s="254"/>
      <c r="E2" s="317" t="s">
        <v>474</v>
      </c>
      <c r="F2" s="318"/>
      <c r="G2" s="129" t="s">
        <v>120</v>
      </c>
      <c r="H2" s="72" t="s">
        <v>475</v>
      </c>
      <c r="I2" s="73"/>
      <c r="J2" s="74"/>
    </row>
    <row r="3" spans="1:10" ht="12.75">
      <c r="A3" s="75"/>
      <c r="B3" s="75"/>
      <c r="C3" s="75"/>
      <c r="D3" s="75"/>
      <c r="E3" s="76"/>
      <c r="F3" s="76"/>
      <c r="G3" s="75"/>
      <c r="H3" s="75"/>
      <c r="I3" s="77"/>
      <c r="J3" s="74"/>
    </row>
    <row r="4" spans="1:10" ht="39.75" customHeight="1">
      <c r="A4" s="255" t="s">
        <v>121</v>
      </c>
      <c r="B4" s="255"/>
      <c r="C4" s="255"/>
      <c r="D4" s="255"/>
      <c r="E4" s="255"/>
      <c r="F4" s="255"/>
      <c r="G4" s="255"/>
      <c r="H4" s="255"/>
      <c r="I4" s="255"/>
      <c r="J4" s="74"/>
    </row>
    <row r="5" spans="1:10" ht="12.75">
      <c r="A5" s="78"/>
      <c r="B5" s="79"/>
      <c r="C5" s="79"/>
      <c r="D5" s="80"/>
      <c r="E5" s="81"/>
      <c r="F5" s="82"/>
      <c r="G5" s="83"/>
      <c r="H5" s="84"/>
      <c r="I5" s="85"/>
      <c r="J5" s="74"/>
    </row>
    <row r="6" spans="1:10" ht="12.75">
      <c r="A6" s="256" t="s">
        <v>122</v>
      </c>
      <c r="B6" s="257"/>
      <c r="C6" s="258" t="s">
        <v>111</v>
      </c>
      <c r="D6" s="259"/>
      <c r="E6" s="260"/>
      <c r="F6" s="260"/>
      <c r="G6" s="260"/>
      <c r="H6" s="260"/>
      <c r="I6" s="87"/>
      <c r="J6" s="74"/>
    </row>
    <row r="7" spans="1:10" ht="12.75">
      <c r="A7" s="130"/>
      <c r="B7" s="130"/>
      <c r="C7" s="78"/>
      <c r="D7" s="78"/>
      <c r="E7" s="260"/>
      <c r="F7" s="260"/>
      <c r="G7" s="260"/>
      <c r="H7" s="260"/>
      <c r="I7" s="87"/>
      <c r="J7" s="74"/>
    </row>
    <row r="8" spans="1:10" ht="18" customHeight="1">
      <c r="A8" s="261" t="s">
        <v>123</v>
      </c>
      <c r="B8" s="262"/>
      <c r="C8" s="258" t="s">
        <v>112</v>
      </c>
      <c r="D8" s="259"/>
      <c r="E8" s="260"/>
      <c r="F8" s="260"/>
      <c r="G8" s="260"/>
      <c r="H8" s="260"/>
      <c r="I8" s="89"/>
      <c r="J8" s="74"/>
    </row>
    <row r="9" spans="1:10" ht="12.75">
      <c r="A9" s="131"/>
      <c r="B9" s="131"/>
      <c r="C9" s="90"/>
      <c r="D9" s="78"/>
      <c r="E9" s="78"/>
      <c r="F9" s="78"/>
      <c r="G9" s="78"/>
      <c r="H9" s="78"/>
      <c r="I9" s="78"/>
      <c r="J9" s="74"/>
    </row>
    <row r="10" spans="1:10" ht="12.75" customHeight="1">
      <c r="A10" s="265" t="s">
        <v>124</v>
      </c>
      <c r="B10" s="266"/>
      <c r="C10" s="258" t="s">
        <v>113</v>
      </c>
      <c r="D10" s="259"/>
      <c r="E10" s="78"/>
      <c r="F10" s="78"/>
      <c r="G10" s="78"/>
      <c r="H10" s="78"/>
      <c r="I10" s="78"/>
      <c r="J10" s="74"/>
    </row>
    <row r="11" spans="1:10" ht="12.75">
      <c r="A11" s="267"/>
      <c r="B11" s="267"/>
      <c r="C11" s="78"/>
      <c r="D11" s="78"/>
      <c r="E11" s="78"/>
      <c r="F11" s="78"/>
      <c r="G11" s="78"/>
      <c r="H11" s="78"/>
      <c r="I11" s="78"/>
      <c r="J11" s="74"/>
    </row>
    <row r="12" spans="1:10" ht="12.75">
      <c r="A12" s="268" t="s">
        <v>125</v>
      </c>
      <c r="B12" s="269"/>
      <c r="C12" s="249" t="s">
        <v>114</v>
      </c>
      <c r="D12" s="250"/>
      <c r="E12" s="250"/>
      <c r="F12" s="250"/>
      <c r="G12" s="250"/>
      <c r="H12" s="250"/>
      <c r="I12" s="251"/>
      <c r="J12" s="74"/>
    </row>
    <row r="13" spans="1:10" ht="15.75">
      <c r="A13" s="263"/>
      <c r="B13" s="264"/>
      <c r="C13" s="264"/>
      <c r="D13" s="91"/>
      <c r="E13" s="91"/>
      <c r="F13" s="91"/>
      <c r="G13" s="91"/>
      <c r="H13" s="91"/>
      <c r="I13" s="91"/>
      <c r="J13" s="74"/>
    </row>
    <row r="14" spans="1:10" ht="12.75">
      <c r="A14" s="88"/>
      <c r="B14" s="88"/>
      <c r="C14" s="92"/>
      <c r="D14" s="78"/>
      <c r="E14" s="78"/>
      <c r="F14" s="78"/>
      <c r="G14" s="78"/>
      <c r="H14" s="78"/>
      <c r="I14" s="78"/>
      <c r="J14" s="74"/>
    </row>
    <row r="15" spans="1:10" ht="12.75">
      <c r="A15" s="268" t="s">
        <v>126</v>
      </c>
      <c r="B15" s="269"/>
      <c r="C15" s="270">
        <v>10000</v>
      </c>
      <c r="D15" s="271"/>
      <c r="E15" s="78"/>
      <c r="F15" s="249" t="s">
        <v>115</v>
      </c>
      <c r="G15" s="250"/>
      <c r="H15" s="250"/>
      <c r="I15" s="251"/>
      <c r="J15" s="74"/>
    </row>
    <row r="16" spans="1:10" ht="12.75">
      <c r="A16" s="130"/>
      <c r="B16" s="130"/>
      <c r="C16" s="78"/>
      <c r="D16" s="78"/>
      <c r="E16" s="78"/>
      <c r="F16" s="78"/>
      <c r="G16" s="78"/>
      <c r="H16" s="78"/>
      <c r="I16" s="78"/>
      <c r="J16" s="74"/>
    </row>
    <row r="17" spans="1:10" ht="12.75">
      <c r="A17" s="268" t="s">
        <v>127</v>
      </c>
      <c r="B17" s="269"/>
      <c r="C17" s="249" t="s">
        <v>480</v>
      </c>
      <c r="D17" s="250"/>
      <c r="E17" s="250"/>
      <c r="F17" s="250"/>
      <c r="G17" s="250"/>
      <c r="H17" s="250"/>
      <c r="I17" s="251"/>
      <c r="J17" s="74"/>
    </row>
    <row r="18" spans="1:10" ht="12.75">
      <c r="A18" s="130"/>
      <c r="B18" s="130"/>
      <c r="C18" s="78"/>
      <c r="D18" s="78"/>
      <c r="E18" s="78"/>
      <c r="F18" s="78"/>
      <c r="G18" s="78"/>
      <c r="H18" s="78"/>
      <c r="I18" s="78"/>
      <c r="J18" s="74"/>
    </row>
    <row r="19" spans="1:10" ht="12.75">
      <c r="A19" s="268" t="s">
        <v>128</v>
      </c>
      <c r="B19" s="269"/>
      <c r="C19" s="272"/>
      <c r="D19" s="273"/>
      <c r="E19" s="273"/>
      <c r="F19" s="273"/>
      <c r="G19" s="273"/>
      <c r="H19" s="273"/>
      <c r="I19" s="274"/>
      <c r="J19" s="74"/>
    </row>
    <row r="20" spans="1:10" ht="12.75">
      <c r="A20" s="130"/>
      <c r="B20" s="130"/>
      <c r="C20" s="92"/>
      <c r="D20" s="78"/>
      <c r="E20" s="78"/>
      <c r="F20" s="78"/>
      <c r="G20" s="78"/>
      <c r="H20" s="78"/>
      <c r="I20" s="78"/>
      <c r="J20" s="74"/>
    </row>
    <row r="21" spans="1:10" ht="12.75">
      <c r="A21" s="268" t="s">
        <v>129</v>
      </c>
      <c r="B21" s="269"/>
      <c r="C21" s="275" t="s">
        <v>116</v>
      </c>
      <c r="D21" s="273"/>
      <c r="E21" s="273"/>
      <c r="F21" s="273"/>
      <c r="G21" s="273"/>
      <c r="H21" s="273"/>
      <c r="I21" s="274"/>
      <c r="J21" s="74"/>
    </row>
    <row r="22" spans="1:10" ht="12.75">
      <c r="A22" s="130"/>
      <c r="B22" s="130"/>
      <c r="C22" s="92"/>
      <c r="D22" s="78"/>
      <c r="E22" s="78"/>
      <c r="F22" s="78"/>
      <c r="G22" s="78"/>
      <c r="H22" s="78"/>
      <c r="I22" s="78"/>
      <c r="J22" s="74"/>
    </row>
    <row r="23" spans="1:10" ht="12.75">
      <c r="A23" s="290" t="s">
        <v>130</v>
      </c>
      <c r="B23" s="291"/>
      <c r="C23" s="93">
        <v>133</v>
      </c>
      <c r="D23" s="249" t="s">
        <v>115</v>
      </c>
      <c r="E23" s="280"/>
      <c r="F23" s="281"/>
      <c r="G23" s="278"/>
      <c r="H23" s="279"/>
      <c r="I23" s="95"/>
      <c r="J23" s="74"/>
    </row>
    <row r="24" spans="1:10" ht="12.75">
      <c r="A24" s="130"/>
      <c r="B24" s="130"/>
      <c r="C24" s="78"/>
      <c r="D24" s="96"/>
      <c r="E24" s="96"/>
      <c r="F24" s="96"/>
      <c r="G24" s="96"/>
      <c r="H24" s="78"/>
      <c r="I24" s="89"/>
      <c r="J24" s="74"/>
    </row>
    <row r="25" spans="1:10" ht="12.75">
      <c r="A25" s="268" t="s">
        <v>131</v>
      </c>
      <c r="B25" s="269"/>
      <c r="C25" s="93">
        <v>21</v>
      </c>
      <c r="D25" s="249" t="s">
        <v>117</v>
      </c>
      <c r="E25" s="280"/>
      <c r="F25" s="280"/>
      <c r="G25" s="281"/>
      <c r="H25" s="138" t="s">
        <v>151</v>
      </c>
      <c r="I25" s="97">
        <v>2263</v>
      </c>
      <c r="J25" s="74"/>
    </row>
    <row r="26" spans="1:10" ht="12.75">
      <c r="A26" s="130"/>
      <c r="B26" s="130"/>
      <c r="C26" s="78"/>
      <c r="D26" s="96"/>
      <c r="E26" s="96"/>
      <c r="F26" s="96"/>
      <c r="G26" s="88"/>
      <c r="H26" s="139" t="s">
        <v>152</v>
      </c>
      <c r="I26" s="92"/>
      <c r="J26" s="74"/>
    </row>
    <row r="27" spans="1:10" ht="12.75">
      <c r="A27" s="268" t="s">
        <v>132</v>
      </c>
      <c r="B27" s="269"/>
      <c r="C27" s="98" t="s">
        <v>471</v>
      </c>
      <c r="D27" s="99"/>
      <c r="E27" s="74"/>
      <c r="F27" s="100"/>
      <c r="G27" s="288" t="s">
        <v>153</v>
      </c>
      <c r="H27" s="289"/>
      <c r="I27" s="101" t="s">
        <v>472</v>
      </c>
      <c r="J27" s="74"/>
    </row>
    <row r="28" spans="1:10" ht="12.75">
      <c r="A28" s="88"/>
      <c r="B28" s="88"/>
      <c r="C28" s="78"/>
      <c r="D28" s="100"/>
      <c r="E28" s="100"/>
      <c r="F28" s="100"/>
      <c r="G28" s="100"/>
      <c r="H28" s="78"/>
      <c r="I28" s="102"/>
      <c r="J28" s="74"/>
    </row>
    <row r="29" spans="1:10" ht="12.75">
      <c r="A29" s="282" t="s">
        <v>133</v>
      </c>
      <c r="B29" s="283"/>
      <c r="C29" s="284"/>
      <c r="D29" s="284"/>
      <c r="E29" s="285" t="s">
        <v>134</v>
      </c>
      <c r="F29" s="286"/>
      <c r="G29" s="286"/>
      <c r="H29" s="287" t="s">
        <v>23</v>
      </c>
      <c r="I29" s="287"/>
      <c r="J29" s="74"/>
    </row>
    <row r="30" spans="1:10" ht="12.75">
      <c r="A30" s="74"/>
      <c r="B30" s="74"/>
      <c r="C30" s="74"/>
      <c r="D30" s="103"/>
      <c r="E30" s="78"/>
      <c r="F30" s="78"/>
      <c r="G30" s="78"/>
      <c r="H30" s="104"/>
      <c r="I30" s="102"/>
      <c r="J30" s="74"/>
    </row>
    <row r="31" spans="1:10" ht="12.75">
      <c r="A31" s="292"/>
      <c r="B31" s="293"/>
      <c r="C31" s="293"/>
      <c r="D31" s="294"/>
      <c r="E31" s="292"/>
      <c r="F31" s="293"/>
      <c r="G31" s="294"/>
      <c r="H31" s="276"/>
      <c r="I31" s="277"/>
      <c r="J31" s="74"/>
    </row>
    <row r="32" spans="1:10" ht="12.75">
      <c r="A32" s="94"/>
      <c r="B32" s="94"/>
      <c r="C32" s="92"/>
      <c r="D32" s="299"/>
      <c r="E32" s="299"/>
      <c r="F32" s="299"/>
      <c r="G32" s="300"/>
      <c r="H32" s="78"/>
      <c r="I32" s="107"/>
      <c r="J32" s="74"/>
    </row>
    <row r="33" spans="1:10" ht="12.75">
      <c r="A33" s="292"/>
      <c r="B33" s="297"/>
      <c r="C33" s="297"/>
      <c r="D33" s="298"/>
      <c r="E33" s="292"/>
      <c r="F33" s="297"/>
      <c r="G33" s="297"/>
      <c r="H33" s="276"/>
      <c r="I33" s="277"/>
      <c r="J33" s="74"/>
    </row>
    <row r="34" spans="1:10" ht="12.75">
      <c r="A34" s="94"/>
      <c r="B34" s="94"/>
      <c r="C34" s="92"/>
      <c r="D34" s="105"/>
      <c r="E34" s="105"/>
      <c r="F34" s="105"/>
      <c r="G34" s="106"/>
      <c r="H34" s="78"/>
      <c r="I34" s="108"/>
      <c r="J34" s="74"/>
    </row>
    <row r="35" spans="1:10" ht="12.75">
      <c r="A35" s="292"/>
      <c r="B35" s="297"/>
      <c r="C35" s="297"/>
      <c r="D35" s="298"/>
      <c r="E35" s="292"/>
      <c r="F35" s="297"/>
      <c r="G35" s="297"/>
      <c r="H35" s="276"/>
      <c r="I35" s="277"/>
      <c r="J35" s="74"/>
    </row>
    <row r="36" spans="1:10" ht="12.75">
      <c r="A36" s="94"/>
      <c r="B36" s="94"/>
      <c r="C36" s="92"/>
      <c r="D36" s="105"/>
      <c r="E36" s="105"/>
      <c r="F36" s="105"/>
      <c r="G36" s="106"/>
      <c r="H36" s="78"/>
      <c r="I36" s="108"/>
      <c r="J36" s="74"/>
    </row>
    <row r="37" spans="1:10" ht="12.75">
      <c r="A37" s="292"/>
      <c r="B37" s="297"/>
      <c r="C37" s="297"/>
      <c r="D37" s="298"/>
      <c r="E37" s="292"/>
      <c r="F37" s="297"/>
      <c r="G37" s="297"/>
      <c r="H37" s="276"/>
      <c r="I37" s="277"/>
      <c r="J37" s="74"/>
    </row>
    <row r="38" spans="1:10" ht="12.75">
      <c r="A38" s="109"/>
      <c r="B38" s="109"/>
      <c r="C38" s="301"/>
      <c r="D38" s="302"/>
      <c r="E38" s="78"/>
      <c r="F38" s="301"/>
      <c r="G38" s="302"/>
      <c r="H38" s="78"/>
      <c r="I38" s="78"/>
      <c r="J38" s="74"/>
    </row>
    <row r="39" spans="1:10" ht="12.75">
      <c r="A39" s="292"/>
      <c r="B39" s="297"/>
      <c r="C39" s="297"/>
      <c r="D39" s="298"/>
      <c r="E39" s="292"/>
      <c r="F39" s="297"/>
      <c r="G39" s="297"/>
      <c r="H39" s="276"/>
      <c r="I39" s="277"/>
      <c r="J39" s="74"/>
    </row>
    <row r="40" spans="1:10" ht="12.75">
      <c r="A40" s="109"/>
      <c r="B40" s="109"/>
      <c r="C40" s="110"/>
      <c r="D40" s="111"/>
      <c r="E40" s="78"/>
      <c r="F40" s="110"/>
      <c r="G40" s="111"/>
      <c r="H40" s="78"/>
      <c r="I40" s="78"/>
      <c r="J40" s="74"/>
    </row>
    <row r="41" spans="1:10" ht="12.75">
      <c r="A41" s="292"/>
      <c r="B41" s="297"/>
      <c r="C41" s="297"/>
      <c r="D41" s="298"/>
      <c r="E41" s="292"/>
      <c r="F41" s="297"/>
      <c r="G41" s="297"/>
      <c r="H41" s="276"/>
      <c r="I41" s="277"/>
      <c r="J41" s="74"/>
    </row>
    <row r="42" spans="1:10" ht="12.75">
      <c r="A42" s="95"/>
      <c r="B42" s="123"/>
      <c r="C42" s="123"/>
      <c r="D42" s="123"/>
      <c r="E42" s="95"/>
      <c r="F42" s="123"/>
      <c r="G42" s="123"/>
      <c r="H42" s="124"/>
      <c r="I42" s="124"/>
      <c r="J42" s="74"/>
    </row>
    <row r="43" spans="1:10" ht="12.75">
      <c r="A43" s="109"/>
      <c r="B43" s="109"/>
      <c r="C43" s="110"/>
      <c r="D43" s="111"/>
      <c r="E43" s="78"/>
      <c r="F43" s="110"/>
      <c r="G43" s="111"/>
      <c r="H43" s="78"/>
      <c r="I43" s="78"/>
      <c r="J43" s="74"/>
    </row>
    <row r="44" spans="1:10" ht="12.75">
      <c r="A44" s="112"/>
      <c r="B44" s="112"/>
      <c r="C44" s="112"/>
      <c r="D44" s="90"/>
      <c r="E44" s="90"/>
      <c r="F44" s="112"/>
      <c r="G44" s="90"/>
      <c r="H44" s="90"/>
      <c r="I44" s="90"/>
      <c r="J44" s="74"/>
    </row>
    <row r="45" spans="1:10" ht="12.75" customHeight="1">
      <c r="A45" s="306" t="s">
        <v>135</v>
      </c>
      <c r="B45" s="307"/>
      <c r="C45" s="258"/>
      <c r="D45" s="259"/>
      <c r="E45" s="89"/>
      <c r="F45" s="249"/>
      <c r="G45" s="308"/>
      <c r="H45" s="308"/>
      <c r="I45" s="309"/>
      <c r="J45" s="74"/>
    </row>
    <row r="46" spans="1:10" ht="12.75">
      <c r="A46" s="109"/>
      <c r="B46" s="109"/>
      <c r="C46" s="301"/>
      <c r="D46" s="302"/>
      <c r="E46" s="78"/>
      <c r="F46" s="301"/>
      <c r="G46" s="310"/>
      <c r="H46" s="113"/>
      <c r="I46" s="113"/>
      <c r="J46" s="74"/>
    </row>
    <row r="47" spans="1:10" ht="12.75" customHeight="1">
      <c r="A47" s="306" t="s">
        <v>136</v>
      </c>
      <c r="B47" s="307"/>
      <c r="C47" s="303" t="s">
        <v>476</v>
      </c>
      <c r="D47" s="304"/>
      <c r="E47" s="304"/>
      <c r="F47" s="304"/>
      <c r="G47" s="304"/>
      <c r="H47" s="304"/>
      <c r="I47" s="304"/>
      <c r="J47" s="74"/>
    </row>
    <row r="48" spans="1:10" ht="12.75">
      <c r="A48" s="132"/>
      <c r="B48" s="132"/>
      <c r="C48" s="114"/>
      <c r="D48" s="89"/>
      <c r="E48" s="89"/>
      <c r="F48" s="89"/>
      <c r="G48" s="89"/>
      <c r="H48" s="89"/>
      <c r="I48" s="89"/>
      <c r="J48" s="74"/>
    </row>
    <row r="49" spans="1:10" ht="12.75">
      <c r="A49" s="306" t="s">
        <v>137</v>
      </c>
      <c r="B49" s="307"/>
      <c r="C49" s="295" t="s">
        <v>477</v>
      </c>
      <c r="D49" s="311"/>
      <c r="E49" s="296"/>
      <c r="F49" s="89"/>
      <c r="G49" s="86" t="s">
        <v>140</v>
      </c>
      <c r="H49" s="295" t="s">
        <v>473</v>
      </c>
      <c r="I49" s="296"/>
      <c r="J49" s="74"/>
    </row>
    <row r="50" spans="1:10" ht="12.75">
      <c r="A50" s="132"/>
      <c r="B50" s="132"/>
      <c r="C50" s="114"/>
      <c r="D50" s="89"/>
      <c r="E50" s="89"/>
      <c r="F50" s="89"/>
      <c r="G50" s="89"/>
      <c r="H50" s="89"/>
      <c r="I50" s="89"/>
      <c r="J50" s="74"/>
    </row>
    <row r="51" spans="1:10" ht="12.75" customHeight="1">
      <c r="A51" s="306" t="s">
        <v>128</v>
      </c>
      <c r="B51" s="307"/>
      <c r="C51" s="319" t="s">
        <v>478</v>
      </c>
      <c r="D51" s="311"/>
      <c r="E51" s="311"/>
      <c r="F51" s="311"/>
      <c r="G51" s="311"/>
      <c r="H51" s="311"/>
      <c r="I51" s="296"/>
      <c r="J51" s="74"/>
    </row>
    <row r="52" spans="1:10" ht="12.75">
      <c r="A52" s="132"/>
      <c r="B52" s="132"/>
      <c r="C52" s="89"/>
      <c r="D52" s="89"/>
      <c r="E52" s="89"/>
      <c r="F52" s="89"/>
      <c r="G52" s="89"/>
      <c r="H52" s="89"/>
      <c r="I52" s="89"/>
      <c r="J52" s="74"/>
    </row>
    <row r="53" spans="1:10" ht="12.75">
      <c r="A53" s="268" t="s">
        <v>138</v>
      </c>
      <c r="B53" s="269"/>
      <c r="C53" s="320" t="s">
        <v>491</v>
      </c>
      <c r="D53" s="321"/>
      <c r="E53" s="321"/>
      <c r="F53" s="321"/>
      <c r="G53" s="321"/>
      <c r="H53" s="321"/>
      <c r="I53" s="322"/>
      <c r="J53" s="74"/>
    </row>
    <row r="54" spans="1:10" ht="12.75">
      <c r="A54" s="115"/>
      <c r="B54" s="115"/>
      <c r="C54" s="314" t="s">
        <v>139</v>
      </c>
      <c r="D54" s="314"/>
      <c r="E54" s="314"/>
      <c r="F54" s="314"/>
      <c r="G54" s="314"/>
      <c r="H54" s="314"/>
      <c r="I54" s="117"/>
      <c r="J54" s="74"/>
    </row>
    <row r="55" spans="1:10" ht="12.75">
      <c r="A55" s="115"/>
      <c r="B55" s="115"/>
      <c r="C55" s="116"/>
      <c r="D55" s="116"/>
      <c r="E55" s="116"/>
      <c r="F55" s="116"/>
      <c r="G55" s="116"/>
      <c r="H55" s="116"/>
      <c r="I55" s="117"/>
      <c r="J55" s="74"/>
    </row>
    <row r="56" spans="1:10" ht="12.75">
      <c r="A56" s="115"/>
      <c r="B56" s="315" t="s">
        <v>141</v>
      </c>
      <c r="C56" s="316"/>
      <c r="D56" s="316"/>
      <c r="E56" s="316"/>
      <c r="F56" s="125"/>
      <c r="G56" s="125"/>
      <c r="H56" s="126"/>
      <c r="I56" s="126"/>
      <c r="J56" s="74"/>
    </row>
    <row r="57" spans="1:10" ht="12.75">
      <c r="A57" s="115"/>
      <c r="B57" s="133" t="s">
        <v>142</v>
      </c>
      <c r="C57" s="134"/>
      <c r="D57" s="134"/>
      <c r="E57" s="134"/>
      <c r="F57" s="127"/>
      <c r="G57" s="127"/>
      <c r="H57" s="305" t="s">
        <v>148</v>
      </c>
      <c r="I57" s="305"/>
      <c r="J57" s="74"/>
    </row>
    <row r="58" spans="1:10" ht="12.75">
      <c r="A58" s="115"/>
      <c r="B58" s="133" t="s">
        <v>143</v>
      </c>
      <c r="C58" s="134"/>
      <c r="D58" s="134"/>
      <c r="E58" s="134"/>
      <c r="F58" s="127"/>
      <c r="G58" s="127"/>
      <c r="H58" s="305"/>
      <c r="I58" s="305"/>
      <c r="J58" s="74"/>
    </row>
    <row r="59" spans="1:10" ht="12.75">
      <c r="A59" s="115"/>
      <c r="B59" s="133" t="s">
        <v>144</v>
      </c>
      <c r="C59" s="134"/>
      <c r="D59" s="134"/>
      <c r="E59" s="134"/>
      <c r="F59" s="127"/>
      <c r="G59" s="127"/>
      <c r="H59" s="305"/>
      <c r="I59" s="305"/>
      <c r="J59" s="74"/>
    </row>
    <row r="60" spans="1:10" ht="12.75">
      <c r="A60" s="115"/>
      <c r="B60" s="133" t="s">
        <v>145</v>
      </c>
      <c r="C60" s="135"/>
      <c r="D60" s="135"/>
      <c r="E60" s="135"/>
      <c r="F60" s="128"/>
      <c r="G60" s="128"/>
      <c r="H60" s="305"/>
      <c r="I60" s="305"/>
      <c r="J60" s="74"/>
    </row>
    <row r="61" spans="1:10" ht="12.75">
      <c r="A61" s="115"/>
      <c r="B61" s="133" t="s">
        <v>146</v>
      </c>
      <c r="C61" s="135"/>
      <c r="D61" s="135"/>
      <c r="E61" s="135"/>
      <c r="F61" s="128"/>
      <c r="G61" s="128"/>
      <c r="H61" s="305"/>
      <c r="I61" s="305"/>
      <c r="J61" s="74"/>
    </row>
    <row r="62" spans="1:10" ht="12.75">
      <c r="A62" s="115"/>
      <c r="B62" s="133" t="s">
        <v>147</v>
      </c>
      <c r="C62" s="135"/>
      <c r="D62" s="135"/>
      <c r="E62" s="247" t="s">
        <v>490</v>
      </c>
      <c r="F62" s="128"/>
      <c r="H62" s="133" t="s">
        <v>484</v>
      </c>
      <c r="I62" s="133" t="s">
        <v>483</v>
      </c>
      <c r="J62" s="74"/>
    </row>
    <row r="63" spans="1:10" ht="12.75">
      <c r="A63" s="115"/>
      <c r="B63" s="133"/>
      <c r="C63" s="135"/>
      <c r="D63" s="135"/>
      <c r="E63" s="135"/>
      <c r="F63" s="128"/>
      <c r="H63" s="128" t="s">
        <v>486</v>
      </c>
      <c r="I63" s="128" t="s">
        <v>485</v>
      </c>
      <c r="J63" s="74"/>
    </row>
    <row r="64" spans="1:10" ht="12.75">
      <c r="A64" s="115"/>
      <c r="B64" s="133"/>
      <c r="C64" s="135"/>
      <c r="D64" s="135"/>
      <c r="E64" s="135"/>
      <c r="F64" s="128"/>
      <c r="H64" s="128"/>
      <c r="I64" s="136"/>
      <c r="J64" s="74"/>
    </row>
    <row r="65" spans="1:10" ht="12.75">
      <c r="A65" s="115"/>
      <c r="B65" s="133"/>
      <c r="C65" s="135"/>
      <c r="D65" s="135"/>
      <c r="E65" s="135"/>
      <c r="F65" s="128"/>
      <c r="H65" s="133" t="s">
        <v>487</v>
      </c>
      <c r="I65" s="133" t="s">
        <v>488</v>
      </c>
      <c r="J65" s="74"/>
    </row>
    <row r="66" spans="1:10" ht="12.75">
      <c r="A66" s="115"/>
      <c r="B66" s="133"/>
      <c r="C66" s="135"/>
      <c r="D66" s="135"/>
      <c r="E66" s="135"/>
      <c r="F66" s="128"/>
      <c r="H66" s="128" t="s">
        <v>486</v>
      </c>
      <c r="I66" s="128" t="s">
        <v>485</v>
      </c>
      <c r="J66" s="74"/>
    </row>
    <row r="67" spans="1:10" ht="12.75">
      <c r="A67" s="118" t="s">
        <v>24</v>
      </c>
      <c r="B67" s="89"/>
      <c r="C67" s="89"/>
      <c r="D67" s="89"/>
      <c r="E67" s="89"/>
      <c r="F67" s="89"/>
      <c r="H67" s="136"/>
      <c r="J67" s="74"/>
    </row>
    <row r="68" spans="1:10" ht="12.75">
      <c r="A68" s="89"/>
      <c r="B68" s="89"/>
      <c r="C68" s="89"/>
      <c r="D68" s="89"/>
      <c r="E68" s="115" t="s">
        <v>149</v>
      </c>
      <c r="F68" s="74"/>
      <c r="H68" s="133" t="s">
        <v>489</v>
      </c>
      <c r="I68" s="137"/>
      <c r="J68" s="74"/>
    </row>
    <row r="69" spans="1:10" ht="12.75">
      <c r="A69" s="119"/>
      <c r="B69" s="119"/>
      <c r="C69" s="103"/>
      <c r="D69" s="103"/>
      <c r="E69" s="103"/>
      <c r="F69" s="103"/>
      <c r="H69" s="128" t="s">
        <v>486</v>
      </c>
      <c r="I69" s="78"/>
      <c r="J69" s="74"/>
    </row>
    <row r="70" spans="5:9" ht="12.75">
      <c r="E70" s="246"/>
      <c r="F70" s="246"/>
      <c r="G70" s="248" t="s">
        <v>150</v>
      </c>
      <c r="H70" s="248"/>
      <c r="I70" s="248"/>
    </row>
  </sheetData>
  <sheetProtection/>
  <mergeCells count="72">
    <mergeCell ref="A1:C1"/>
    <mergeCell ref="C54:H54"/>
    <mergeCell ref="A47:B47"/>
    <mergeCell ref="B56:E56"/>
    <mergeCell ref="E2:F2"/>
    <mergeCell ref="A51:B51"/>
    <mergeCell ref="C51:I51"/>
    <mergeCell ref="A53:B53"/>
    <mergeCell ref="C53:I53"/>
    <mergeCell ref="H57:I61"/>
    <mergeCell ref="E41:G41"/>
    <mergeCell ref="H41:I41"/>
    <mergeCell ref="A45:B45"/>
    <mergeCell ref="C45:D45"/>
    <mergeCell ref="F45:I45"/>
    <mergeCell ref="C46:D46"/>
    <mergeCell ref="F46:G46"/>
    <mergeCell ref="A49:B49"/>
    <mergeCell ref="C49:E49"/>
    <mergeCell ref="C47:I47"/>
    <mergeCell ref="A35:D35"/>
    <mergeCell ref="E35:G35"/>
    <mergeCell ref="H35:I35"/>
    <mergeCell ref="A37:D37"/>
    <mergeCell ref="E37:G37"/>
    <mergeCell ref="H49:I49"/>
    <mergeCell ref="A41:D41"/>
    <mergeCell ref="A39:D39"/>
    <mergeCell ref="E39:G39"/>
    <mergeCell ref="H39:I39"/>
    <mergeCell ref="D32:G32"/>
    <mergeCell ref="A33:D33"/>
    <mergeCell ref="E33:G33"/>
    <mergeCell ref="C38:D38"/>
    <mergeCell ref="F38:G38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A13:C13"/>
    <mergeCell ref="A10:B11"/>
    <mergeCell ref="C10:D10"/>
    <mergeCell ref="A12:B12"/>
    <mergeCell ref="C12:I12"/>
    <mergeCell ref="A15:B15"/>
    <mergeCell ref="C15:D15"/>
    <mergeCell ref="G70:I70"/>
    <mergeCell ref="C17:I17"/>
    <mergeCell ref="A2:D2"/>
    <mergeCell ref="A4:I4"/>
    <mergeCell ref="A6:B6"/>
    <mergeCell ref="C6:D6"/>
    <mergeCell ref="E6:H8"/>
    <mergeCell ref="A8:B8"/>
    <mergeCell ref="C8:D8"/>
    <mergeCell ref="F15:I15"/>
  </mergeCells>
  <dataValidations count="1">
    <dataValidation allowBlank="1" sqref="C1:D5 C7:D7 C9:D9 C11:D11 J1:IV65536 E1:I11 C13:D14 F13:I14 F16:I16 E13:E16 C16:D16 C18:I20 C22:F22 C24:F24 G22:G24 C26 C28:C30 D26:G30 H22:I30 A1:B30 A42:B65536 C42:I46 C48:E48 H48:I48 H50:I50 F48:G50 C50:E50 C51:I52 C54:F65536 G71:I65536 H62:H66 G54:I61 E53:H53"/>
  </dataValidations>
  <hyperlinks>
    <hyperlink ref="C21" r:id="rId1" display="www.crosig.hr"/>
    <hyperlink ref="C51" r:id="rId2" display="Mario.Lucic@crosig.hr"/>
  </hyperlinks>
  <printOptions/>
  <pageMargins left="0.75" right="0.75" top="1" bottom="1" header="0.5" footer="0.5"/>
  <pageSetup horizontalDpi="600" verticalDpi="600" orientation="portrait" paperSize="9" scale="73" r:id="rId3"/>
  <ignoredErrors>
    <ignoredError sqref="C6 C8 C10 H34:I34 I32 H36:I36 H38:I38 H40:I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SheetLayoutView="100" workbookViewId="0" topLeftCell="A1">
      <selection activeCell="G18" sqref="G18"/>
    </sheetView>
  </sheetViews>
  <sheetFormatPr defaultColWidth="9.140625" defaultRowHeight="12.75"/>
  <cols>
    <col min="5" max="5" width="20.8515625" style="0" customWidth="1"/>
    <col min="7" max="7" width="13.140625" style="0" bestFit="1" customWidth="1"/>
    <col min="8" max="12" width="10.8515625" style="0" bestFit="1" customWidth="1"/>
  </cols>
  <sheetData>
    <row r="1" spans="1:12" ht="27" customHeight="1">
      <c r="A1" s="340" t="s">
        <v>154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8"/>
    </row>
    <row r="2" spans="1:12" ht="12.75" customHeight="1">
      <c r="A2" s="342" t="s">
        <v>479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8"/>
    </row>
    <row r="3" spans="1:12" ht="12.75">
      <c r="A3" s="140"/>
      <c r="B3" s="141"/>
      <c r="C3" s="141"/>
      <c r="D3" s="141"/>
      <c r="E3" s="141"/>
      <c r="F3" s="323"/>
      <c r="G3" s="323"/>
      <c r="H3" s="142"/>
      <c r="I3" s="141"/>
      <c r="J3" s="141"/>
      <c r="K3" s="347" t="s">
        <v>155</v>
      </c>
      <c r="L3" s="347"/>
    </row>
    <row r="4" spans="1:12" ht="12.75" customHeight="1">
      <c r="A4" s="329" t="s">
        <v>156</v>
      </c>
      <c r="B4" s="330"/>
      <c r="C4" s="330"/>
      <c r="D4" s="330"/>
      <c r="E4" s="331"/>
      <c r="F4" s="335" t="s">
        <v>157</v>
      </c>
      <c r="G4" s="337" t="s">
        <v>158</v>
      </c>
      <c r="H4" s="338"/>
      <c r="I4" s="339"/>
      <c r="J4" s="337" t="s">
        <v>159</v>
      </c>
      <c r="K4" s="338"/>
      <c r="L4" s="339"/>
    </row>
    <row r="5" spans="1:12" ht="13.5" thickBot="1">
      <c r="A5" s="332"/>
      <c r="B5" s="333"/>
      <c r="C5" s="333"/>
      <c r="D5" s="333"/>
      <c r="E5" s="334"/>
      <c r="F5" s="336"/>
      <c r="G5" s="60" t="s">
        <v>160</v>
      </c>
      <c r="H5" s="61" t="s">
        <v>161</v>
      </c>
      <c r="I5" s="62" t="s">
        <v>162</v>
      </c>
      <c r="J5" s="60" t="s">
        <v>160</v>
      </c>
      <c r="K5" s="61" t="s">
        <v>161</v>
      </c>
      <c r="L5" s="62" t="s">
        <v>162</v>
      </c>
    </row>
    <row r="6" spans="1:12" ht="12.75">
      <c r="A6" s="344">
        <v>1</v>
      </c>
      <c r="B6" s="345"/>
      <c r="C6" s="345"/>
      <c r="D6" s="345"/>
      <c r="E6" s="346"/>
      <c r="F6" s="63">
        <v>2</v>
      </c>
      <c r="G6" s="64">
        <v>3</v>
      </c>
      <c r="H6" s="65">
        <v>4</v>
      </c>
      <c r="I6" s="66" t="s">
        <v>12</v>
      </c>
      <c r="J6" s="64">
        <v>6</v>
      </c>
      <c r="K6" s="65">
        <v>7</v>
      </c>
      <c r="L6" s="66" t="s">
        <v>13</v>
      </c>
    </row>
    <row r="7" spans="1:12" ht="12.75">
      <c r="A7" s="324" t="s">
        <v>163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</row>
    <row r="8" spans="1:12" ht="12.75" customHeight="1">
      <c r="A8" s="325" t="s">
        <v>164</v>
      </c>
      <c r="B8" s="326"/>
      <c r="C8" s="326"/>
      <c r="D8" s="327"/>
      <c r="E8" s="328"/>
      <c r="F8" s="36">
        <v>1</v>
      </c>
      <c r="G8" s="162">
        <f>G9+G10</f>
        <v>0</v>
      </c>
      <c r="H8" s="163">
        <f>H9+H10</f>
        <v>0</v>
      </c>
      <c r="I8" s="164">
        <f>IF((G8+H8)=SUM(I9:I10),(G8+H8),FALSE)</f>
        <v>0</v>
      </c>
      <c r="J8" s="162">
        <f>J9+J10</f>
        <v>0</v>
      </c>
      <c r="K8" s="163">
        <f>K9+K10</f>
        <v>0</v>
      </c>
      <c r="L8" s="164">
        <f>IF((J8+K8)=SUM(L9:L10),(J8+K8),FALSE)</f>
        <v>0</v>
      </c>
    </row>
    <row r="9" spans="1:12" ht="12.75" customHeight="1">
      <c r="A9" s="348" t="s">
        <v>165</v>
      </c>
      <c r="B9" s="349"/>
      <c r="C9" s="349"/>
      <c r="D9" s="349"/>
      <c r="E9" s="350"/>
      <c r="F9" s="37">
        <v>2</v>
      </c>
      <c r="G9" s="165"/>
      <c r="H9" s="166"/>
      <c r="I9" s="167">
        <f>G9+H9</f>
        <v>0</v>
      </c>
      <c r="J9" s="165"/>
      <c r="K9" s="166"/>
      <c r="L9" s="168">
        <f>J9+K9</f>
        <v>0</v>
      </c>
    </row>
    <row r="10" spans="1:12" ht="12.75" customHeight="1">
      <c r="A10" s="348" t="s">
        <v>166</v>
      </c>
      <c r="B10" s="349"/>
      <c r="C10" s="349"/>
      <c r="D10" s="349"/>
      <c r="E10" s="350"/>
      <c r="F10" s="37">
        <v>3</v>
      </c>
      <c r="G10" s="165"/>
      <c r="H10" s="166"/>
      <c r="I10" s="167">
        <f>G10+H10</f>
        <v>0</v>
      </c>
      <c r="J10" s="165"/>
      <c r="K10" s="166"/>
      <c r="L10" s="168">
        <f>J10+K10</f>
        <v>0</v>
      </c>
    </row>
    <row r="11" spans="1:12" ht="12.75" customHeight="1">
      <c r="A11" s="351" t="s">
        <v>167</v>
      </c>
      <c r="B11" s="352"/>
      <c r="C11" s="352"/>
      <c r="D11" s="353"/>
      <c r="E11" s="354"/>
      <c r="F11" s="37">
        <v>4</v>
      </c>
      <c r="G11" s="169">
        <f>G12+G13</f>
        <v>0</v>
      </c>
      <c r="H11" s="170">
        <f>H12+H13</f>
        <v>14333691.14</v>
      </c>
      <c r="I11" s="164">
        <f>+G11+H11</f>
        <v>14333691.14</v>
      </c>
      <c r="J11" s="171">
        <f>J12+J13</f>
        <v>0</v>
      </c>
      <c r="K11" s="170">
        <f>K12+K13</f>
        <v>16280649.12000001</v>
      </c>
      <c r="L11" s="168">
        <f>+J11+K11</f>
        <v>16280649.12000001</v>
      </c>
    </row>
    <row r="12" spans="1:12" ht="12.75" customHeight="1">
      <c r="A12" s="348" t="s">
        <v>82</v>
      </c>
      <c r="B12" s="349"/>
      <c r="C12" s="349"/>
      <c r="D12" s="349"/>
      <c r="E12" s="350"/>
      <c r="F12" s="37">
        <v>5</v>
      </c>
      <c r="G12" s="165"/>
      <c r="H12" s="166"/>
      <c r="I12" s="167">
        <f aca="true" t="shared" si="0" ref="I12:I75">+G12+H12</f>
        <v>0</v>
      </c>
      <c r="J12" s="165"/>
      <c r="K12" s="166"/>
      <c r="L12" s="168">
        <f aca="true" t="shared" si="1" ref="L12:L75">+J12+K12</f>
        <v>0</v>
      </c>
    </row>
    <row r="13" spans="1:12" ht="12.75" customHeight="1">
      <c r="A13" s="348" t="s">
        <v>168</v>
      </c>
      <c r="B13" s="349"/>
      <c r="C13" s="349"/>
      <c r="D13" s="349"/>
      <c r="E13" s="350"/>
      <c r="F13" s="37">
        <v>6</v>
      </c>
      <c r="G13" s="172"/>
      <c r="H13" s="166">
        <v>14333691.14</v>
      </c>
      <c r="I13" s="167">
        <f t="shared" si="0"/>
        <v>14333691.14</v>
      </c>
      <c r="J13" s="172"/>
      <c r="K13" s="166">
        <v>16280649.12000001</v>
      </c>
      <c r="L13" s="173">
        <f t="shared" si="1"/>
        <v>16280649.12000001</v>
      </c>
    </row>
    <row r="14" spans="1:12" ht="12.75" customHeight="1">
      <c r="A14" s="351" t="s">
        <v>169</v>
      </c>
      <c r="B14" s="352"/>
      <c r="C14" s="352"/>
      <c r="D14" s="353"/>
      <c r="E14" s="354"/>
      <c r="F14" s="37">
        <v>7</v>
      </c>
      <c r="G14" s="171">
        <f>G15+G16+G17</f>
        <v>0</v>
      </c>
      <c r="H14" s="170">
        <f>H15+H16+H17</f>
        <v>732482248.98</v>
      </c>
      <c r="I14" s="164">
        <f t="shared" si="0"/>
        <v>732482248.98</v>
      </c>
      <c r="J14" s="171">
        <f>J15+J16+J17</f>
        <v>-7.450580596923828E-08</v>
      </c>
      <c r="K14" s="170">
        <f>K15+K16+K17</f>
        <v>635191539.9699996</v>
      </c>
      <c r="L14" s="168">
        <f t="shared" si="1"/>
        <v>635191539.9699994</v>
      </c>
    </row>
    <row r="15" spans="1:12" ht="12.75" customHeight="1">
      <c r="A15" s="348" t="s">
        <v>170</v>
      </c>
      <c r="B15" s="349"/>
      <c r="C15" s="349"/>
      <c r="D15" s="349"/>
      <c r="E15" s="350"/>
      <c r="F15" s="37">
        <v>8</v>
      </c>
      <c r="G15" s="165"/>
      <c r="H15" s="166">
        <v>700868976.5</v>
      </c>
      <c r="I15" s="167">
        <f t="shared" si="0"/>
        <v>700868976.5</v>
      </c>
      <c r="J15" s="165">
        <v>0</v>
      </c>
      <c r="K15" s="166">
        <v>592024993.92</v>
      </c>
      <c r="L15" s="168">
        <f t="shared" si="1"/>
        <v>592024993.92</v>
      </c>
    </row>
    <row r="16" spans="1:12" ht="12.75" customHeight="1">
      <c r="A16" s="348" t="s">
        <v>171</v>
      </c>
      <c r="B16" s="349"/>
      <c r="C16" s="349"/>
      <c r="D16" s="349"/>
      <c r="E16" s="350"/>
      <c r="F16" s="37">
        <v>9</v>
      </c>
      <c r="G16" s="165"/>
      <c r="H16" s="166">
        <v>14013694.830000013</v>
      </c>
      <c r="I16" s="167">
        <f t="shared" si="0"/>
        <v>14013694.830000013</v>
      </c>
      <c r="J16" s="165">
        <v>0</v>
      </c>
      <c r="K16" s="166">
        <v>31495881.630000006</v>
      </c>
      <c r="L16" s="168">
        <f t="shared" si="1"/>
        <v>31495881.630000006</v>
      </c>
    </row>
    <row r="17" spans="1:12" ht="12.75" customHeight="1">
      <c r="A17" s="348" t="s">
        <v>172</v>
      </c>
      <c r="B17" s="349"/>
      <c r="C17" s="349"/>
      <c r="D17" s="349"/>
      <c r="E17" s="350"/>
      <c r="F17" s="37">
        <v>10</v>
      </c>
      <c r="G17" s="165"/>
      <c r="H17" s="166">
        <v>17599577.65</v>
      </c>
      <c r="I17" s="167">
        <f t="shared" si="0"/>
        <v>17599577.65</v>
      </c>
      <c r="J17" s="165">
        <v>-7.450580596923828E-08</v>
      </c>
      <c r="K17" s="166">
        <v>11670664.419999614</v>
      </c>
      <c r="L17" s="168">
        <f t="shared" si="1"/>
        <v>11670664.41999954</v>
      </c>
    </row>
    <row r="18" spans="1:12" ht="12.75" customHeight="1">
      <c r="A18" s="351" t="s">
        <v>173</v>
      </c>
      <c r="B18" s="352"/>
      <c r="C18" s="352"/>
      <c r="D18" s="353"/>
      <c r="E18" s="354"/>
      <c r="F18" s="37">
        <v>11</v>
      </c>
      <c r="G18" s="171">
        <f>G19+G20+G24+G43</f>
        <v>2459797045.56</v>
      </c>
      <c r="H18" s="170">
        <f>H19+H20+H24+H43</f>
        <v>3937404114.2799997</v>
      </c>
      <c r="I18" s="164">
        <f t="shared" si="0"/>
        <v>6397201159.84</v>
      </c>
      <c r="J18" s="171">
        <f>J19+J20+J24+J43</f>
        <v>2630579214.8799996</v>
      </c>
      <c r="K18" s="170">
        <f>K19+K20+K24+K43</f>
        <v>4190993094.7200003</v>
      </c>
      <c r="L18" s="168">
        <f t="shared" si="1"/>
        <v>6821572309.6</v>
      </c>
    </row>
    <row r="19" spans="1:12" ht="25.5" customHeight="1">
      <c r="A19" s="355" t="s">
        <v>174</v>
      </c>
      <c r="B19" s="356"/>
      <c r="C19" s="356"/>
      <c r="D19" s="356"/>
      <c r="E19" s="357"/>
      <c r="F19" s="37">
        <v>12</v>
      </c>
      <c r="G19" s="171"/>
      <c r="H19" s="174">
        <v>479754760.23999965</v>
      </c>
      <c r="I19" s="164">
        <f t="shared" si="0"/>
        <v>479754760.23999965</v>
      </c>
      <c r="J19" s="171"/>
      <c r="K19" s="174">
        <v>448527957.01</v>
      </c>
      <c r="L19" s="168">
        <f t="shared" si="1"/>
        <v>448527957.01</v>
      </c>
    </row>
    <row r="20" spans="1:12" ht="22.5" customHeight="1">
      <c r="A20" s="355" t="s">
        <v>175</v>
      </c>
      <c r="B20" s="358"/>
      <c r="C20" s="358"/>
      <c r="D20" s="358"/>
      <c r="E20" s="359"/>
      <c r="F20" s="37">
        <v>13</v>
      </c>
      <c r="G20" s="171">
        <f>G21+G22+G23</f>
        <v>0</v>
      </c>
      <c r="H20" s="170">
        <f>H21+H22+H23</f>
        <v>421415760.55</v>
      </c>
      <c r="I20" s="164">
        <f t="shared" si="0"/>
        <v>421415760.55</v>
      </c>
      <c r="J20" s="171">
        <f>J21+J22+J23</f>
        <v>0</v>
      </c>
      <c r="K20" s="170">
        <f>K21+K22+K23</f>
        <v>394644169.25000006</v>
      </c>
      <c r="L20" s="168">
        <f t="shared" si="1"/>
        <v>394644169.25000006</v>
      </c>
    </row>
    <row r="21" spans="1:12" ht="12.75" customHeight="1">
      <c r="A21" s="348" t="s">
        <v>176</v>
      </c>
      <c r="B21" s="349"/>
      <c r="C21" s="349"/>
      <c r="D21" s="349"/>
      <c r="E21" s="350"/>
      <c r="F21" s="37">
        <v>14</v>
      </c>
      <c r="G21" s="165"/>
      <c r="H21" s="166">
        <v>389156060.55</v>
      </c>
      <c r="I21" s="167">
        <f t="shared" si="0"/>
        <v>389156060.55</v>
      </c>
      <c r="J21" s="165">
        <v>0</v>
      </c>
      <c r="K21" s="166">
        <v>362384469.25000006</v>
      </c>
      <c r="L21" s="168">
        <f t="shared" si="1"/>
        <v>362384469.25000006</v>
      </c>
    </row>
    <row r="22" spans="1:12" ht="12.75" customHeight="1">
      <c r="A22" s="348" t="s">
        <v>177</v>
      </c>
      <c r="B22" s="349"/>
      <c r="C22" s="349"/>
      <c r="D22" s="349"/>
      <c r="E22" s="350"/>
      <c r="F22" s="37">
        <v>15</v>
      </c>
      <c r="G22" s="165"/>
      <c r="H22" s="166">
        <v>4259700</v>
      </c>
      <c r="I22" s="167">
        <f t="shared" si="0"/>
        <v>4259700</v>
      </c>
      <c r="J22" s="165">
        <v>0</v>
      </c>
      <c r="K22" s="166">
        <v>4259700</v>
      </c>
      <c r="L22" s="168">
        <f t="shared" si="1"/>
        <v>4259700</v>
      </c>
    </row>
    <row r="23" spans="1:12" ht="12.75" customHeight="1">
      <c r="A23" s="348" t="s">
        <v>178</v>
      </c>
      <c r="B23" s="349"/>
      <c r="C23" s="349"/>
      <c r="D23" s="349"/>
      <c r="E23" s="350"/>
      <c r="F23" s="37">
        <v>16</v>
      </c>
      <c r="G23" s="165"/>
      <c r="H23" s="166">
        <v>28000000</v>
      </c>
      <c r="I23" s="167">
        <f t="shared" si="0"/>
        <v>28000000</v>
      </c>
      <c r="J23" s="165">
        <v>0</v>
      </c>
      <c r="K23" s="166">
        <v>28000000</v>
      </c>
      <c r="L23" s="168">
        <f t="shared" si="1"/>
        <v>28000000</v>
      </c>
    </row>
    <row r="24" spans="1:12" ht="12.75" customHeight="1">
      <c r="A24" s="355" t="s">
        <v>179</v>
      </c>
      <c r="B24" s="358"/>
      <c r="C24" s="358"/>
      <c r="D24" s="358"/>
      <c r="E24" s="359"/>
      <c r="F24" s="37">
        <v>17</v>
      </c>
      <c r="G24" s="171">
        <f>G25+G28+G33+G39</f>
        <v>2459797045.56</v>
      </c>
      <c r="H24" s="170">
        <f>H25+H28+H33+H39</f>
        <v>3036233593.49</v>
      </c>
      <c r="I24" s="164">
        <f t="shared" si="0"/>
        <v>5496030639.049999</v>
      </c>
      <c r="J24" s="171">
        <f>J25+J28+J33+J39</f>
        <v>2630579214.8799996</v>
      </c>
      <c r="K24" s="170">
        <f>K25+K28+K33+K39</f>
        <v>3347820968.46</v>
      </c>
      <c r="L24" s="168">
        <f t="shared" si="1"/>
        <v>5978400183.34</v>
      </c>
    </row>
    <row r="25" spans="1:12" ht="12.75" customHeight="1">
      <c r="A25" s="348" t="s">
        <v>180</v>
      </c>
      <c r="B25" s="349"/>
      <c r="C25" s="349"/>
      <c r="D25" s="349"/>
      <c r="E25" s="350"/>
      <c r="F25" s="37">
        <v>18</v>
      </c>
      <c r="G25" s="175">
        <f>G26+G27</f>
        <v>1236553001.69</v>
      </c>
      <c r="H25" s="169">
        <f>H26+H27</f>
        <v>893618556.9599999</v>
      </c>
      <c r="I25" s="164">
        <f t="shared" si="0"/>
        <v>2130171558.65</v>
      </c>
      <c r="J25" s="171">
        <f>J26+J27</f>
        <v>1256583198.6499996</v>
      </c>
      <c r="K25" s="170">
        <f>K26+K27</f>
        <v>806613369.23</v>
      </c>
      <c r="L25" s="168">
        <f t="shared" si="1"/>
        <v>2063196567.8799996</v>
      </c>
    </row>
    <row r="26" spans="1:12" ht="22.5" customHeight="1">
      <c r="A26" s="348" t="s">
        <v>181</v>
      </c>
      <c r="B26" s="349"/>
      <c r="C26" s="349"/>
      <c r="D26" s="349"/>
      <c r="E26" s="350"/>
      <c r="F26" s="37">
        <v>19</v>
      </c>
      <c r="G26" s="176">
        <v>1236553001.69</v>
      </c>
      <c r="H26" s="166">
        <v>893618556.9599999</v>
      </c>
      <c r="I26" s="167">
        <f t="shared" si="0"/>
        <v>2130171558.65</v>
      </c>
      <c r="J26" s="165">
        <v>1256583198.6499996</v>
      </c>
      <c r="K26" s="166">
        <v>806613369.23</v>
      </c>
      <c r="L26" s="168">
        <f t="shared" si="1"/>
        <v>2063196567.8799996</v>
      </c>
    </row>
    <row r="27" spans="1:12" ht="12.75" customHeight="1">
      <c r="A27" s="348" t="s">
        <v>182</v>
      </c>
      <c r="B27" s="349"/>
      <c r="C27" s="349"/>
      <c r="D27" s="349"/>
      <c r="E27" s="350"/>
      <c r="F27" s="37">
        <v>20</v>
      </c>
      <c r="G27" s="176"/>
      <c r="H27" s="166"/>
      <c r="I27" s="167">
        <f t="shared" si="0"/>
        <v>0</v>
      </c>
      <c r="J27" s="165">
        <v>0</v>
      </c>
      <c r="K27" s="166">
        <v>0</v>
      </c>
      <c r="L27" s="168">
        <f t="shared" si="1"/>
        <v>0</v>
      </c>
    </row>
    <row r="28" spans="1:12" ht="12.75" customHeight="1">
      <c r="A28" s="348" t="s">
        <v>183</v>
      </c>
      <c r="B28" s="349"/>
      <c r="C28" s="349"/>
      <c r="D28" s="349"/>
      <c r="E28" s="350"/>
      <c r="F28" s="37">
        <v>21</v>
      </c>
      <c r="G28" s="172">
        <f>SUM(G29:G32)</f>
        <v>761074994.18</v>
      </c>
      <c r="H28" s="177">
        <f>SUM(H29:H32)</f>
        <v>872004214.81</v>
      </c>
      <c r="I28" s="164">
        <f t="shared" si="0"/>
        <v>1633079208.9899998</v>
      </c>
      <c r="J28" s="172">
        <f>SUM(J29:J32)</f>
        <v>1015137223.88</v>
      </c>
      <c r="K28" s="177">
        <f>SUM(K29:K32)</f>
        <v>1059341312.9999999</v>
      </c>
      <c r="L28" s="168">
        <f t="shared" si="1"/>
        <v>2074478536.8799999</v>
      </c>
    </row>
    <row r="29" spans="1:12" ht="12.75" customHeight="1">
      <c r="A29" s="348" t="s">
        <v>184</v>
      </c>
      <c r="B29" s="349"/>
      <c r="C29" s="349"/>
      <c r="D29" s="349"/>
      <c r="E29" s="350"/>
      <c r="F29" s="37">
        <v>22</v>
      </c>
      <c r="G29" s="176">
        <v>10223402.42</v>
      </c>
      <c r="H29" s="166">
        <v>247234785.3799999</v>
      </c>
      <c r="I29" s="167">
        <f t="shared" si="0"/>
        <v>257458187.7999999</v>
      </c>
      <c r="J29" s="165">
        <v>22950852.13</v>
      </c>
      <c r="K29" s="166">
        <v>350935617.28</v>
      </c>
      <c r="L29" s="168">
        <f t="shared" si="1"/>
        <v>373886469.40999997</v>
      </c>
    </row>
    <row r="30" spans="1:12" ht="24" customHeight="1">
      <c r="A30" s="348" t="s">
        <v>185</v>
      </c>
      <c r="B30" s="349"/>
      <c r="C30" s="349"/>
      <c r="D30" s="349"/>
      <c r="E30" s="350"/>
      <c r="F30" s="37">
        <v>23</v>
      </c>
      <c r="G30" s="176">
        <v>750851591.76</v>
      </c>
      <c r="H30" s="166">
        <v>598155042.9100001</v>
      </c>
      <c r="I30" s="167">
        <f t="shared" si="0"/>
        <v>1349006634.67</v>
      </c>
      <c r="J30" s="165">
        <v>992186371.75</v>
      </c>
      <c r="K30" s="166">
        <v>679922832.8399999</v>
      </c>
      <c r="L30" s="168">
        <f t="shared" si="1"/>
        <v>1672109204.59</v>
      </c>
    </row>
    <row r="31" spans="1:12" ht="12.75" customHeight="1">
      <c r="A31" s="348" t="s">
        <v>186</v>
      </c>
      <c r="B31" s="349"/>
      <c r="C31" s="349"/>
      <c r="D31" s="349"/>
      <c r="E31" s="350"/>
      <c r="F31" s="37">
        <v>24</v>
      </c>
      <c r="G31" s="176">
        <v>0</v>
      </c>
      <c r="H31" s="166">
        <v>26614386.52</v>
      </c>
      <c r="I31" s="167">
        <f t="shared" si="0"/>
        <v>26614386.52</v>
      </c>
      <c r="J31" s="165">
        <v>0</v>
      </c>
      <c r="K31" s="166">
        <v>28482862.880000003</v>
      </c>
      <c r="L31" s="168">
        <f t="shared" si="1"/>
        <v>28482862.880000003</v>
      </c>
    </row>
    <row r="32" spans="1:12" ht="12.75" customHeight="1">
      <c r="A32" s="348" t="s">
        <v>187</v>
      </c>
      <c r="B32" s="349"/>
      <c r="C32" s="349"/>
      <c r="D32" s="349"/>
      <c r="E32" s="350"/>
      <c r="F32" s="37">
        <v>25</v>
      </c>
      <c r="G32" s="176"/>
      <c r="H32" s="166"/>
      <c r="I32" s="167">
        <f t="shared" si="0"/>
        <v>0</v>
      </c>
      <c r="J32" s="165"/>
      <c r="K32" s="166"/>
      <c r="L32" s="168">
        <f t="shared" si="1"/>
        <v>0</v>
      </c>
    </row>
    <row r="33" spans="1:12" ht="12.75" customHeight="1">
      <c r="A33" s="348" t="s">
        <v>188</v>
      </c>
      <c r="B33" s="349"/>
      <c r="C33" s="349"/>
      <c r="D33" s="349"/>
      <c r="E33" s="350"/>
      <c r="F33" s="37">
        <v>26</v>
      </c>
      <c r="G33" s="172">
        <f>SUM(G34:G38)</f>
        <v>58270307.83</v>
      </c>
      <c r="H33" s="177">
        <f>SUM(H34:H38)</f>
        <v>12952845.36999999</v>
      </c>
      <c r="I33" s="164">
        <f t="shared" si="0"/>
        <v>71223153.19999999</v>
      </c>
      <c r="J33" s="172">
        <f>SUM(J34:J38)</f>
        <v>40106291.74</v>
      </c>
      <c r="K33" s="177">
        <f>SUM(K34:K38)</f>
        <v>202592448.87</v>
      </c>
      <c r="L33" s="168">
        <f t="shared" si="1"/>
        <v>242698740.61</v>
      </c>
    </row>
    <row r="34" spans="1:12" ht="12.75" customHeight="1">
      <c r="A34" s="348" t="s">
        <v>189</v>
      </c>
      <c r="B34" s="349"/>
      <c r="C34" s="349"/>
      <c r="D34" s="349"/>
      <c r="E34" s="350"/>
      <c r="F34" s="37">
        <v>27</v>
      </c>
      <c r="G34" s="176">
        <v>0</v>
      </c>
      <c r="H34" s="166">
        <v>12952845.36999999</v>
      </c>
      <c r="I34" s="167">
        <f t="shared" si="0"/>
        <v>12952845.36999999</v>
      </c>
      <c r="J34" s="165">
        <v>0</v>
      </c>
      <c r="K34" s="166">
        <v>12430703.02</v>
      </c>
      <c r="L34" s="168">
        <f t="shared" si="1"/>
        <v>12430703.02</v>
      </c>
    </row>
    <row r="35" spans="1:12" ht="24" customHeight="1">
      <c r="A35" s="348" t="s">
        <v>190</v>
      </c>
      <c r="B35" s="349"/>
      <c r="C35" s="349"/>
      <c r="D35" s="349"/>
      <c r="E35" s="350"/>
      <c r="F35" s="37">
        <v>28</v>
      </c>
      <c r="G35" s="176">
        <v>45262894.94</v>
      </c>
      <c r="H35" s="166">
        <v>0</v>
      </c>
      <c r="I35" s="167">
        <f t="shared" si="0"/>
        <v>45262894.94</v>
      </c>
      <c r="J35" s="165">
        <v>0</v>
      </c>
      <c r="K35" s="166">
        <v>0</v>
      </c>
      <c r="L35" s="168">
        <f t="shared" si="1"/>
        <v>0</v>
      </c>
    </row>
    <row r="36" spans="1:12" ht="12.75" customHeight="1">
      <c r="A36" s="348" t="s">
        <v>191</v>
      </c>
      <c r="B36" s="349"/>
      <c r="C36" s="349"/>
      <c r="D36" s="349"/>
      <c r="E36" s="350"/>
      <c r="F36" s="37">
        <v>29</v>
      </c>
      <c r="G36" s="176">
        <v>0</v>
      </c>
      <c r="H36" s="166">
        <v>0</v>
      </c>
      <c r="I36" s="167">
        <f t="shared" si="0"/>
        <v>0</v>
      </c>
      <c r="J36" s="165">
        <v>0</v>
      </c>
      <c r="K36" s="166">
        <v>0</v>
      </c>
      <c r="L36" s="168">
        <f t="shared" si="1"/>
        <v>0</v>
      </c>
    </row>
    <row r="37" spans="1:12" ht="12.75" customHeight="1">
      <c r="A37" s="348" t="s">
        <v>192</v>
      </c>
      <c r="B37" s="349"/>
      <c r="C37" s="349"/>
      <c r="D37" s="349"/>
      <c r="E37" s="350"/>
      <c r="F37" s="37">
        <v>30</v>
      </c>
      <c r="G37" s="176">
        <v>13007412.89</v>
      </c>
      <c r="H37" s="166">
        <v>0</v>
      </c>
      <c r="I37" s="167">
        <f t="shared" si="0"/>
        <v>13007412.89</v>
      </c>
      <c r="J37" s="165">
        <v>40106291.74</v>
      </c>
      <c r="K37" s="166">
        <v>190161745.85</v>
      </c>
      <c r="L37" s="168">
        <f t="shared" si="1"/>
        <v>230268037.59</v>
      </c>
    </row>
    <row r="38" spans="1:12" ht="12.75" customHeight="1">
      <c r="A38" s="348" t="s">
        <v>193</v>
      </c>
      <c r="B38" s="349"/>
      <c r="C38" s="349"/>
      <c r="D38" s="349"/>
      <c r="E38" s="350"/>
      <c r="F38" s="37">
        <v>31</v>
      </c>
      <c r="G38" s="176">
        <v>0</v>
      </c>
      <c r="H38" s="166">
        <v>0</v>
      </c>
      <c r="I38" s="167">
        <f t="shared" si="0"/>
        <v>0</v>
      </c>
      <c r="J38" s="165">
        <v>0</v>
      </c>
      <c r="K38" s="166">
        <v>0</v>
      </c>
      <c r="L38" s="168">
        <f t="shared" si="1"/>
        <v>0</v>
      </c>
    </row>
    <row r="39" spans="1:12" ht="12.75" customHeight="1">
      <c r="A39" s="360" t="s">
        <v>194</v>
      </c>
      <c r="B39" s="353"/>
      <c r="C39" s="353"/>
      <c r="D39" s="353"/>
      <c r="E39" s="354"/>
      <c r="F39" s="37">
        <v>32</v>
      </c>
      <c r="G39" s="172">
        <f>G40+G41+G42</f>
        <v>403898741.86</v>
      </c>
      <c r="H39" s="174">
        <f>H40+H41+H42</f>
        <v>1257657976.3500001</v>
      </c>
      <c r="I39" s="164">
        <f t="shared" si="0"/>
        <v>1661556718.21</v>
      </c>
      <c r="J39" s="172">
        <f>J40+J41+J42</f>
        <v>318752500.61</v>
      </c>
      <c r="K39" s="174">
        <f>K40+K41+K42</f>
        <v>1279273837.3600001</v>
      </c>
      <c r="L39" s="168">
        <f t="shared" si="1"/>
        <v>1598026337.9700003</v>
      </c>
    </row>
    <row r="40" spans="1:12" ht="12.75" customHeight="1">
      <c r="A40" s="348" t="s">
        <v>195</v>
      </c>
      <c r="B40" s="349"/>
      <c r="C40" s="349"/>
      <c r="D40" s="349"/>
      <c r="E40" s="350"/>
      <c r="F40" s="37">
        <v>33</v>
      </c>
      <c r="G40" s="176">
        <v>331470264.66</v>
      </c>
      <c r="H40" s="166">
        <v>1030420997.83</v>
      </c>
      <c r="I40" s="167">
        <f t="shared" si="0"/>
        <v>1361891262.49</v>
      </c>
      <c r="J40" s="165">
        <v>275983421.79</v>
      </c>
      <c r="K40" s="166">
        <v>945757680</v>
      </c>
      <c r="L40" s="168">
        <f t="shared" si="1"/>
        <v>1221741101.79</v>
      </c>
    </row>
    <row r="41" spans="1:12" ht="12.75" customHeight="1">
      <c r="A41" s="360" t="s">
        <v>196</v>
      </c>
      <c r="B41" s="353"/>
      <c r="C41" s="353"/>
      <c r="D41" s="353"/>
      <c r="E41" s="354"/>
      <c r="F41" s="37">
        <v>34</v>
      </c>
      <c r="G41" s="176">
        <v>72428477.2</v>
      </c>
      <c r="H41" s="166">
        <v>227236978.52</v>
      </c>
      <c r="I41" s="167">
        <f t="shared" si="0"/>
        <v>299665455.72</v>
      </c>
      <c r="J41" s="165">
        <v>42769078.82000001</v>
      </c>
      <c r="K41" s="166">
        <v>333516157.36</v>
      </c>
      <c r="L41" s="168">
        <f t="shared" si="1"/>
        <v>376285236.18</v>
      </c>
    </row>
    <row r="42" spans="1:12" ht="12.75" customHeight="1">
      <c r="A42" s="360" t="s">
        <v>197</v>
      </c>
      <c r="B42" s="353"/>
      <c r="C42" s="353"/>
      <c r="D42" s="353"/>
      <c r="E42" s="354"/>
      <c r="F42" s="37">
        <v>35</v>
      </c>
      <c r="G42" s="176"/>
      <c r="H42" s="166"/>
      <c r="I42" s="167">
        <f t="shared" si="0"/>
        <v>0</v>
      </c>
      <c r="J42" s="165"/>
      <c r="K42" s="166"/>
      <c r="L42" s="168">
        <f t="shared" si="1"/>
        <v>0</v>
      </c>
    </row>
    <row r="43" spans="1:12" ht="24" customHeight="1">
      <c r="A43" s="351" t="s">
        <v>198</v>
      </c>
      <c r="B43" s="352"/>
      <c r="C43" s="352"/>
      <c r="D43" s="352"/>
      <c r="E43" s="361"/>
      <c r="F43" s="37">
        <v>36</v>
      </c>
      <c r="G43" s="176"/>
      <c r="H43" s="166"/>
      <c r="I43" s="164">
        <f t="shared" si="0"/>
        <v>0</v>
      </c>
      <c r="J43" s="165"/>
      <c r="K43" s="166"/>
      <c r="L43" s="168">
        <f t="shared" si="1"/>
        <v>0</v>
      </c>
    </row>
    <row r="44" spans="1:12" ht="24" customHeight="1">
      <c r="A44" s="351" t="s">
        <v>199</v>
      </c>
      <c r="B44" s="352"/>
      <c r="C44" s="352"/>
      <c r="D44" s="352"/>
      <c r="E44" s="361"/>
      <c r="F44" s="37">
        <v>37</v>
      </c>
      <c r="G44" s="178">
        <v>34582316.52</v>
      </c>
      <c r="H44" s="174">
        <v>0</v>
      </c>
      <c r="I44" s="164">
        <f t="shared" si="0"/>
        <v>34582316.52</v>
      </c>
      <c r="J44" s="172">
        <v>138351163.53</v>
      </c>
      <c r="K44" s="174"/>
      <c r="L44" s="168">
        <f t="shared" si="1"/>
        <v>138351163.53</v>
      </c>
    </row>
    <row r="45" spans="1:12" ht="12.75" customHeight="1">
      <c r="A45" s="351" t="s">
        <v>200</v>
      </c>
      <c r="B45" s="352"/>
      <c r="C45" s="352"/>
      <c r="D45" s="353"/>
      <c r="E45" s="354"/>
      <c r="F45" s="37">
        <v>38</v>
      </c>
      <c r="G45" s="171">
        <f>SUM(G46:G52)</f>
        <v>271385.22000000003</v>
      </c>
      <c r="H45" s="170">
        <f>SUM(H46:H52)</f>
        <v>306497869.05999976</v>
      </c>
      <c r="I45" s="164">
        <f t="shared" si="0"/>
        <v>306769254.2799998</v>
      </c>
      <c r="J45" s="171">
        <f>SUM(J46:J52)</f>
        <v>278487.53</v>
      </c>
      <c r="K45" s="170">
        <f>SUM(K46:K52)</f>
        <v>181675121.21999997</v>
      </c>
      <c r="L45" s="168">
        <f t="shared" si="1"/>
        <v>181953608.74999997</v>
      </c>
    </row>
    <row r="46" spans="1:12" ht="12.75" customHeight="1">
      <c r="A46" s="348" t="s">
        <v>201</v>
      </c>
      <c r="B46" s="349"/>
      <c r="C46" s="349"/>
      <c r="D46" s="349"/>
      <c r="E46" s="350"/>
      <c r="F46" s="37">
        <v>39</v>
      </c>
      <c r="G46" s="176">
        <v>1951.52</v>
      </c>
      <c r="H46" s="166">
        <v>31959440.55999997</v>
      </c>
      <c r="I46" s="167">
        <f t="shared" si="0"/>
        <v>31961392.07999997</v>
      </c>
      <c r="J46" s="165">
        <v>1952.9400000000005</v>
      </c>
      <c r="K46" s="166">
        <v>18044775.969999995</v>
      </c>
      <c r="L46" s="168">
        <f t="shared" si="1"/>
        <v>18046728.909999996</v>
      </c>
    </row>
    <row r="47" spans="1:12" ht="12.75" customHeight="1">
      <c r="A47" s="348" t="s">
        <v>202</v>
      </c>
      <c r="B47" s="349"/>
      <c r="C47" s="349"/>
      <c r="D47" s="349"/>
      <c r="E47" s="350"/>
      <c r="F47" s="37">
        <v>40</v>
      </c>
      <c r="G47" s="176">
        <v>269433.7</v>
      </c>
      <c r="H47" s="166">
        <v>0</v>
      </c>
      <c r="I47" s="167">
        <f t="shared" si="0"/>
        <v>269433.7</v>
      </c>
      <c r="J47" s="165">
        <v>276534.59</v>
      </c>
      <c r="K47" s="166">
        <v>0</v>
      </c>
      <c r="L47" s="168">
        <f t="shared" si="1"/>
        <v>276534.59</v>
      </c>
    </row>
    <row r="48" spans="1:12" ht="12.75" customHeight="1">
      <c r="A48" s="348" t="s">
        <v>203</v>
      </c>
      <c r="B48" s="349"/>
      <c r="C48" s="349"/>
      <c r="D48" s="349"/>
      <c r="E48" s="350"/>
      <c r="F48" s="37">
        <v>41</v>
      </c>
      <c r="G48" s="176">
        <v>0</v>
      </c>
      <c r="H48" s="166">
        <v>274538428.4999998</v>
      </c>
      <c r="I48" s="167">
        <f t="shared" si="0"/>
        <v>274538428.4999998</v>
      </c>
      <c r="J48" s="165">
        <v>0</v>
      </c>
      <c r="K48" s="166">
        <v>163630345.24999997</v>
      </c>
      <c r="L48" s="168">
        <f t="shared" si="1"/>
        <v>163630345.24999997</v>
      </c>
    </row>
    <row r="49" spans="1:12" ht="21" customHeight="1">
      <c r="A49" s="348" t="s">
        <v>204</v>
      </c>
      <c r="B49" s="349"/>
      <c r="C49" s="349"/>
      <c r="D49" s="349"/>
      <c r="E49" s="350"/>
      <c r="F49" s="37">
        <v>42</v>
      </c>
      <c r="G49" s="176"/>
      <c r="H49" s="166"/>
      <c r="I49" s="167">
        <f t="shared" si="0"/>
        <v>0</v>
      </c>
      <c r="J49" s="165">
        <v>0</v>
      </c>
      <c r="K49" s="166">
        <v>0</v>
      </c>
      <c r="L49" s="168">
        <f t="shared" si="1"/>
        <v>0</v>
      </c>
    </row>
    <row r="50" spans="1:12" ht="12.75" customHeight="1">
      <c r="A50" s="348" t="s">
        <v>205</v>
      </c>
      <c r="B50" s="349"/>
      <c r="C50" s="349"/>
      <c r="D50" s="349"/>
      <c r="E50" s="350"/>
      <c r="F50" s="37">
        <v>43</v>
      </c>
      <c r="G50" s="176"/>
      <c r="H50" s="166"/>
      <c r="I50" s="167">
        <f t="shared" si="0"/>
        <v>0</v>
      </c>
      <c r="J50" s="165">
        <v>0</v>
      </c>
      <c r="K50" s="166">
        <v>0</v>
      </c>
      <c r="L50" s="168">
        <f t="shared" si="1"/>
        <v>0</v>
      </c>
    </row>
    <row r="51" spans="1:12" ht="21" customHeight="1">
      <c r="A51" s="348" t="s">
        <v>206</v>
      </c>
      <c r="B51" s="349"/>
      <c r="C51" s="349"/>
      <c r="D51" s="349"/>
      <c r="E51" s="350"/>
      <c r="F51" s="37">
        <v>44</v>
      </c>
      <c r="G51" s="176"/>
      <c r="H51" s="166"/>
      <c r="I51" s="167">
        <f t="shared" si="0"/>
        <v>0</v>
      </c>
      <c r="J51" s="165">
        <v>0</v>
      </c>
      <c r="K51" s="166">
        <v>0</v>
      </c>
      <c r="L51" s="168">
        <f t="shared" si="1"/>
        <v>0</v>
      </c>
    </row>
    <row r="52" spans="1:12" ht="30.75" customHeight="1">
      <c r="A52" s="348" t="s">
        <v>207</v>
      </c>
      <c r="B52" s="349"/>
      <c r="C52" s="349"/>
      <c r="D52" s="349"/>
      <c r="E52" s="350"/>
      <c r="F52" s="37">
        <v>45</v>
      </c>
      <c r="G52" s="176"/>
      <c r="H52" s="166"/>
      <c r="I52" s="167">
        <f t="shared" si="0"/>
        <v>0</v>
      </c>
      <c r="J52" s="165">
        <v>0</v>
      </c>
      <c r="K52" s="166">
        <v>0</v>
      </c>
      <c r="L52" s="168">
        <f t="shared" si="1"/>
        <v>0</v>
      </c>
    </row>
    <row r="53" spans="1:12" ht="12.75" customHeight="1">
      <c r="A53" s="355" t="s">
        <v>208</v>
      </c>
      <c r="B53" s="358"/>
      <c r="C53" s="358"/>
      <c r="D53" s="358"/>
      <c r="E53" s="359"/>
      <c r="F53" s="37">
        <v>46</v>
      </c>
      <c r="G53" s="171">
        <f>G54+G55</f>
        <v>1049512.81</v>
      </c>
      <c r="H53" s="174">
        <f>H54+H55</f>
        <v>132951449.25</v>
      </c>
      <c r="I53" s="164">
        <f t="shared" si="0"/>
        <v>134000962.06</v>
      </c>
      <c r="J53" s="171">
        <f>J54+J55</f>
        <v>2350132.46</v>
      </c>
      <c r="K53" s="174">
        <f>K54+K55</f>
        <v>90965895.77000001</v>
      </c>
      <c r="L53" s="168">
        <f t="shared" si="1"/>
        <v>93316028.23</v>
      </c>
    </row>
    <row r="54" spans="1:12" ht="12.75" customHeight="1">
      <c r="A54" s="348" t="s">
        <v>209</v>
      </c>
      <c r="B54" s="349"/>
      <c r="C54" s="349"/>
      <c r="D54" s="349"/>
      <c r="E54" s="350"/>
      <c r="F54" s="37">
        <v>47</v>
      </c>
      <c r="G54" s="176">
        <v>1049512.81</v>
      </c>
      <c r="H54" s="166">
        <v>126240945.69</v>
      </c>
      <c r="I54" s="167">
        <f t="shared" si="0"/>
        <v>127290458.5</v>
      </c>
      <c r="J54" s="165">
        <v>2350132.46</v>
      </c>
      <c r="K54" s="166">
        <v>90920081.15</v>
      </c>
      <c r="L54" s="168">
        <f t="shared" si="1"/>
        <v>93270213.61</v>
      </c>
    </row>
    <row r="55" spans="1:12" ht="12.75" customHeight="1">
      <c r="A55" s="348" t="s">
        <v>210</v>
      </c>
      <c r="B55" s="349"/>
      <c r="C55" s="349"/>
      <c r="D55" s="349"/>
      <c r="E55" s="350"/>
      <c r="F55" s="37">
        <v>48</v>
      </c>
      <c r="G55" s="176">
        <v>0</v>
      </c>
      <c r="H55" s="166">
        <v>6710503.56</v>
      </c>
      <c r="I55" s="167">
        <f t="shared" si="0"/>
        <v>6710503.56</v>
      </c>
      <c r="J55" s="165">
        <v>0</v>
      </c>
      <c r="K55" s="166">
        <v>45814.62</v>
      </c>
      <c r="L55" s="168">
        <f t="shared" si="1"/>
        <v>45814.62</v>
      </c>
    </row>
    <row r="56" spans="1:12" ht="12.75" customHeight="1">
      <c r="A56" s="355" t="s">
        <v>211</v>
      </c>
      <c r="B56" s="358"/>
      <c r="C56" s="358"/>
      <c r="D56" s="358"/>
      <c r="E56" s="359"/>
      <c r="F56" s="37">
        <v>49</v>
      </c>
      <c r="G56" s="171">
        <f>G57+G60+G61</f>
        <v>3419114.8199999956</v>
      </c>
      <c r="H56" s="174">
        <f>H57+H60+H61</f>
        <v>728239204.0899999</v>
      </c>
      <c r="I56" s="164">
        <f t="shared" si="0"/>
        <v>731658318.91</v>
      </c>
      <c r="J56" s="171">
        <f>J57+J60+J61</f>
        <v>1331208.0899999999</v>
      </c>
      <c r="K56" s="174">
        <f>K57+K60+K61</f>
        <v>690757242.4500002</v>
      </c>
      <c r="L56" s="168">
        <f t="shared" si="1"/>
        <v>692088450.5400002</v>
      </c>
    </row>
    <row r="57" spans="1:12" ht="12.75" customHeight="1">
      <c r="A57" s="355" t="s">
        <v>212</v>
      </c>
      <c r="B57" s="358"/>
      <c r="C57" s="358"/>
      <c r="D57" s="358"/>
      <c r="E57" s="359"/>
      <c r="F57" s="37">
        <v>50</v>
      </c>
      <c r="G57" s="171">
        <f>G58+G59</f>
        <v>560450.56</v>
      </c>
      <c r="H57" s="174">
        <f>H58+H59</f>
        <v>380451418.51000005</v>
      </c>
      <c r="I57" s="164">
        <f t="shared" si="0"/>
        <v>381011869.07000005</v>
      </c>
      <c r="J57" s="171">
        <f>J58+J59</f>
        <v>155833.22999999998</v>
      </c>
      <c r="K57" s="174">
        <f>K58+K59</f>
        <v>326936742.39000005</v>
      </c>
      <c r="L57" s="168">
        <f t="shared" si="1"/>
        <v>327092575.62000006</v>
      </c>
    </row>
    <row r="58" spans="1:12" ht="12.75" customHeight="1">
      <c r="A58" s="348" t="s">
        <v>213</v>
      </c>
      <c r="B58" s="349"/>
      <c r="C58" s="349"/>
      <c r="D58" s="349"/>
      <c r="E58" s="350"/>
      <c r="F58" s="37">
        <v>51</v>
      </c>
      <c r="G58" s="176"/>
      <c r="H58" s="166">
        <v>376046571.97</v>
      </c>
      <c r="I58" s="167">
        <f t="shared" si="0"/>
        <v>376046571.97</v>
      </c>
      <c r="J58" s="165">
        <v>0</v>
      </c>
      <c r="K58" s="166">
        <v>325839683.37000006</v>
      </c>
      <c r="L58" s="168">
        <f>+J58+K58</f>
        <v>325839683.37000006</v>
      </c>
    </row>
    <row r="59" spans="1:12" ht="12.75" customHeight="1">
      <c r="A59" s="348" t="s">
        <v>214</v>
      </c>
      <c r="B59" s="349"/>
      <c r="C59" s="349"/>
      <c r="D59" s="349"/>
      <c r="E59" s="350"/>
      <c r="F59" s="37">
        <v>52</v>
      </c>
      <c r="G59" s="176">
        <v>560450.56</v>
      </c>
      <c r="H59" s="166">
        <v>4404846.54</v>
      </c>
      <c r="I59" s="167">
        <f t="shared" si="0"/>
        <v>4965297.1</v>
      </c>
      <c r="J59" s="165">
        <v>155833.22999999998</v>
      </c>
      <c r="K59" s="166">
        <v>1097059.02</v>
      </c>
      <c r="L59" s="168">
        <f>+J59+K59</f>
        <v>1252892.25</v>
      </c>
    </row>
    <row r="60" spans="1:12" ht="12.75" customHeight="1">
      <c r="A60" s="355" t="s">
        <v>215</v>
      </c>
      <c r="B60" s="358"/>
      <c r="C60" s="358"/>
      <c r="D60" s="358"/>
      <c r="E60" s="359"/>
      <c r="F60" s="37">
        <v>53</v>
      </c>
      <c r="G60" s="179">
        <v>2215.61</v>
      </c>
      <c r="H60" s="174">
        <v>25839320.32999998</v>
      </c>
      <c r="I60" s="164">
        <f t="shared" si="0"/>
        <v>25841535.93999998</v>
      </c>
      <c r="J60" s="180">
        <v>764.92</v>
      </c>
      <c r="K60" s="174">
        <v>36691183.699999996</v>
      </c>
      <c r="L60" s="168">
        <f>+J60+K60</f>
        <v>36691948.62</v>
      </c>
    </row>
    <row r="61" spans="1:12" ht="12.75" customHeight="1">
      <c r="A61" s="355" t="s">
        <v>216</v>
      </c>
      <c r="B61" s="358"/>
      <c r="C61" s="358"/>
      <c r="D61" s="358"/>
      <c r="E61" s="359"/>
      <c r="F61" s="37">
        <v>54</v>
      </c>
      <c r="G61" s="172">
        <f>G62+G63+G64</f>
        <v>2856448.6499999957</v>
      </c>
      <c r="H61" s="174">
        <f>H62+H63+H64</f>
        <v>321948465.2499999</v>
      </c>
      <c r="I61" s="164">
        <f t="shared" si="0"/>
        <v>324804913.89999986</v>
      </c>
      <c r="J61" s="172">
        <f>J62+J63+J64</f>
        <v>1174609.94</v>
      </c>
      <c r="K61" s="174">
        <f>K62+K63+K64</f>
        <v>327129316.36000013</v>
      </c>
      <c r="L61" s="168">
        <f t="shared" si="1"/>
        <v>328303926.30000013</v>
      </c>
    </row>
    <row r="62" spans="1:12" ht="12.75" customHeight="1">
      <c r="A62" s="348" t="s">
        <v>217</v>
      </c>
      <c r="B62" s="349"/>
      <c r="C62" s="349"/>
      <c r="D62" s="349"/>
      <c r="E62" s="350"/>
      <c r="F62" s="37">
        <v>55</v>
      </c>
      <c r="G62" s="176"/>
      <c r="H62" s="166">
        <v>244413499.38999993</v>
      </c>
      <c r="I62" s="167">
        <f t="shared" si="0"/>
        <v>244413499.38999993</v>
      </c>
      <c r="J62" s="165">
        <v>0</v>
      </c>
      <c r="K62" s="166">
        <v>247491293.22000015</v>
      </c>
      <c r="L62" s="168">
        <f t="shared" si="1"/>
        <v>247491293.22000015</v>
      </c>
    </row>
    <row r="63" spans="1:12" ht="12.75" customHeight="1">
      <c r="A63" s="348" t="s">
        <v>218</v>
      </c>
      <c r="B63" s="349"/>
      <c r="C63" s="349"/>
      <c r="D63" s="349"/>
      <c r="E63" s="350"/>
      <c r="F63" s="37">
        <v>56</v>
      </c>
      <c r="G63" s="176">
        <v>1213940.5</v>
      </c>
      <c r="H63" s="166">
        <v>7161917.539999997</v>
      </c>
      <c r="I63" s="167">
        <f t="shared" si="0"/>
        <v>8375858.039999997</v>
      </c>
      <c r="J63" s="165">
        <v>984115.27</v>
      </c>
      <c r="K63" s="166">
        <v>7509153.529999996</v>
      </c>
      <c r="L63" s="168">
        <f t="shared" si="1"/>
        <v>8493268.799999995</v>
      </c>
    </row>
    <row r="64" spans="1:12" ht="12.75" customHeight="1">
      <c r="A64" s="348" t="s">
        <v>219</v>
      </c>
      <c r="B64" s="349"/>
      <c r="C64" s="349"/>
      <c r="D64" s="349"/>
      <c r="E64" s="350"/>
      <c r="F64" s="37">
        <v>57</v>
      </c>
      <c r="G64" s="181">
        <v>1642508.1499999955</v>
      </c>
      <c r="H64" s="166">
        <v>70373048.31999998</v>
      </c>
      <c r="I64" s="167">
        <f t="shared" si="0"/>
        <v>72015556.46999997</v>
      </c>
      <c r="J64" s="165">
        <v>190494.67000000004</v>
      </c>
      <c r="K64" s="166">
        <v>72128869.61000001</v>
      </c>
      <c r="L64" s="168">
        <f t="shared" si="1"/>
        <v>72319364.28000002</v>
      </c>
    </row>
    <row r="65" spans="1:12" ht="12.75" customHeight="1">
      <c r="A65" s="355" t="s">
        <v>220</v>
      </c>
      <c r="B65" s="358"/>
      <c r="C65" s="358"/>
      <c r="D65" s="358"/>
      <c r="E65" s="359"/>
      <c r="F65" s="37">
        <v>58</v>
      </c>
      <c r="G65" s="171">
        <f>G66+G70+G71</f>
        <v>26912506.610000003</v>
      </c>
      <c r="H65" s="174">
        <f>H66+H70+H71</f>
        <v>31634075.539999977</v>
      </c>
      <c r="I65" s="164">
        <f t="shared" si="0"/>
        <v>58546582.149999976</v>
      </c>
      <c r="J65" s="171">
        <f>J66+J70+J71</f>
        <v>20222037.529999997</v>
      </c>
      <c r="K65" s="174">
        <f>K66+K70+K71</f>
        <v>46083722.129999995</v>
      </c>
      <c r="L65" s="168">
        <f t="shared" si="1"/>
        <v>66305759.66</v>
      </c>
    </row>
    <row r="66" spans="1:12" ht="12.75" customHeight="1">
      <c r="A66" s="355" t="s">
        <v>221</v>
      </c>
      <c r="B66" s="358"/>
      <c r="C66" s="358"/>
      <c r="D66" s="358"/>
      <c r="E66" s="359"/>
      <c r="F66" s="37">
        <v>59</v>
      </c>
      <c r="G66" s="172">
        <f>G67+G68+G69</f>
        <v>26911734.610000003</v>
      </c>
      <c r="H66" s="174">
        <f>H67+H68+H69</f>
        <v>31448476.529999975</v>
      </c>
      <c r="I66" s="164">
        <f t="shared" si="0"/>
        <v>58360211.13999998</v>
      </c>
      <c r="J66" s="172">
        <f>J67+J68+J69</f>
        <v>20222037.529999997</v>
      </c>
      <c r="K66" s="174">
        <f>K67+K68+K69</f>
        <v>45977297.97</v>
      </c>
      <c r="L66" s="168">
        <f t="shared" si="1"/>
        <v>66199335.5</v>
      </c>
    </row>
    <row r="67" spans="1:12" ht="12.75" customHeight="1">
      <c r="A67" s="348" t="s">
        <v>222</v>
      </c>
      <c r="B67" s="349"/>
      <c r="C67" s="349"/>
      <c r="D67" s="349"/>
      <c r="E67" s="350"/>
      <c r="F67" s="37">
        <v>60</v>
      </c>
      <c r="G67" s="176"/>
      <c r="H67" s="166">
        <v>31417309.959999975</v>
      </c>
      <c r="I67" s="167">
        <f t="shared" si="0"/>
        <v>31417309.959999975</v>
      </c>
      <c r="J67" s="165">
        <v>0</v>
      </c>
      <c r="K67" s="166">
        <v>45912680.96</v>
      </c>
      <c r="L67" s="168">
        <f t="shared" si="1"/>
        <v>45912680.96</v>
      </c>
    </row>
    <row r="68" spans="1:12" ht="12.75" customHeight="1">
      <c r="A68" s="348" t="s">
        <v>223</v>
      </c>
      <c r="B68" s="349"/>
      <c r="C68" s="349"/>
      <c r="D68" s="349"/>
      <c r="E68" s="350"/>
      <c r="F68" s="37">
        <v>61</v>
      </c>
      <c r="G68" s="176">
        <v>26906600.750000004</v>
      </c>
      <c r="H68" s="166"/>
      <c r="I68" s="167">
        <f t="shared" si="0"/>
        <v>26906600.750000004</v>
      </c>
      <c r="J68" s="165">
        <v>20222037.529999997</v>
      </c>
      <c r="K68" s="166">
        <v>0</v>
      </c>
      <c r="L68" s="168">
        <f t="shared" si="1"/>
        <v>20222037.529999997</v>
      </c>
    </row>
    <row r="69" spans="1:12" ht="12.75" customHeight="1">
      <c r="A69" s="348" t="s">
        <v>224</v>
      </c>
      <c r="B69" s="349"/>
      <c r="C69" s="349"/>
      <c r="D69" s="349"/>
      <c r="E69" s="350"/>
      <c r="F69" s="37">
        <v>62</v>
      </c>
      <c r="G69" s="176">
        <v>5133.860000000001</v>
      </c>
      <c r="H69" s="166">
        <v>31166.57</v>
      </c>
      <c r="I69" s="167">
        <f t="shared" si="0"/>
        <v>36300.43</v>
      </c>
      <c r="J69" s="165">
        <v>0</v>
      </c>
      <c r="K69" s="166">
        <v>64617.009999999995</v>
      </c>
      <c r="L69" s="168">
        <f t="shared" si="1"/>
        <v>64617.009999999995</v>
      </c>
    </row>
    <row r="70" spans="1:12" ht="12.75" customHeight="1">
      <c r="A70" s="355" t="s">
        <v>225</v>
      </c>
      <c r="B70" s="358"/>
      <c r="C70" s="358"/>
      <c r="D70" s="358"/>
      <c r="E70" s="359"/>
      <c r="F70" s="37">
        <v>63</v>
      </c>
      <c r="G70" s="176"/>
      <c r="H70" s="166"/>
      <c r="I70" s="164">
        <f t="shared" si="0"/>
        <v>0</v>
      </c>
      <c r="J70" s="165"/>
      <c r="K70" s="166"/>
      <c r="L70" s="168">
        <f t="shared" si="1"/>
        <v>0</v>
      </c>
    </row>
    <row r="71" spans="1:12" ht="12.75" customHeight="1">
      <c r="A71" s="355" t="s">
        <v>226</v>
      </c>
      <c r="B71" s="358"/>
      <c r="C71" s="358"/>
      <c r="D71" s="358"/>
      <c r="E71" s="359"/>
      <c r="F71" s="37">
        <v>64</v>
      </c>
      <c r="G71" s="176">
        <v>772</v>
      </c>
      <c r="H71" s="166">
        <v>185599.01</v>
      </c>
      <c r="I71" s="164">
        <f t="shared" si="0"/>
        <v>186371.01</v>
      </c>
      <c r="J71" s="165">
        <v>0</v>
      </c>
      <c r="K71" s="166">
        <v>106424.16</v>
      </c>
      <c r="L71" s="168">
        <f t="shared" si="1"/>
        <v>106424.16</v>
      </c>
    </row>
    <row r="72" spans="1:12" ht="24.75" customHeight="1">
      <c r="A72" s="355" t="s">
        <v>227</v>
      </c>
      <c r="B72" s="358"/>
      <c r="C72" s="358"/>
      <c r="D72" s="358"/>
      <c r="E72" s="359"/>
      <c r="F72" s="37">
        <v>65</v>
      </c>
      <c r="G72" s="171">
        <f>G73+G74+G75</f>
        <v>0</v>
      </c>
      <c r="H72" s="170">
        <f>H73+H74+H75</f>
        <v>71417853.75</v>
      </c>
      <c r="I72" s="164">
        <f t="shared" si="0"/>
        <v>71417853.75</v>
      </c>
      <c r="J72" s="171">
        <f>J73+J74+J75</f>
        <v>0</v>
      </c>
      <c r="K72" s="170">
        <f>K73+K74+K75</f>
        <v>119420616.77999999</v>
      </c>
      <c r="L72" s="168">
        <f t="shared" si="1"/>
        <v>119420616.77999999</v>
      </c>
    </row>
    <row r="73" spans="1:12" ht="12.75" customHeight="1">
      <c r="A73" s="348" t="s">
        <v>228</v>
      </c>
      <c r="B73" s="349"/>
      <c r="C73" s="349"/>
      <c r="D73" s="349"/>
      <c r="E73" s="350"/>
      <c r="F73" s="37">
        <v>66</v>
      </c>
      <c r="G73" s="176">
        <v>0</v>
      </c>
      <c r="H73" s="166">
        <v>148097.69000000134</v>
      </c>
      <c r="I73" s="167">
        <f t="shared" si="0"/>
        <v>148097.69000000134</v>
      </c>
      <c r="J73" s="165">
        <v>0</v>
      </c>
      <c r="K73" s="166">
        <v>0</v>
      </c>
      <c r="L73" s="168">
        <f t="shared" si="1"/>
        <v>0</v>
      </c>
    </row>
    <row r="74" spans="1:12" ht="12.75" customHeight="1">
      <c r="A74" s="348" t="s">
        <v>229</v>
      </c>
      <c r="B74" s="349"/>
      <c r="C74" s="349"/>
      <c r="D74" s="349"/>
      <c r="E74" s="350"/>
      <c r="F74" s="37">
        <v>67</v>
      </c>
      <c r="G74" s="182">
        <v>0</v>
      </c>
      <c r="H74" s="166">
        <v>64362968.06</v>
      </c>
      <c r="I74" s="167">
        <f t="shared" si="0"/>
        <v>64362968.06</v>
      </c>
      <c r="J74" s="183">
        <v>0</v>
      </c>
      <c r="K74" s="166">
        <v>110496206.75999999</v>
      </c>
      <c r="L74" s="168">
        <f t="shared" si="1"/>
        <v>110496206.75999999</v>
      </c>
    </row>
    <row r="75" spans="1:12" ht="12.75" customHeight="1">
      <c r="A75" s="348" t="s">
        <v>230</v>
      </c>
      <c r="B75" s="349"/>
      <c r="C75" s="349"/>
      <c r="D75" s="349"/>
      <c r="E75" s="350"/>
      <c r="F75" s="37">
        <v>68</v>
      </c>
      <c r="G75" s="176">
        <v>0</v>
      </c>
      <c r="H75" s="166">
        <v>6906787.999999999</v>
      </c>
      <c r="I75" s="167">
        <f t="shared" si="0"/>
        <v>6906787.999999999</v>
      </c>
      <c r="J75" s="165">
        <v>0</v>
      </c>
      <c r="K75" s="166">
        <v>8924410.02</v>
      </c>
      <c r="L75" s="168">
        <f t="shared" si="1"/>
        <v>8924410.02</v>
      </c>
    </row>
    <row r="76" spans="1:12" ht="12.75" customHeight="1">
      <c r="A76" s="355" t="s">
        <v>231</v>
      </c>
      <c r="B76" s="358"/>
      <c r="C76" s="358"/>
      <c r="D76" s="358"/>
      <c r="E76" s="359"/>
      <c r="F76" s="37">
        <v>69</v>
      </c>
      <c r="G76" s="171">
        <f>G8+G11+G14+G18+G44+G45+G53+G56+G65+G72</f>
        <v>2526031881.54</v>
      </c>
      <c r="H76" s="170">
        <f>H8+H11+H14+H18+H44+H45+H53+H56+H65+H72</f>
        <v>5954960506.089999</v>
      </c>
      <c r="I76" s="164">
        <f>+G76+H76</f>
        <v>8480992387.629999</v>
      </c>
      <c r="J76" s="171">
        <f>J8+J11+J14+J18+J44+J45+J53+J56+J65+J72</f>
        <v>2793112244.0200005</v>
      </c>
      <c r="K76" s="170">
        <f>K8+K11+K14+K18+K44+K45+K53+K56+K65+K72</f>
        <v>5971367882.16</v>
      </c>
      <c r="L76" s="168">
        <f>+J76+K76</f>
        <v>8764480126.18</v>
      </c>
    </row>
    <row r="77" spans="1:12" ht="12.75" customHeight="1">
      <c r="A77" s="362" t="s">
        <v>232</v>
      </c>
      <c r="B77" s="363"/>
      <c r="C77" s="363"/>
      <c r="D77" s="363"/>
      <c r="E77" s="364"/>
      <c r="F77" s="38">
        <v>70</v>
      </c>
      <c r="G77" s="184">
        <v>71168.25</v>
      </c>
      <c r="H77" s="185">
        <v>1143378951.5799997</v>
      </c>
      <c r="I77" s="164">
        <f>+G77+H77</f>
        <v>1143450119.8299997</v>
      </c>
      <c r="J77" s="186">
        <v>33839.36</v>
      </c>
      <c r="K77" s="185">
        <v>1108802832.5599997</v>
      </c>
      <c r="L77" s="168">
        <f>+J77+K77</f>
        <v>1108836671.9199996</v>
      </c>
    </row>
    <row r="78" spans="1:12" ht="12.75" customHeight="1">
      <c r="A78" s="324" t="s">
        <v>233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</row>
    <row r="79" spans="1:12" ht="12.75" customHeight="1">
      <c r="A79" s="365" t="s">
        <v>234</v>
      </c>
      <c r="B79" s="366"/>
      <c r="C79" s="366"/>
      <c r="D79" s="366"/>
      <c r="E79" s="367"/>
      <c r="F79" s="36">
        <v>71</v>
      </c>
      <c r="G79" s="171">
        <f>G80+G84+G85+G89+G93+G96</f>
        <v>149669483.66000003</v>
      </c>
      <c r="H79" s="187">
        <f>H80+H84+H85+H89+H93+H96</f>
        <v>1766292944.31</v>
      </c>
      <c r="I79" s="169">
        <f>+G79+H79</f>
        <v>1915962427.97</v>
      </c>
      <c r="J79" s="171">
        <f>J80+J84+J85+J89+J93+J96</f>
        <v>219042448.28000003</v>
      </c>
      <c r="K79" s="187">
        <f>K80+K84+K85+K89+K93+K96</f>
        <v>1834478582.51</v>
      </c>
      <c r="L79" s="169">
        <f aca="true" t="shared" si="2" ref="L79:L128">+J79+K79</f>
        <v>2053521030.79</v>
      </c>
    </row>
    <row r="80" spans="1:12" ht="12.75" customHeight="1">
      <c r="A80" s="355" t="s">
        <v>235</v>
      </c>
      <c r="B80" s="358"/>
      <c r="C80" s="358"/>
      <c r="D80" s="358"/>
      <c r="E80" s="359"/>
      <c r="F80" s="37">
        <v>72</v>
      </c>
      <c r="G80" s="171">
        <f>G81+G82+G83</f>
        <v>44288720</v>
      </c>
      <c r="H80" s="170">
        <f>H81+H82+H83</f>
        <v>557287080</v>
      </c>
      <c r="I80" s="169">
        <f aca="true" t="shared" si="3" ref="I80:I128">+G80+H80</f>
        <v>601575800</v>
      </c>
      <c r="J80" s="171">
        <f>J81+J82+J83</f>
        <v>44288720</v>
      </c>
      <c r="K80" s="170">
        <f>K81+K82+K83</f>
        <v>557287080</v>
      </c>
      <c r="L80" s="169">
        <f t="shared" si="2"/>
        <v>601575800</v>
      </c>
    </row>
    <row r="81" spans="1:12" ht="12.75" customHeight="1">
      <c r="A81" s="348" t="s">
        <v>236</v>
      </c>
      <c r="B81" s="349"/>
      <c r="C81" s="349"/>
      <c r="D81" s="349"/>
      <c r="E81" s="350"/>
      <c r="F81" s="37">
        <v>73</v>
      </c>
      <c r="G81" s="188">
        <v>44288720</v>
      </c>
      <c r="H81" s="188">
        <v>545037080</v>
      </c>
      <c r="I81" s="188">
        <f t="shared" si="3"/>
        <v>589325800</v>
      </c>
      <c r="J81" s="189">
        <v>44288720</v>
      </c>
      <c r="K81" s="190">
        <v>545037080</v>
      </c>
      <c r="L81" s="188">
        <f t="shared" si="2"/>
        <v>589325800</v>
      </c>
    </row>
    <row r="82" spans="1:12" ht="12.75" customHeight="1">
      <c r="A82" s="348" t="s">
        <v>237</v>
      </c>
      <c r="B82" s="349"/>
      <c r="C82" s="349"/>
      <c r="D82" s="349"/>
      <c r="E82" s="350"/>
      <c r="F82" s="37">
        <v>74</v>
      </c>
      <c r="G82" s="189"/>
      <c r="H82" s="188">
        <v>12250000</v>
      </c>
      <c r="I82" s="188">
        <f t="shared" si="3"/>
        <v>12250000</v>
      </c>
      <c r="J82" s="189"/>
      <c r="K82" s="190">
        <v>12250000</v>
      </c>
      <c r="L82" s="188">
        <f t="shared" si="2"/>
        <v>12250000</v>
      </c>
    </row>
    <row r="83" spans="1:12" ht="12.75" customHeight="1">
      <c r="A83" s="348" t="s">
        <v>238</v>
      </c>
      <c r="B83" s="349"/>
      <c r="C83" s="349"/>
      <c r="D83" s="349"/>
      <c r="E83" s="350"/>
      <c r="F83" s="37">
        <v>75</v>
      </c>
      <c r="G83" s="189"/>
      <c r="H83" s="190"/>
      <c r="I83" s="188">
        <f t="shared" si="3"/>
        <v>0</v>
      </c>
      <c r="J83" s="189"/>
      <c r="K83" s="190"/>
      <c r="L83" s="188">
        <f t="shared" si="2"/>
        <v>0</v>
      </c>
    </row>
    <row r="84" spans="1:12" ht="12.75" customHeight="1">
      <c r="A84" s="355" t="s">
        <v>239</v>
      </c>
      <c r="B84" s="358"/>
      <c r="C84" s="358"/>
      <c r="D84" s="358"/>
      <c r="E84" s="359"/>
      <c r="F84" s="37">
        <v>76</v>
      </c>
      <c r="G84" s="171"/>
      <c r="H84" s="170">
        <v>681482525.25</v>
      </c>
      <c r="I84" s="169">
        <f t="shared" si="3"/>
        <v>681482525.25</v>
      </c>
      <c r="J84" s="171"/>
      <c r="K84" s="170">
        <v>681482525.25</v>
      </c>
      <c r="L84" s="169">
        <f t="shared" si="2"/>
        <v>681482525.25</v>
      </c>
    </row>
    <row r="85" spans="1:12" ht="12.75" customHeight="1">
      <c r="A85" s="355" t="s">
        <v>240</v>
      </c>
      <c r="B85" s="358"/>
      <c r="C85" s="358"/>
      <c r="D85" s="358"/>
      <c r="E85" s="359"/>
      <c r="F85" s="37">
        <v>77</v>
      </c>
      <c r="G85" s="171">
        <f>G86+G87+G88</f>
        <v>4296431.6</v>
      </c>
      <c r="H85" s="170">
        <f>H86+H87+H88</f>
        <v>137673765.3</v>
      </c>
      <c r="I85" s="169">
        <f t="shared" si="3"/>
        <v>141970196.9</v>
      </c>
      <c r="J85" s="171">
        <f>J86+J87+J88</f>
        <v>57547683.89</v>
      </c>
      <c r="K85" s="170">
        <f>K86+K87+K88</f>
        <v>170980771.76</v>
      </c>
      <c r="L85" s="169">
        <f t="shared" si="2"/>
        <v>228528455.64999998</v>
      </c>
    </row>
    <row r="86" spans="1:12" ht="12.75" customHeight="1">
      <c r="A86" s="348" t="s">
        <v>241</v>
      </c>
      <c r="B86" s="349"/>
      <c r="C86" s="349"/>
      <c r="D86" s="349"/>
      <c r="E86" s="350"/>
      <c r="F86" s="37">
        <v>78</v>
      </c>
      <c r="G86" s="189"/>
      <c r="H86" s="190">
        <v>62790022.43000001</v>
      </c>
      <c r="I86" s="188">
        <f t="shared" si="3"/>
        <v>62790022.43000001</v>
      </c>
      <c r="J86" s="189">
        <v>0</v>
      </c>
      <c r="K86" s="190">
        <v>54527393.04</v>
      </c>
      <c r="L86" s="188">
        <f t="shared" si="2"/>
        <v>54527393.04</v>
      </c>
    </row>
    <row r="87" spans="1:12" ht="12.75" customHeight="1">
      <c r="A87" s="348" t="s">
        <v>242</v>
      </c>
      <c r="B87" s="349"/>
      <c r="C87" s="349"/>
      <c r="D87" s="349"/>
      <c r="E87" s="350"/>
      <c r="F87" s="37">
        <v>79</v>
      </c>
      <c r="G87" s="189">
        <v>4296431.6</v>
      </c>
      <c r="H87" s="190">
        <v>74883742.87</v>
      </c>
      <c r="I87" s="188">
        <f t="shared" si="3"/>
        <v>79180174.47</v>
      </c>
      <c r="J87" s="189">
        <v>57547683.89</v>
      </c>
      <c r="K87" s="190">
        <v>116453378.72</v>
      </c>
      <c r="L87" s="188">
        <f t="shared" si="2"/>
        <v>174001062.61</v>
      </c>
    </row>
    <row r="88" spans="1:12" ht="12.75" customHeight="1">
      <c r="A88" s="348" t="s">
        <v>243</v>
      </c>
      <c r="B88" s="349"/>
      <c r="C88" s="349"/>
      <c r="D88" s="349"/>
      <c r="E88" s="350"/>
      <c r="F88" s="37">
        <v>80</v>
      </c>
      <c r="G88" s="189"/>
      <c r="H88" s="190"/>
      <c r="I88" s="188">
        <f t="shared" si="3"/>
        <v>0</v>
      </c>
      <c r="J88" s="189">
        <v>0</v>
      </c>
      <c r="K88" s="190">
        <v>0</v>
      </c>
      <c r="L88" s="188">
        <f t="shared" si="2"/>
        <v>0</v>
      </c>
    </row>
    <row r="89" spans="1:12" ht="12.75" customHeight="1">
      <c r="A89" s="355" t="s">
        <v>244</v>
      </c>
      <c r="B89" s="358"/>
      <c r="C89" s="358"/>
      <c r="D89" s="358"/>
      <c r="E89" s="359"/>
      <c r="F89" s="37">
        <v>81</v>
      </c>
      <c r="G89" s="171">
        <f>G90+G91+G92</f>
        <v>83803429.92</v>
      </c>
      <c r="H89" s="170">
        <f>H90+H91+H92</f>
        <v>311731863.92</v>
      </c>
      <c r="I89" s="169">
        <f t="shared" si="3"/>
        <v>395535293.84000003</v>
      </c>
      <c r="J89" s="171">
        <f>J90+J91+J92</f>
        <v>83902325.96000001</v>
      </c>
      <c r="K89" s="170">
        <f>K90+K91+K92</f>
        <v>313971510.1</v>
      </c>
      <c r="L89" s="169">
        <f t="shared" si="2"/>
        <v>397873836.06000006</v>
      </c>
    </row>
    <row r="90" spans="1:12" ht="12.75" customHeight="1">
      <c r="A90" s="348" t="s">
        <v>245</v>
      </c>
      <c r="B90" s="349"/>
      <c r="C90" s="349"/>
      <c r="D90" s="349"/>
      <c r="E90" s="350"/>
      <c r="F90" s="37">
        <v>82</v>
      </c>
      <c r="G90" s="189">
        <v>721928.73</v>
      </c>
      <c r="H90" s="190">
        <v>22853579.17</v>
      </c>
      <c r="I90" s="188">
        <f t="shared" si="3"/>
        <v>23575507.900000002</v>
      </c>
      <c r="J90" s="189">
        <v>820824.77</v>
      </c>
      <c r="K90" s="190">
        <v>25093225.35</v>
      </c>
      <c r="L90" s="188">
        <f t="shared" si="2"/>
        <v>25914050.12</v>
      </c>
    </row>
    <row r="91" spans="1:12" ht="12.75" customHeight="1">
      <c r="A91" s="348" t="s">
        <v>246</v>
      </c>
      <c r="B91" s="349"/>
      <c r="C91" s="349"/>
      <c r="D91" s="349"/>
      <c r="E91" s="350"/>
      <c r="F91" s="37">
        <v>83</v>
      </c>
      <c r="G91" s="189">
        <v>7581501.19</v>
      </c>
      <c r="H91" s="190">
        <v>139638995.3</v>
      </c>
      <c r="I91" s="188">
        <f t="shared" si="3"/>
        <v>147220496.49</v>
      </c>
      <c r="J91" s="189">
        <v>7581501.19</v>
      </c>
      <c r="K91" s="190">
        <v>139638995.3</v>
      </c>
      <c r="L91" s="188">
        <f t="shared" si="2"/>
        <v>147220496.49</v>
      </c>
    </row>
    <row r="92" spans="1:12" ht="12.75" customHeight="1">
      <c r="A92" s="348" t="s">
        <v>247</v>
      </c>
      <c r="B92" s="349"/>
      <c r="C92" s="349"/>
      <c r="D92" s="349"/>
      <c r="E92" s="350"/>
      <c r="F92" s="37">
        <v>84</v>
      </c>
      <c r="G92" s="189">
        <v>75500000</v>
      </c>
      <c r="H92" s="190">
        <v>149239289.45</v>
      </c>
      <c r="I92" s="188">
        <f t="shared" si="3"/>
        <v>224739289.45</v>
      </c>
      <c r="J92" s="189">
        <v>75500000</v>
      </c>
      <c r="K92" s="190">
        <v>149239289.45</v>
      </c>
      <c r="L92" s="188">
        <f t="shared" si="2"/>
        <v>224739289.45</v>
      </c>
    </row>
    <row r="93" spans="1:12" ht="12.75" customHeight="1">
      <c r="A93" s="355" t="s">
        <v>248</v>
      </c>
      <c r="B93" s="358"/>
      <c r="C93" s="358"/>
      <c r="D93" s="358"/>
      <c r="E93" s="359"/>
      <c r="F93" s="37">
        <v>85</v>
      </c>
      <c r="G93" s="171">
        <f>G94+G95</f>
        <v>15302981.27</v>
      </c>
      <c r="H93" s="170">
        <f>H94+H95</f>
        <v>29131254.26</v>
      </c>
      <c r="I93" s="169">
        <f t="shared" si="3"/>
        <v>44434235.53</v>
      </c>
      <c r="J93" s="171">
        <f>J94+J95</f>
        <v>17182006.0961999</v>
      </c>
      <c r="K93" s="170">
        <f>K94+K95</f>
        <v>75350382.30879939</v>
      </c>
      <c r="L93" s="169">
        <f t="shared" si="2"/>
        <v>92532388.40499929</v>
      </c>
    </row>
    <row r="94" spans="1:12" ht="12.75" customHeight="1">
      <c r="A94" s="348" t="s">
        <v>249</v>
      </c>
      <c r="B94" s="349"/>
      <c r="C94" s="349"/>
      <c r="D94" s="349"/>
      <c r="E94" s="350"/>
      <c r="F94" s="37">
        <v>86</v>
      </c>
      <c r="G94" s="189">
        <v>15302981.27</v>
      </c>
      <c r="H94" s="190">
        <v>29131254.26</v>
      </c>
      <c r="I94" s="188">
        <f t="shared" si="3"/>
        <v>44434235.53</v>
      </c>
      <c r="J94" s="189">
        <v>17182006.0961999</v>
      </c>
      <c r="K94" s="190">
        <v>75350382.30879939</v>
      </c>
      <c r="L94" s="188">
        <f t="shared" si="2"/>
        <v>92532388.40499929</v>
      </c>
    </row>
    <row r="95" spans="1:12" ht="12.75" customHeight="1">
      <c r="A95" s="348" t="s">
        <v>250</v>
      </c>
      <c r="B95" s="349"/>
      <c r="C95" s="349"/>
      <c r="D95" s="349"/>
      <c r="E95" s="350"/>
      <c r="F95" s="37">
        <v>87</v>
      </c>
      <c r="G95" s="189">
        <v>0</v>
      </c>
      <c r="H95" s="190">
        <v>0</v>
      </c>
      <c r="I95" s="188">
        <f t="shared" si="3"/>
        <v>0</v>
      </c>
      <c r="J95" s="189"/>
      <c r="K95" s="190"/>
      <c r="L95" s="188">
        <f t="shared" si="2"/>
        <v>0</v>
      </c>
    </row>
    <row r="96" spans="1:12" ht="12.75" customHeight="1">
      <c r="A96" s="355" t="s">
        <v>251</v>
      </c>
      <c r="B96" s="358"/>
      <c r="C96" s="358"/>
      <c r="D96" s="358"/>
      <c r="E96" s="359"/>
      <c r="F96" s="37">
        <v>88</v>
      </c>
      <c r="G96" s="191">
        <f>G97+G98</f>
        <v>1977920.87</v>
      </c>
      <c r="H96" s="192">
        <f>H97+H98</f>
        <v>48986455.580000006</v>
      </c>
      <c r="I96" s="169">
        <f t="shared" si="3"/>
        <v>50964376.45</v>
      </c>
      <c r="J96" s="191">
        <f>J97+J98</f>
        <v>16121712.3338001</v>
      </c>
      <c r="K96" s="192">
        <f>K97+K98</f>
        <v>35406313.09120062</v>
      </c>
      <c r="L96" s="169">
        <f t="shared" si="2"/>
        <v>51528025.42500072</v>
      </c>
    </row>
    <row r="97" spans="1:12" ht="12.75" customHeight="1">
      <c r="A97" s="348" t="s">
        <v>252</v>
      </c>
      <c r="B97" s="349"/>
      <c r="C97" s="349"/>
      <c r="D97" s="349"/>
      <c r="E97" s="350"/>
      <c r="F97" s="37">
        <v>89</v>
      </c>
      <c r="G97" s="189">
        <v>1977920.87</v>
      </c>
      <c r="H97" s="190">
        <v>48986455.580000006</v>
      </c>
      <c r="I97" s="188">
        <f t="shared" si="3"/>
        <v>50964376.45</v>
      </c>
      <c r="J97" s="189">
        <v>16121712.3338001</v>
      </c>
      <c r="K97" s="190">
        <v>35406313.09120062</v>
      </c>
      <c r="L97" s="188">
        <f t="shared" si="2"/>
        <v>51528025.42500072</v>
      </c>
    </row>
    <row r="98" spans="1:12" ht="12.75" customHeight="1">
      <c r="A98" s="348" t="s">
        <v>253</v>
      </c>
      <c r="B98" s="349"/>
      <c r="C98" s="349"/>
      <c r="D98" s="349"/>
      <c r="E98" s="350"/>
      <c r="F98" s="37">
        <v>90</v>
      </c>
      <c r="G98" s="189"/>
      <c r="H98" s="190"/>
      <c r="I98" s="188">
        <f t="shared" si="3"/>
        <v>0</v>
      </c>
      <c r="J98" s="189"/>
      <c r="K98" s="190"/>
      <c r="L98" s="188">
        <f t="shared" si="2"/>
        <v>0</v>
      </c>
    </row>
    <row r="99" spans="1:12" ht="12.75" customHeight="1">
      <c r="A99" s="355" t="s">
        <v>254</v>
      </c>
      <c r="B99" s="358"/>
      <c r="C99" s="358"/>
      <c r="D99" s="358"/>
      <c r="E99" s="359"/>
      <c r="F99" s="37">
        <v>91</v>
      </c>
      <c r="G99" s="189"/>
      <c r="H99" s="190"/>
      <c r="I99" s="169">
        <f t="shared" si="3"/>
        <v>0</v>
      </c>
      <c r="J99" s="189"/>
      <c r="K99" s="190"/>
      <c r="L99" s="169">
        <f t="shared" si="2"/>
        <v>0</v>
      </c>
    </row>
    <row r="100" spans="1:12" ht="12.75" customHeight="1">
      <c r="A100" s="355" t="s">
        <v>255</v>
      </c>
      <c r="B100" s="358"/>
      <c r="C100" s="358"/>
      <c r="D100" s="349"/>
      <c r="E100" s="350"/>
      <c r="F100" s="37">
        <v>92</v>
      </c>
      <c r="G100" s="171">
        <f>SUM(G101:G106)</f>
        <v>2300217156.4999986</v>
      </c>
      <c r="H100" s="170">
        <f>SUM(H101:H106)</f>
        <v>3497634212.959999</v>
      </c>
      <c r="I100" s="169">
        <f t="shared" si="3"/>
        <v>5797851369.459997</v>
      </c>
      <c r="J100" s="171">
        <f>SUM(J101:J106)</f>
        <v>2389935527.2700005</v>
      </c>
      <c r="K100" s="170">
        <f>SUM(K101:K106)</f>
        <v>3436139129.0600004</v>
      </c>
      <c r="L100" s="169">
        <f t="shared" si="2"/>
        <v>5826074656.330001</v>
      </c>
    </row>
    <row r="101" spans="1:12" ht="12.75" customHeight="1">
      <c r="A101" s="348" t="s">
        <v>256</v>
      </c>
      <c r="B101" s="349"/>
      <c r="C101" s="349"/>
      <c r="D101" s="349"/>
      <c r="E101" s="350"/>
      <c r="F101" s="37">
        <v>93</v>
      </c>
      <c r="G101" s="189">
        <v>3722176.1999999993</v>
      </c>
      <c r="H101" s="190">
        <v>787050999.1999998</v>
      </c>
      <c r="I101" s="188">
        <f t="shared" si="3"/>
        <v>790773175.3999999</v>
      </c>
      <c r="J101" s="189">
        <v>4376157.19</v>
      </c>
      <c r="K101" s="190">
        <v>817480662.8100002</v>
      </c>
      <c r="L101" s="188">
        <f t="shared" si="2"/>
        <v>821856820.0000002</v>
      </c>
    </row>
    <row r="102" spans="1:12" ht="12.75" customHeight="1">
      <c r="A102" s="348" t="s">
        <v>257</v>
      </c>
      <c r="B102" s="349"/>
      <c r="C102" s="349"/>
      <c r="D102" s="349"/>
      <c r="E102" s="350"/>
      <c r="F102" s="37">
        <v>94</v>
      </c>
      <c r="G102" s="189">
        <v>2266361478.7099986</v>
      </c>
      <c r="H102" s="190">
        <v>0</v>
      </c>
      <c r="I102" s="188">
        <f t="shared" si="3"/>
        <v>2266361478.7099986</v>
      </c>
      <c r="J102" s="189">
        <v>2350027502.6600003</v>
      </c>
      <c r="K102" s="190">
        <v>0</v>
      </c>
      <c r="L102" s="188">
        <f t="shared" si="2"/>
        <v>2350027502.6600003</v>
      </c>
    </row>
    <row r="103" spans="1:12" ht="12.75" customHeight="1">
      <c r="A103" s="348" t="s">
        <v>258</v>
      </c>
      <c r="B103" s="349"/>
      <c r="C103" s="349"/>
      <c r="D103" s="349"/>
      <c r="E103" s="350"/>
      <c r="F103" s="37">
        <v>95</v>
      </c>
      <c r="G103" s="189">
        <v>30133501.58999999</v>
      </c>
      <c r="H103" s="190">
        <v>2641835166.7599993</v>
      </c>
      <c r="I103" s="188">
        <f t="shared" si="3"/>
        <v>2671968668.3499994</v>
      </c>
      <c r="J103" s="189">
        <v>35531867.419999994</v>
      </c>
      <c r="K103" s="190">
        <v>2566880530.25</v>
      </c>
      <c r="L103" s="188">
        <f t="shared" si="2"/>
        <v>2602412397.67</v>
      </c>
    </row>
    <row r="104" spans="1:12" ht="19.5" customHeight="1">
      <c r="A104" s="348" t="s">
        <v>259</v>
      </c>
      <c r="B104" s="349"/>
      <c r="C104" s="349"/>
      <c r="D104" s="349"/>
      <c r="E104" s="350"/>
      <c r="F104" s="37">
        <v>96</v>
      </c>
      <c r="G104" s="189">
        <v>0</v>
      </c>
      <c r="H104" s="190">
        <v>1415100</v>
      </c>
      <c r="I104" s="188">
        <f t="shared" si="3"/>
        <v>1415100</v>
      </c>
      <c r="J104" s="189">
        <v>0</v>
      </c>
      <c r="K104" s="190">
        <v>934891</v>
      </c>
      <c r="L104" s="188">
        <f t="shared" si="2"/>
        <v>934891</v>
      </c>
    </row>
    <row r="105" spans="1:12" ht="12.75" customHeight="1">
      <c r="A105" s="348" t="s">
        <v>260</v>
      </c>
      <c r="B105" s="349"/>
      <c r="C105" s="349"/>
      <c r="D105" s="349"/>
      <c r="E105" s="350"/>
      <c r="F105" s="37">
        <v>97</v>
      </c>
      <c r="G105" s="189">
        <v>0</v>
      </c>
      <c r="H105" s="190">
        <v>7055533</v>
      </c>
      <c r="I105" s="188">
        <f t="shared" si="3"/>
        <v>7055533</v>
      </c>
      <c r="J105" s="189">
        <v>0</v>
      </c>
      <c r="K105" s="190">
        <v>7055533</v>
      </c>
      <c r="L105" s="188">
        <f t="shared" si="2"/>
        <v>7055533</v>
      </c>
    </row>
    <row r="106" spans="1:12" ht="12.75" customHeight="1">
      <c r="A106" s="348" t="s">
        <v>261</v>
      </c>
      <c r="B106" s="349"/>
      <c r="C106" s="349"/>
      <c r="D106" s="349"/>
      <c r="E106" s="350"/>
      <c r="F106" s="37">
        <v>98</v>
      </c>
      <c r="G106" s="189">
        <v>0</v>
      </c>
      <c r="H106" s="190">
        <v>60277414</v>
      </c>
      <c r="I106" s="188">
        <f t="shared" si="3"/>
        <v>60277414</v>
      </c>
      <c r="J106" s="189">
        <v>0</v>
      </c>
      <c r="K106" s="190">
        <v>43787512</v>
      </c>
      <c r="L106" s="188">
        <f t="shared" si="2"/>
        <v>43787512</v>
      </c>
    </row>
    <row r="107" spans="1:12" ht="31.5" customHeight="1">
      <c r="A107" s="355" t="s">
        <v>262</v>
      </c>
      <c r="B107" s="358"/>
      <c r="C107" s="358"/>
      <c r="D107" s="358"/>
      <c r="E107" s="359"/>
      <c r="F107" s="37">
        <v>99</v>
      </c>
      <c r="G107" s="171">
        <v>34582316.52</v>
      </c>
      <c r="H107" s="170">
        <v>0</v>
      </c>
      <c r="I107" s="169">
        <f t="shared" si="3"/>
        <v>34582316.52</v>
      </c>
      <c r="J107" s="171">
        <v>138351163.53</v>
      </c>
      <c r="K107" s="170">
        <v>0</v>
      </c>
      <c r="L107" s="169">
        <f t="shared" si="2"/>
        <v>138351163.53</v>
      </c>
    </row>
    <row r="108" spans="1:12" ht="12.75" customHeight="1">
      <c r="A108" s="355" t="s">
        <v>263</v>
      </c>
      <c r="B108" s="358"/>
      <c r="C108" s="358"/>
      <c r="D108" s="349"/>
      <c r="E108" s="350"/>
      <c r="F108" s="37">
        <v>100</v>
      </c>
      <c r="G108" s="171">
        <f>G109+G110</f>
        <v>12756539.77</v>
      </c>
      <c r="H108" s="170">
        <f>H109+H110</f>
        <v>96633576.66000001</v>
      </c>
      <c r="I108" s="169">
        <f t="shared" si="3"/>
        <v>109390116.43</v>
      </c>
      <c r="J108" s="171">
        <f>J109+J110</f>
        <v>10673591.99</v>
      </c>
      <c r="K108" s="170">
        <f>K109+K110</f>
        <v>115187663.76</v>
      </c>
      <c r="L108" s="169">
        <f t="shared" si="2"/>
        <v>125861255.75</v>
      </c>
    </row>
    <row r="109" spans="1:12" ht="12.75" customHeight="1">
      <c r="A109" s="348" t="s">
        <v>264</v>
      </c>
      <c r="B109" s="349"/>
      <c r="C109" s="349"/>
      <c r="D109" s="349"/>
      <c r="E109" s="350"/>
      <c r="F109" s="37">
        <v>101</v>
      </c>
      <c r="G109" s="189">
        <v>12756539.77</v>
      </c>
      <c r="H109" s="190">
        <v>94753195.87</v>
      </c>
      <c r="I109" s="188">
        <f t="shared" si="3"/>
        <v>107509735.64</v>
      </c>
      <c r="J109" s="189">
        <v>10673591.99</v>
      </c>
      <c r="K109" s="190">
        <v>113307282.97</v>
      </c>
      <c r="L109" s="188">
        <f t="shared" si="2"/>
        <v>123980874.96</v>
      </c>
    </row>
    <row r="110" spans="1:12" ht="12.75" customHeight="1">
      <c r="A110" s="360" t="s">
        <v>265</v>
      </c>
      <c r="B110" s="353"/>
      <c r="C110" s="353"/>
      <c r="D110" s="353"/>
      <c r="E110" s="354"/>
      <c r="F110" s="37">
        <v>102</v>
      </c>
      <c r="G110" s="189"/>
      <c r="H110" s="190">
        <v>1880380.79</v>
      </c>
      <c r="I110" s="188">
        <f t="shared" si="3"/>
        <v>1880380.79</v>
      </c>
      <c r="J110" s="189">
        <v>0</v>
      </c>
      <c r="K110" s="190">
        <v>1880380.79</v>
      </c>
      <c r="L110" s="188">
        <f t="shared" si="2"/>
        <v>1880380.79</v>
      </c>
    </row>
    <row r="111" spans="1:12" ht="12.75" customHeight="1">
      <c r="A111" s="351" t="s">
        <v>266</v>
      </c>
      <c r="B111" s="352"/>
      <c r="C111" s="352"/>
      <c r="D111" s="353"/>
      <c r="E111" s="354"/>
      <c r="F111" s="37">
        <v>103</v>
      </c>
      <c r="G111" s="171">
        <f>G112+G113</f>
        <v>1801487.76</v>
      </c>
      <c r="H111" s="170">
        <f>H112+H113</f>
        <v>42393949.232</v>
      </c>
      <c r="I111" s="169">
        <f t="shared" si="3"/>
        <v>44195436.992</v>
      </c>
      <c r="J111" s="171">
        <f>J112+J113</f>
        <v>12632418.41</v>
      </c>
      <c r="K111" s="170">
        <f>K112+K113</f>
        <v>54071449.150000006</v>
      </c>
      <c r="L111" s="169">
        <f t="shared" si="2"/>
        <v>66703867.56</v>
      </c>
    </row>
    <row r="112" spans="1:12" ht="12.75" customHeight="1">
      <c r="A112" s="360" t="s">
        <v>267</v>
      </c>
      <c r="B112" s="353"/>
      <c r="C112" s="353"/>
      <c r="D112" s="353"/>
      <c r="E112" s="354"/>
      <c r="F112" s="37">
        <v>104</v>
      </c>
      <c r="G112" s="189">
        <v>1801082.89</v>
      </c>
      <c r="H112" s="190">
        <v>42393949.232</v>
      </c>
      <c r="I112" s="188">
        <f t="shared" si="3"/>
        <v>44195032.122</v>
      </c>
      <c r="J112" s="189">
        <v>12632418.41</v>
      </c>
      <c r="K112" s="190">
        <v>37532364.42</v>
      </c>
      <c r="L112" s="188">
        <f t="shared" si="2"/>
        <v>50164782.83</v>
      </c>
    </row>
    <row r="113" spans="1:12" ht="12.75" customHeight="1">
      <c r="A113" s="360" t="s">
        <v>268</v>
      </c>
      <c r="B113" s="353"/>
      <c r="C113" s="353"/>
      <c r="D113" s="353"/>
      <c r="E113" s="354"/>
      <c r="F113" s="37">
        <v>105</v>
      </c>
      <c r="G113" s="189">
        <v>404.87</v>
      </c>
      <c r="H113" s="190">
        <v>0</v>
      </c>
      <c r="I113" s="188">
        <f t="shared" si="3"/>
        <v>404.87</v>
      </c>
      <c r="J113" s="189">
        <v>0</v>
      </c>
      <c r="K113" s="190">
        <v>16539084.73</v>
      </c>
      <c r="L113" s="188">
        <f t="shared" si="2"/>
        <v>16539084.73</v>
      </c>
    </row>
    <row r="114" spans="1:12" ht="12.75" customHeight="1">
      <c r="A114" s="351" t="s">
        <v>269</v>
      </c>
      <c r="B114" s="352"/>
      <c r="C114" s="352"/>
      <c r="D114" s="352"/>
      <c r="E114" s="361"/>
      <c r="F114" s="37">
        <v>106</v>
      </c>
      <c r="G114" s="189"/>
      <c r="H114" s="190"/>
      <c r="I114" s="169">
        <f t="shared" si="3"/>
        <v>0</v>
      </c>
      <c r="J114" s="189"/>
      <c r="K114" s="190"/>
      <c r="L114" s="169">
        <f t="shared" si="2"/>
        <v>0</v>
      </c>
    </row>
    <row r="115" spans="1:12" ht="12.75" customHeight="1">
      <c r="A115" s="351" t="s">
        <v>270</v>
      </c>
      <c r="B115" s="352"/>
      <c r="C115" s="352"/>
      <c r="D115" s="353"/>
      <c r="E115" s="354"/>
      <c r="F115" s="37">
        <v>107</v>
      </c>
      <c r="G115" s="171">
        <f>G116+G117+G118</f>
        <v>0</v>
      </c>
      <c r="H115" s="170">
        <f>H116+H117+H118</f>
        <v>0</v>
      </c>
      <c r="I115" s="169">
        <f t="shared" si="3"/>
        <v>0</v>
      </c>
      <c r="J115" s="189"/>
      <c r="K115" s="190"/>
      <c r="L115" s="169">
        <f t="shared" si="2"/>
        <v>0</v>
      </c>
    </row>
    <row r="116" spans="1:12" ht="12.75" customHeight="1">
      <c r="A116" s="348" t="s">
        <v>271</v>
      </c>
      <c r="B116" s="349"/>
      <c r="C116" s="349"/>
      <c r="D116" s="349"/>
      <c r="E116" s="350"/>
      <c r="F116" s="37">
        <v>108</v>
      </c>
      <c r="G116" s="189"/>
      <c r="H116" s="190"/>
      <c r="I116" s="188">
        <f t="shared" si="3"/>
        <v>0</v>
      </c>
      <c r="J116" s="189"/>
      <c r="K116" s="190"/>
      <c r="L116" s="188">
        <f t="shared" si="2"/>
        <v>0</v>
      </c>
    </row>
    <row r="117" spans="1:12" ht="12.75" customHeight="1">
      <c r="A117" s="348" t="s">
        <v>272</v>
      </c>
      <c r="B117" s="349"/>
      <c r="C117" s="349"/>
      <c r="D117" s="349"/>
      <c r="E117" s="350"/>
      <c r="F117" s="37">
        <v>109</v>
      </c>
      <c r="G117" s="189"/>
      <c r="H117" s="190"/>
      <c r="I117" s="188">
        <f t="shared" si="3"/>
        <v>0</v>
      </c>
      <c r="J117" s="189"/>
      <c r="K117" s="190"/>
      <c r="L117" s="188">
        <f t="shared" si="2"/>
        <v>0</v>
      </c>
    </row>
    <row r="118" spans="1:12" ht="12.75" customHeight="1">
      <c r="A118" s="348" t="s">
        <v>273</v>
      </c>
      <c r="B118" s="349"/>
      <c r="C118" s="349"/>
      <c r="D118" s="349"/>
      <c r="E118" s="350"/>
      <c r="F118" s="37">
        <v>110</v>
      </c>
      <c r="G118" s="189"/>
      <c r="H118" s="190"/>
      <c r="I118" s="188">
        <f t="shared" si="3"/>
        <v>0</v>
      </c>
      <c r="J118" s="189"/>
      <c r="K118" s="190"/>
      <c r="L118" s="188">
        <f t="shared" si="2"/>
        <v>0</v>
      </c>
    </row>
    <row r="119" spans="1:12" ht="12.75" customHeight="1">
      <c r="A119" s="351" t="s">
        <v>274</v>
      </c>
      <c r="B119" s="352"/>
      <c r="C119" s="352"/>
      <c r="D119" s="353"/>
      <c r="E119" s="354"/>
      <c r="F119" s="37">
        <v>111</v>
      </c>
      <c r="G119" s="171">
        <f>G120+G121+G122+G123</f>
        <v>20874083.50999999</v>
      </c>
      <c r="H119" s="170">
        <f>H120+H121+H122+H123</f>
        <v>219900776.4199999</v>
      </c>
      <c r="I119" s="169">
        <f t="shared" si="3"/>
        <v>240774859.9299999</v>
      </c>
      <c r="J119" s="171">
        <f>J120+J121+J122+J123</f>
        <v>20861009.7</v>
      </c>
      <c r="K119" s="170">
        <f>K120+K121+K122+K123</f>
        <v>209655756.02999997</v>
      </c>
      <c r="L119" s="169">
        <f t="shared" si="2"/>
        <v>230516765.72999996</v>
      </c>
    </row>
    <row r="120" spans="1:12" ht="12.75" customHeight="1">
      <c r="A120" s="348" t="s">
        <v>275</v>
      </c>
      <c r="B120" s="349"/>
      <c r="C120" s="349"/>
      <c r="D120" s="349"/>
      <c r="E120" s="350"/>
      <c r="F120" s="37">
        <v>112</v>
      </c>
      <c r="G120" s="189">
        <v>3105229</v>
      </c>
      <c r="H120" s="190">
        <v>111594696.2599999</v>
      </c>
      <c r="I120" s="188">
        <f t="shared" si="3"/>
        <v>114699925.2599999</v>
      </c>
      <c r="J120" s="189">
        <v>3749146.7699999996</v>
      </c>
      <c r="K120" s="190">
        <v>79523988.06</v>
      </c>
      <c r="L120" s="188">
        <f t="shared" si="2"/>
        <v>83273134.83</v>
      </c>
    </row>
    <row r="121" spans="1:12" ht="12.75" customHeight="1">
      <c r="A121" s="348" t="s">
        <v>276</v>
      </c>
      <c r="B121" s="349"/>
      <c r="C121" s="349"/>
      <c r="D121" s="349"/>
      <c r="E121" s="350"/>
      <c r="F121" s="37">
        <v>113</v>
      </c>
      <c r="G121" s="189">
        <v>196460.95</v>
      </c>
      <c r="H121" s="190">
        <v>40350176.77</v>
      </c>
      <c r="I121" s="188">
        <f t="shared" si="3"/>
        <v>40546637.720000006</v>
      </c>
      <c r="J121" s="189">
        <v>186624.81</v>
      </c>
      <c r="K121" s="190">
        <v>45875960.48999999</v>
      </c>
      <c r="L121" s="188">
        <f t="shared" si="2"/>
        <v>46062585.29999999</v>
      </c>
    </row>
    <row r="122" spans="1:12" ht="12.75" customHeight="1">
      <c r="A122" s="348" t="s">
        <v>277</v>
      </c>
      <c r="B122" s="349"/>
      <c r="C122" s="349"/>
      <c r="D122" s="349"/>
      <c r="E122" s="350"/>
      <c r="F122" s="37">
        <v>114</v>
      </c>
      <c r="G122" s="189">
        <v>0</v>
      </c>
      <c r="H122" s="190">
        <v>0</v>
      </c>
      <c r="I122" s="188">
        <f t="shared" si="3"/>
        <v>0</v>
      </c>
      <c r="J122" s="189">
        <v>0</v>
      </c>
      <c r="K122" s="190">
        <v>0</v>
      </c>
      <c r="L122" s="188">
        <f t="shared" si="2"/>
        <v>0</v>
      </c>
    </row>
    <row r="123" spans="1:12" ht="12.75" customHeight="1">
      <c r="A123" s="348" t="s">
        <v>278</v>
      </c>
      <c r="B123" s="349"/>
      <c r="C123" s="349"/>
      <c r="D123" s="349"/>
      <c r="E123" s="350"/>
      <c r="F123" s="37">
        <v>115</v>
      </c>
      <c r="G123" s="189">
        <v>17572393.55999999</v>
      </c>
      <c r="H123" s="190">
        <v>67955903.39</v>
      </c>
      <c r="I123" s="188">
        <f t="shared" si="3"/>
        <v>85528296.94999999</v>
      </c>
      <c r="J123" s="189">
        <v>16925238.12</v>
      </c>
      <c r="K123" s="190">
        <v>84255807.48</v>
      </c>
      <c r="L123" s="188">
        <f t="shared" si="2"/>
        <v>101181045.60000001</v>
      </c>
    </row>
    <row r="124" spans="1:12" ht="26.25" customHeight="1">
      <c r="A124" s="351" t="s">
        <v>279</v>
      </c>
      <c r="B124" s="352"/>
      <c r="C124" s="352"/>
      <c r="D124" s="353"/>
      <c r="E124" s="354"/>
      <c r="F124" s="37">
        <v>116</v>
      </c>
      <c r="G124" s="171">
        <f>G125+G126</f>
        <v>6130813.82</v>
      </c>
      <c r="H124" s="170">
        <f>H125+H126</f>
        <v>332105046.50999993</v>
      </c>
      <c r="I124" s="169">
        <f t="shared" si="3"/>
        <v>338235860.3299999</v>
      </c>
      <c r="J124" s="171">
        <f>J125+J126</f>
        <v>1616084.84</v>
      </c>
      <c r="K124" s="170">
        <f>K125+K126</f>
        <v>321835301.65000004</v>
      </c>
      <c r="L124" s="169">
        <f t="shared" si="2"/>
        <v>323451386.49</v>
      </c>
    </row>
    <row r="125" spans="1:12" ht="12.75" customHeight="1">
      <c r="A125" s="348" t="s">
        <v>280</v>
      </c>
      <c r="B125" s="349"/>
      <c r="C125" s="349"/>
      <c r="D125" s="349"/>
      <c r="E125" s="350"/>
      <c r="F125" s="37">
        <v>117</v>
      </c>
      <c r="G125" s="189"/>
      <c r="H125" s="190"/>
      <c r="I125" s="188">
        <f t="shared" si="3"/>
        <v>0</v>
      </c>
      <c r="J125" s="189"/>
      <c r="K125" s="190"/>
      <c r="L125" s="188">
        <f t="shared" si="2"/>
        <v>0</v>
      </c>
    </row>
    <row r="126" spans="1:12" ht="12.75" customHeight="1">
      <c r="A126" s="348" t="s">
        <v>281</v>
      </c>
      <c r="B126" s="349"/>
      <c r="C126" s="349"/>
      <c r="D126" s="349"/>
      <c r="E126" s="350"/>
      <c r="F126" s="37">
        <v>118</v>
      </c>
      <c r="G126" s="189">
        <v>6130813.82</v>
      </c>
      <c r="H126" s="190">
        <v>332105046.50999993</v>
      </c>
      <c r="I126" s="188">
        <f t="shared" si="3"/>
        <v>338235860.3299999</v>
      </c>
      <c r="J126" s="189">
        <v>1616084.84</v>
      </c>
      <c r="K126" s="190">
        <v>321835301.65000004</v>
      </c>
      <c r="L126" s="188">
        <f t="shared" si="2"/>
        <v>323451386.49</v>
      </c>
    </row>
    <row r="127" spans="1:12" ht="12.75" customHeight="1">
      <c r="A127" s="351" t="s">
        <v>282</v>
      </c>
      <c r="B127" s="352"/>
      <c r="C127" s="352"/>
      <c r="D127" s="353"/>
      <c r="E127" s="354"/>
      <c r="F127" s="37">
        <v>119</v>
      </c>
      <c r="G127" s="171">
        <f>G79+G99+G100+G107+G108+G111+G114+G115+G119+G124</f>
        <v>2526031881.5399985</v>
      </c>
      <c r="H127" s="170">
        <f>H79+H99+H100+H107+H108+H111+H114+H115+H119+H124</f>
        <v>5954960506.091999</v>
      </c>
      <c r="I127" s="169">
        <f t="shared" si="3"/>
        <v>8480992387.631998</v>
      </c>
      <c r="J127" s="171">
        <f>J79+J99+J100+J107+J108+J111+J114+J115+J119+J124</f>
        <v>2793112244.0200005</v>
      </c>
      <c r="K127" s="170">
        <f>K79+K99+K100+K107+K108+K111+K114+K115+K119+K124</f>
        <v>5971367882.16</v>
      </c>
      <c r="L127" s="169">
        <f t="shared" si="2"/>
        <v>8764480126.18</v>
      </c>
    </row>
    <row r="128" spans="1:12" ht="12.75" customHeight="1">
      <c r="A128" s="371" t="s">
        <v>232</v>
      </c>
      <c r="B128" s="372"/>
      <c r="C128" s="372"/>
      <c r="D128" s="373"/>
      <c r="E128" s="374"/>
      <c r="F128" s="39">
        <v>120</v>
      </c>
      <c r="G128" s="171">
        <v>71168.25</v>
      </c>
      <c r="H128" s="193">
        <v>1143378951.5799997</v>
      </c>
      <c r="I128" s="169">
        <f t="shared" si="3"/>
        <v>1143450119.8299997</v>
      </c>
      <c r="J128" s="171">
        <v>33839.36</v>
      </c>
      <c r="K128" s="193">
        <v>1108802832.5599997</v>
      </c>
      <c r="L128" s="169">
        <f t="shared" si="2"/>
        <v>1108836671.9199996</v>
      </c>
    </row>
    <row r="129" spans="1:12" ht="12.75">
      <c r="A129" s="368" t="s">
        <v>283</v>
      </c>
      <c r="B129" s="369"/>
      <c r="C129" s="369"/>
      <c r="D129" s="369"/>
      <c r="E129" s="369"/>
      <c r="F129" s="369"/>
      <c r="G129" s="369"/>
      <c r="H129" s="369"/>
      <c r="I129" s="369"/>
      <c r="J129" s="369"/>
      <c r="K129" s="369"/>
      <c r="L129" s="370"/>
    </row>
    <row r="130" spans="1:12" ht="12.75" customHeight="1">
      <c r="A130" s="325" t="s">
        <v>284</v>
      </c>
      <c r="B130" s="327"/>
      <c r="C130" s="327"/>
      <c r="D130" s="327"/>
      <c r="E130" s="327"/>
      <c r="F130" s="36">
        <v>121</v>
      </c>
      <c r="G130" s="30"/>
      <c r="H130" s="31"/>
      <c r="I130" s="27"/>
      <c r="J130" s="30"/>
      <c r="K130" s="31"/>
      <c r="L130" s="27"/>
    </row>
    <row r="131" spans="1:12" ht="12.75" customHeight="1">
      <c r="A131" s="355" t="s">
        <v>285</v>
      </c>
      <c r="B131" s="358"/>
      <c r="C131" s="358"/>
      <c r="D131" s="358"/>
      <c r="E131" s="359"/>
      <c r="F131" s="37">
        <v>122</v>
      </c>
      <c r="G131" s="25"/>
      <c r="H131" s="25"/>
      <c r="I131" s="28"/>
      <c r="J131" s="25"/>
      <c r="K131" s="25"/>
      <c r="L131" s="28"/>
    </row>
    <row r="132" spans="1:12" ht="12.75" customHeight="1">
      <c r="A132" s="362" t="s">
        <v>286</v>
      </c>
      <c r="B132" s="363"/>
      <c r="C132" s="363"/>
      <c r="D132" s="363"/>
      <c r="E132" s="364"/>
      <c r="F132" s="38">
        <v>123</v>
      </c>
      <c r="G132" s="26"/>
      <c r="H132" s="26"/>
      <c r="I132" s="29"/>
      <c r="J132" s="26"/>
      <c r="K132" s="26"/>
      <c r="L132" s="29"/>
    </row>
    <row r="133" spans="1:12" ht="12.75">
      <c r="A133" s="67" t="s">
        <v>287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61"/>
      <c r="H135" s="161"/>
      <c r="I135" s="161"/>
      <c r="J135" s="161"/>
      <c r="K135" s="161"/>
      <c r="L135" s="161"/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59:E59"/>
    <mergeCell ref="A60:E60"/>
    <mergeCell ref="A61:E61"/>
    <mergeCell ref="A62:E62"/>
    <mergeCell ref="A49:E49"/>
    <mergeCell ref="A50:E50"/>
    <mergeCell ref="A51:E51"/>
    <mergeCell ref="A52:E52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0:E40"/>
    <mergeCell ref="A29:E29"/>
    <mergeCell ref="A30:E30"/>
    <mergeCell ref="A31:E31"/>
    <mergeCell ref="A32:E32"/>
    <mergeCell ref="A33:E33"/>
    <mergeCell ref="A34:E34"/>
    <mergeCell ref="A22:E22"/>
    <mergeCell ref="A23:E23"/>
    <mergeCell ref="A24:E24"/>
    <mergeCell ref="A25:E25"/>
    <mergeCell ref="A26:E26"/>
    <mergeCell ref="A39:E39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F3:G3"/>
    <mergeCell ref="A7:L7"/>
    <mergeCell ref="A8:E8"/>
    <mergeCell ref="A4:E5"/>
    <mergeCell ref="F4:F5"/>
    <mergeCell ref="G4:I4"/>
  </mergeCells>
  <conditionalFormatting sqref="G98:H98 G95:H95 J95:K95 J98:K98">
    <cfRule type="cellIs" priority="1" dxfId="0" operator="greaterThan" stopIfTrue="1">
      <formula>0</formula>
    </cfRule>
  </conditionalFormatting>
  <dataValidations count="2">
    <dataValidation type="whole" operator="notEqual" allowBlank="1" showInputMessage="1" showErrorMessage="1" errorTitle="Pogrešan unos" error="Dopušten je unos pozitivnih i neagitvnih vrijednosti te nule, ali vrijednosti moraju biti cjelobrojne!" sqref="J131:K132">
      <formula1>9999999999</formula1>
    </dataValidation>
    <dataValidation allowBlank="1" sqref="G8:L77 G79:L128"/>
  </dataValidations>
  <printOptions/>
  <pageMargins left="0.75" right="0.75" top="1" bottom="1" header="0.5" footer="0.5"/>
  <pageSetup horizontalDpi="600" verticalDpi="600" orientation="portrait" paperSize="9" scale="64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4">
      <selection activeCell="K87" sqref="K87"/>
    </sheetView>
  </sheetViews>
  <sheetFormatPr defaultColWidth="9.140625" defaultRowHeight="12.75"/>
  <cols>
    <col min="10" max="10" width="9.28125" style="0" bestFit="1" customWidth="1"/>
    <col min="11" max="11" width="9.8515625" style="0" bestFit="1" customWidth="1"/>
  </cols>
  <sheetData>
    <row r="1" spans="1:12" ht="15.75">
      <c r="A1" s="377" t="s">
        <v>288</v>
      </c>
      <c r="B1" s="378"/>
      <c r="C1" s="378"/>
      <c r="D1" s="378"/>
      <c r="E1" s="378"/>
      <c r="F1" s="378"/>
      <c r="G1" s="378"/>
      <c r="H1" s="379"/>
      <c r="I1" s="379"/>
      <c r="J1" s="380"/>
      <c r="K1" s="143"/>
      <c r="L1" s="67"/>
    </row>
    <row r="2" spans="1:12" ht="12.75" customHeight="1">
      <c r="A2" s="342" t="s">
        <v>482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12.75">
      <c r="A3" s="144"/>
      <c r="B3" s="145"/>
      <c r="C3" s="145"/>
      <c r="D3" s="146"/>
      <c r="E3" s="146"/>
      <c r="F3" s="146"/>
      <c r="G3" s="146"/>
      <c r="H3" s="146"/>
      <c r="I3" s="147"/>
      <c r="J3" s="147"/>
      <c r="K3" s="381" t="s">
        <v>155</v>
      </c>
      <c r="L3" s="381"/>
    </row>
    <row r="4" spans="1:12" ht="12.75" customHeight="1">
      <c r="A4" s="329" t="s">
        <v>156</v>
      </c>
      <c r="B4" s="330"/>
      <c r="C4" s="330"/>
      <c r="D4" s="330"/>
      <c r="E4" s="331"/>
      <c r="F4" s="335" t="s">
        <v>157</v>
      </c>
      <c r="G4" s="337" t="s">
        <v>158</v>
      </c>
      <c r="H4" s="338"/>
      <c r="I4" s="339"/>
      <c r="J4" s="337" t="s">
        <v>159</v>
      </c>
      <c r="K4" s="338"/>
      <c r="L4" s="339"/>
    </row>
    <row r="5" spans="1:12" ht="13.5" thickBot="1">
      <c r="A5" s="332"/>
      <c r="B5" s="333"/>
      <c r="C5" s="333"/>
      <c r="D5" s="333"/>
      <c r="E5" s="334"/>
      <c r="F5" s="336"/>
      <c r="G5" s="60" t="s">
        <v>160</v>
      </c>
      <c r="H5" s="61" t="s">
        <v>161</v>
      </c>
      <c r="I5" s="62" t="s">
        <v>162</v>
      </c>
      <c r="J5" s="60" t="s">
        <v>160</v>
      </c>
      <c r="K5" s="61" t="s">
        <v>161</v>
      </c>
      <c r="L5" s="62" t="s">
        <v>162</v>
      </c>
    </row>
    <row r="6" spans="1:12" ht="12.75">
      <c r="A6" s="344">
        <v>1</v>
      </c>
      <c r="B6" s="345"/>
      <c r="C6" s="345"/>
      <c r="D6" s="345"/>
      <c r="E6" s="346"/>
      <c r="F6" s="63">
        <v>2</v>
      </c>
      <c r="G6" s="64">
        <v>3</v>
      </c>
      <c r="H6" s="65">
        <v>4</v>
      </c>
      <c r="I6" s="66" t="s">
        <v>12</v>
      </c>
      <c r="J6" s="64">
        <v>6</v>
      </c>
      <c r="K6" s="65">
        <v>7</v>
      </c>
      <c r="L6" s="66" t="s">
        <v>13</v>
      </c>
    </row>
    <row r="7" spans="1:12" ht="12.75" customHeight="1">
      <c r="A7" s="365" t="s">
        <v>289</v>
      </c>
      <c r="B7" s="375"/>
      <c r="C7" s="375"/>
      <c r="D7" s="375"/>
      <c r="E7" s="376"/>
      <c r="F7" s="36">
        <v>124</v>
      </c>
      <c r="G7" s="194">
        <f>+SUM(G8:G15)</f>
        <v>511995488.92999995</v>
      </c>
      <c r="H7" s="192">
        <f>+SUM(H8:H15)</f>
        <v>1544461386.7499971</v>
      </c>
      <c r="I7" s="195">
        <f>+G7+H7</f>
        <v>2056456875.679997</v>
      </c>
      <c r="J7" s="196">
        <f>+SUM(J8:J15)</f>
        <v>532524926.69000006</v>
      </c>
      <c r="K7" s="197">
        <f>+SUM(K8:K15)</f>
        <v>1453787248.41</v>
      </c>
      <c r="L7" s="195">
        <f>+J7+K7</f>
        <v>1986312175.1000001</v>
      </c>
    </row>
    <row r="8" spans="1:12" ht="12.75" customHeight="1">
      <c r="A8" s="348" t="s">
        <v>290</v>
      </c>
      <c r="B8" s="349"/>
      <c r="C8" s="349"/>
      <c r="D8" s="349"/>
      <c r="E8" s="350"/>
      <c r="F8" s="37">
        <v>125</v>
      </c>
      <c r="G8" s="198">
        <v>513507500.19</v>
      </c>
      <c r="H8" s="190">
        <v>1794422100.5199971</v>
      </c>
      <c r="I8" s="199">
        <f aca="true" t="shared" si="0" ref="I8:I71">+G8+H8</f>
        <v>2307929600.709997</v>
      </c>
      <c r="J8" s="200">
        <v>533427911.59000003</v>
      </c>
      <c r="K8" s="201">
        <v>1734176897.28</v>
      </c>
      <c r="L8" s="199">
        <f aca="true" t="shared" si="1" ref="L8:L71">+J8+K8</f>
        <v>2267604808.87</v>
      </c>
    </row>
    <row r="9" spans="1:12" ht="12.75" customHeight="1">
      <c r="A9" s="348" t="s">
        <v>291</v>
      </c>
      <c r="B9" s="349"/>
      <c r="C9" s="349"/>
      <c r="D9" s="349"/>
      <c r="E9" s="350"/>
      <c r="F9" s="37">
        <v>126</v>
      </c>
      <c r="G9" s="198"/>
      <c r="H9" s="190"/>
      <c r="I9" s="199">
        <f t="shared" si="0"/>
        <v>0</v>
      </c>
      <c r="J9" s="200">
        <v>0</v>
      </c>
      <c r="K9" s="201">
        <v>1057328.0499999998</v>
      </c>
      <c r="L9" s="199">
        <f t="shared" si="1"/>
        <v>1057328.0499999998</v>
      </c>
    </row>
    <row r="10" spans="1:12" ht="25.5" customHeight="1">
      <c r="A10" s="348" t="s">
        <v>292</v>
      </c>
      <c r="B10" s="349"/>
      <c r="C10" s="349"/>
      <c r="D10" s="349"/>
      <c r="E10" s="350"/>
      <c r="F10" s="37">
        <v>127</v>
      </c>
      <c r="G10" s="198"/>
      <c r="H10" s="190">
        <v>-6484217.73</v>
      </c>
      <c r="I10" s="199">
        <f t="shared" si="0"/>
        <v>-6484217.73</v>
      </c>
      <c r="J10" s="200">
        <v>0</v>
      </c>
      <c r="K10" s="201">
        <v>6456355.999999973</v>
      </c>
      <c r="L10" s="199">
        <f t="shared" si="1"/>
        <v>6456355.999999973</v>
      </c>
    </row>
    <row r="11" spans="1:12" ht="12.75" customHeight="1">
      <c r="A11" s="348" t="s">
        <v>293</v>
      </c>
      <c r="B11" s="349"/>
      <c r="C11" s="349"/>
      <c r="D11" s="349"/>
      <c r="E11" s="350"/>
      <c r="F11" s="37">
        <v>128</v>
      </c>
      <c r="G11" s="198">
        <v>-396716.5999999999</v>
      </c>
      <c r="H11" s="190">
        <v>-256781167.01999992</v>
      </c>
      <c r="I11" s="199">
        <f t="shared" si="0"/>
        <v>-257177883.61999992</v>
      </c>
      <c r="J11" s="202">
        <v>-249005.33000000002</v>
      </c>
      <c r="K11" s="203">
        <v>-237434841.8099999</v>
      </c>
      <c r="L11" s="199">
        <f t="shared" si="1"/>
        <v>-237683847.13999993</v>
      </c>
    </row>
    <row r="12" spans="1:12" ht="12.75" customHeight="1">
      <c r="A12" s="348" t="s">
        <v>294</v>
      </c>
      <c r="B12" s="349"/>
      <c r="C12" s="349"/>
      <c r="D12" s="349"/>
      <c r="E12" s="350"/>
      <c r="F12" s="37">
        <v>129</v>
      </c>
      <c r="G12" s="198"/>
      <c r="H12" s="190">
        <v>-1606401.2199999979</v>
      </c>
      <c r="I12" s="199">
        <f t="shared" si="0"/>
        <v>-1606401.2199999979</v>
      </c>
      <c r="J12" s="202">
        <v>0</v>
      </c>
      <c r="K12" s="203">
        <v>-6124162.91</v>
      </c>
      <c r="L12" s="199">
        <f t="shared" si="1"/>
        <v>-6124162.91</v>
      </c>
    </row>
    <row r="13" spans="1:12" ht="12.75" customHeight="1">
      <c r="A13" s="348" t="s">
        <v>295</v>
      </c>
      <c r="B13" s="349"/>
      <c r="C13" s="349"/>
      <c r="D13" s="349"/>
      <c r="E13" s="350"/>
      <c r="F13" s="37">
        <v>130</v>
      </c>
      <c r="G13" s="198">
        <v>-1114885.679999998</v>
      </c>
      <c r="H13" s="190">
        <v>23176910.95</v>
      </c>
      <c r="I13" s="199">
        <f t="shared" si="0"/>
        <v>22062025.27</v>
      </c>
      <c r="J13" s="202">
        <v>-653980.99</v>
      </c>
      <c r="K13" s="203">
        <v>-30429663.61</v>
      </c>
      <c r="L13" s="199">
        <f t="shared" si="1"/>
        <v>-31083644.599999998</v>
      </c>
    </row>
    <row r="14" spans="1:12" ht="12.75" customHeight="1">
      <c r="A14" s="348" t="s">
        <v>296</v>
      </c>
      <c r="B14" s="349"/>
      <c r="C14" s="349"/>
      <c r="D14" s="349"/>
      <c r="E14" s="350"/>
      <c r="F14" s="37">
        <v>131</v>
      </c>
      <c r="G14" s="198">
        <v>-408.98</v>
      </c>
      <c r="H14" s="190">
        <v>-8487169.78</v>
      </c>
      <c r="I14" s="199">
        <f t="shared" si="0"/>
        <v>-8487578.76</v>
      </c>
      <c r="J14" s="202">
        <v>1.42</v>
      </c>
      <c r="K14" s="203">
        <v>-13949652.78</v>
      </c>
      <c r="L14" s="199">
        <f t="shared" si="1"/>
        <v>-13949651.36</v>
      </c>
    </row>
    <row r="15" spans="1:12" ht="12.75" customHeight="1">
      <c r="A15" s="348" t="s">
        <v>297</v>
      </c>
      <c r="B15" s="349"/>
      <c r="C15" s="349"/>
      <c r="D15" s="349"/>
      <c r="E15" s="350"/>
      <c r="F15" s="37">
        <v>132</v>
      </c>
      <c r="G15" s="198"/>
      <c r="H15" s="190">
        <v>221331.0299999998</v>
      </c>
      <c r="I15" s="199">
        <f t="shared" si="0"/>
        <v>221331.0299999998</v>
      </c>
      <c r="J15" s="202">
        <v>0</v>
      </c>
      <c r="K15" s="203">
        <v>34988.19</v>
      </c>
      <c r="L15" s="199">
        <f t="shared" si="1"/>
        <v>34988.19</v>
      </c>
    </row>
    <row r="16" spans="1:12" ht="24.75" customHeight="1">
      <c r="A16" s="355" t="s">
        <v>298</v>
      </c>
      <c r="B16" s="349"/>
      <c r="C16" s="349"/>
      <c r="D16" s="349"/>
      <c r="E16" s="350"/>
      <c r="F16" s="37">
        <v>133</v>
      </c>
      <c r="G16" s="194">
        <f>(G17+G18+G22+G23+G24+G28+G29)</f>
        <v>115290439.29999985</v>
      </c>
      <c r="H16" s="192">
        <f>(H17+H18+H22+H23+H24+H28+H29)</f>
        <v>227776972.8899998</v>
      </c>
      <c r="I16" s="195">
        <f t="shared" si="0"/>
        <v>343067412.18999964</v>
      </c>
      <c r="J16" s="194">
        <f>(J17+J18+J22+J23+J24+J28+J29)</f>
        <v>120957339.85000001</v>
      </c>
      <c r="K16" s="192">
        <f>(K17+K18+K22+K23+K24+K28+K29)</f>
        <v>254490063.23000002</v>
      </c>
      <c r="L16" s="195">
        <f t="shared" si="1"/>
        <v>375447403.08000004</v>
      </c>
    </row>
    <row r="17" spans="1:12" ht="24.75" customHeight="1">
      <c r="A17" s="348" t="s">
        <v>299</v>
      </c>
      <c r="B17" s="349"/>
      <c r="C17" s="349"/>
      <c r="D17" s="349"/>
      <c r="E17" s="350"/>
      <c r="F17" s="37">
        <v>134</v>
      </c>
      <c r="G17" s="198"/>
      <c r="H17" s="190">
        <v>17576603.249999978</v>
      </c>
      <c r="I17" s="199">
        <f t="shared" si="0"/>
        <v>17576603.249999978</v>
      </c>
      <c r="J17" s="198">
        <v>0</v>
      </c>
      <c r="K17" s="190">
        <v>65713355.9</v>
      </c>
      <c r="L17" s="199">
        <f t="shared" si="1"/>
        <v>65713355.9</v>
      </c>
    </row>
    <row r="18" spans="1:12" ht="26.25" customHeight="1">
      <c r="A18" s="348" t="s">
        <v>300</v>
      </c>
      <c r="B18" s="349"/>
      <c r="C18" s="349"/>
      <c r="D18" s="349"/>
      <c r="E18" s="350"/>
      <c r="F18" s="37">
        <v>135</v>
      </c>
      <c r="G18" s="198">
        <f>G19+G20+G21</f>
        <v>0</v>
      </c>
      <c r="H18" s="190">
        <f>H19+H20+H21</f>
        <v>38546392.059999995</v>
      </c>
      <c r="I18" s="199">
        <f t="shared" si="0"/>
        <v>38546392.059999995</v>
      </c>
      <c r="J18" s="198">
        <f>J19+J20+J21</f>
        <v>0</v>
      </c>
      <c r="K18" s="190">
        <f>K19+K20+K21</f>
        <v>50681421.98000001</v>
      </c>
      <c r="L18" s="190">
        <f t="shared" si="1"/>
        <v>50681421.98000001</v>
      </c>
    </row>
    <row r="19" spans="1:12" ht="12.75" customHeight="1">
      <c r="A19" s="348" t="s">
        <v>301</v>
      </c>
      <c r="B19" s="349"/>
      <c r="C19" s="349"/>
      <c r="D19" s="349"/>
      <c r="E19" s="350"/>
      <c r="F19" s="37">
        <v>136</v>
      </c>
      <c r="G19" s="198"/>
      <c r="H19" s="190">
        <v>24949529.250000004</v>
      </c>
      <c r="I19" s="199">
        <f t="shared" si="0"/>
        <v>24949529.250000004</v>
      </c>
      <c r="J19" s="198">
        <v>0</v>
      </c>
      <c r="K19" s="190">
        <v>31079538.340000004</v>
      </c>
      <c r="L19" s="199">
        <f t="shared" si="1"/>
        <v>31079538.340000004</v>
      </c>
    </row>
    <row r="20" spans="1:12" ht="24" customHeight="1">
      <c r="A20" s="348" t="s">
        <v>302</v>
      </c>
      <c r="B20" s="349"/>
      <c r="C20" s="349"/>
      <c r="D20" s="349"/>
      <c r="E20" s="350"/>
      <c r="F20" s="37">
        <v>137</v>
      </c>
      <c r="G20" s="198"/>
      <c r="H20" s="190">
        <v>13596862.80999999</v>
      </c>
      <c r="I20" s="199">
        <f t="shared" si="0"/>
        <v>13596862.80999999</v>
      </c>
      <c r="J20" s="198">
        <v>0</v>
      </c>
      <c r="K20" s="190">
        <v>6906510</v>
      </c>
      <c r="L20" s="199">
        <f t="shared" si="1"/>
        <v>6906510</v>
      </c>
    </row>
    <row r="21" spans="1:12" ht="12.75" customHeight="1">
      <c r="A21" s="348" t="s">
        <v>303</v>
      </c>
      <c r="B21" s="349"/>
      <c r="C21" s="349"/>
      <c r="D21" s="349"/>
      <c r="E21" s="350"/>
      <c r="F21" s="37">
        <v>138</v>
      </c>
      <c r="G21" s="198"/>
      <c r="H21" s="190"/>
      <c r="I21" s="199">
        <f t="shared" si="0"/>
        <v>0</v>
      </c>
      <c r="J21" s="198">
        <v>0</v>
      </c>
      <c r="K21" s="190">
        <v>12695373.640000006</v>
      </c>
      <c r="L21" s="199">
        <f t="shared" si="1"/>
        <v>12695373.640000006</v>
      </c>
    </row>
    <row r="22" spans="1:12" ht="12.75" customHeight="1">
      <c r="A22" s="348" t="s">
        <v>304</v>
      </c>
      <c r="B22" s="349"/>
      <c r="C22" s="349"/>
      <c r="D22" s="349"/>
      <c r="E22" s="350"/>
      <c r="F22" s="37">
        <v>139</v>
      </c>
      <c r="G22" s="198">
        <v>111295637.68999986</v>
      </c>
      <c r="H22" s="190">
        <v>121283686.61999986</v>
      </c>
      <c r="I22" s="199">
        <f t="shared" si="0"/>
        <v>232579324.3099997</v>
      </c>
      <c r="J22" s="198">
        <v>116035518.36</v>
      </c>
      <c r="K22" s="190">
        <v>116683007.81</v>
      </c>
      <c r="L22" s="199">
        <f t="shared" si="1"/>
        <v>232718526.17000002</v>
      </c>
    </row>
    <row r="23" spans="1:12" ht="20.25" customHeight="1">
      <c r="A23" s="348" t="s">
        <v>305</v>
      </c>
      <c r="B23" s="349"/>
      <c r="C23" s="349"/>
      <c r="D23" s="349"/>
      <c r="E23" s="350"/>
      <c r="F23" s="37">
        <v>140</v>
      </c>
      <c r="G23" s="198">
        <v>754489.6099999998</v>
      </c>
      <c r="H23" s="190">
        <v>362614.52</v>
      </c>
      <c r="I23" s="199">
        <f t="shared" si="0"/>
        <v>1117104.13</v>
      </c>
      <c r="J23" s="198">
        <v>70319.17</v>
      </c>
      <c r="K23" s="190">
        <v>972674.8600000001</v>
      </c>
      <c r="L23" s="199">
        <f t="shared" si="1"/>
        <v>1042994.0300000001</v>
      </c>
    </row>
    <row r="24" spans="1:12" ht="23.25" customHeight="1">
      <c r="A24" s="348" t="s">
        <v>306</v>
      </c>
      <c r="B24" s="349"/>
      <c r="C24" s="349"/>
      <c r="D24" s="349"/>
      <c r="E24" s="350"/>
      <c r="F24" s="37">
        <v>141</v>
      </c>
      <c r="G24" s="198">
        <f>G25+G26+G27</f>
        <v>2786439.6499999976</v>
      </c>
      <c r="H24" s="190">
        <f>H25+H26+H27</f>
        <v>10868690.649999999</v>
      </c>
      <c r="I24" s="199">
        <f t="shared" si="0"/>
        <v>13655130.299999997</v>
      </c>
      <c r="J24" s="198">
        <f>J25+J26+J27</f>
        <v>2580702.73</v>
      </c>
      <c r="K24" s="190">
        <f>K25+K26+K27</f>
        <v>15639183.250000002</v>
      </c>
      <c r="L24" s="199">
        <f t="shared" si="1"/>
        <v>18219885.98</v>
      </c>
    </row>
    <row r="25" spans="1:12" ht="12.75" customHeight="1">
      <c r="A25" s="348" t="s">
        <v>307</v>
      </c>
      <c r="B25" s="349"/>
      <c r="C25" s="349"/>
      <c r="D25" s="349"/>
      <c r="E25" s="350"/>
      <c r="F25" s="37">
        <v>142</v>
      </c>
      <c r="G25" s="198">
        <v>1491900.9099999985</v>
      </c>
      <c r="H25" s="190">
        <v>2209523.2299999977</v>
      </c>
      <c r="I25" s="199">
        <f t="shared" si="0"/>
        <v>3701424.139999996</v>
      </c>
      <c r="J25" s="198">
        <v>677752.56</v>
      </c>
      <c r="K25" s="190">
        <v>100895.35000000002</v>
      </c>
      <c r="L25" s="199">
        <f t="shared" si="1"/>
        <v>778647.91</v>
      </c>
    </row>
    <row r="26" spans="1:12" ht="12.75" customHeight="1">
      <c r="A26" s="348" t="s">
        <v>308</v>
      </c>
      <c r="B26" s="349"/>
      <c r="C26" s="349"/>
      <c r="D26" s="349"/>
      <c r="E26" s="350"/>
      <c r="F26" s="37">
        <v>143</v>
      </c>
      <c r="G26" s="198">
        <v>1294538.739999999</v>
      </c>
      <c r="H26" s="190">
        <v>8659167.42</v>
      </c>
      <c r="I26" s="199">
        <f t="shared" si="0"/>
        <v>9953706.159999998</v>
      </c>
      <c r="J26" s="198">
        <v>1902950.17</v>
      </c>
      <c r="K26" s="190">
        <v>15538287.900000002</v>
      </c>
      <c r="L26" s="199">
        <f t="shared" si="1"/>
        <v>17441238.07</v>
      </c>
    </row>
    <row r="27" spans="1:12" ht="12.75" customHeight="1">
      <c r="A27" s="348" t="s">
        <v>309</v>
      </c>
      <c r="B27" s="349"/>
      <c r="C27" s="349"/>
      <c r="D27" s="349"/>
      <c r="E27" s="350"/>
      <c r="F27" s="37">
        <v>144</v>
      </c>
      <c r="G27" s="198">
        <v>0</v>
      </c>
      <c r="H27" s="190"/>
      <c r="I27" s="199">
        <f t="shared" si="0"/>
        <v>0</v>
      </c>
      <c r="J27" s="198">
        <v>0</v>
      </c>
      <c r="K27" s="190">
        <v>0</v>
      </c>
      <c r="L27" s="199">
        <f t="shared" si="1"/>
        <v>0</v>
      </c>
    </row>
    <row r="28" spans="1:12" ht="12.75" customHeight="1">
      <c r="A28" s="348" t="s">
        <v>310</v>
      </c>
      <c r="B28" s="349"/>
      <c r="C28" s="349"/>
      <c r="D28" s="349"/>
      <c r="E28" s="350"/>
      <c r="F28" s="37">
        <v>145</v>
      </c>
      <c r="G28" s="198"/>
      <c r="H28" s="190">
        <v>8019516.82</v>
      </c>
      <c r="I28" s="199">
        <f t="shared" si="0"/>
        <v>8019516.82</v>
      </c>
      <c r="J28" s="198">
        <v>0</v>
      </c>
      <c r="K28" s="190">
        <v>0</v>
      </c>
      <c r="L28" s="199">
        <f t="shared" si="1"/>
        <v>0</v>
      </c>
    </row>
    <row r="29" spans="1:12" ht="12.75" customHeight="1">
      <c r="A29" s="348" t="s">
        <v>311</v>
      </c>
      <c r="B29" s="349"/>
      <c r="C29" s="349"/>
      <c r="D29" s="349"/>
      <c r="E29" s="350"/>
      <c r="F29" s="37">
        <v>146</v>
      </c>
      <c r="G29" s="198">
        <v>453872.34999999986</v>
      </c>
      <c r="H29" s="190">
        <v>31119468.969999973</v>
      </c>
      <c r="I29" s="199">
        <f t="shared" si="0"/>
        <v>31573341.319999974</v>
      </c>
      <c r="J29" s="198">
        <v>2270799.5900000003</v>
      </c>
      <c r="K29" s="190">
        <v>4800419.430000001</v>
      </c>
      <c r="L29" s="199">
        <f t="shared" si="1"/>
        <v>7071219.020000001</v>
      </c>
    </row>
    <row r="30" spans="1:12" ht="12.75" customHeight="1">
      <c r="A30" s="355" t="s">
        <v>312</v>
      </c>
      <c r="B30" s="349"/>
      <c r="C30" s="349"/>
      <c r="D30" s="349"/>
      <c r="E30" s="350"/>
      <c r="F30" s="37">
        <v>147</v>
      </c>
      <c r="G30" s="194">
        <v>16421.980000000003</v>
      </c>
      <c r="H30" s="192">
        <v>33311471.80999997</v>
      </c>
      <c r="I30" s="195">
        <f t="shared" si="0"/>
        <v>33327893.78999997</v>
      </c>
      <c r="J30" s="194">
        <v>485821.47000000003</v>
      </c>
      <c r="K30" s="192">
        <v>32392395.889999997</v>
      </c>
      <c r="L30" s="195">
        <f t="shared" si="1"/>
        <v>32878217.359999996</v>
      </c>
    </row>
    <row r="31" spans="1:12" ht="21.75" customHeight="1">
      <c r="A31" s="355" t="s">
        <v>313</v>
      </c>
      <c r="B31" s="349"/>
      <c r="C31" s="349"/>
      <c r="D31" s="349"/>
      <c r="E31" s="350"/>
      <c r="F31" s="37">
        <v>148</v>
      </c>
      <c r="G31" s="194">
        <v>44170.6</v>
      </c>
      <c r="H31" s="192">
        <v>18751547.379999973</v>
      </c>
      <c r="I31" s="195">
        <f t="shared" si="0"/>
        <v>18795717.979999974</v>
      </c>
      <c r="J31" s="194">
        <v>38794.17</v>
      </c>
      <c r="K31" s="192">
        <v>30445027.75</v>
      </c>
      <c r="L31" s="195">
        <f t="shared" si="1"/>
        <v>30483821.92</v>
      </c>
    </row>
    <row r="32" spans="1:12" ht="14.25" customHeight="1">
      <c r="A32" s="355" t="s">
        <v>314</v>
      </c>
      <c r="B32" s="349"/>
      <c r="C32" s="349"/>
      <c r="D32" s="349"/>
      <c r="E32" s="350"/>
      <c r="F32" s="37">
        <v>149</v>
      </c>
      <c r="G32" s="194">
        <v>71794.21</v>
      </c>
      <c r="H32" s="192">
        <v>33665838.48999997</v>
      </c>
      <c r="I32" s="195">
        <f t="shared" si="0"/>
        <v>33737632.69999997</v>
      </c>
      <c r="J32" s="194">
        <v>21322.61</v>
      </c>
      <c r="K32" s="192">
        <v>46378818.71</v>
      </c>
      <c r="L32" s="195">
        <f t="shared" si="1"/>
        <v>46400141.32</v>
      </c>
    </row>
    <row r="33" spans="1:12" ht="21" customHeight="1">
      <c r="A33" s="355" t="s">
        <v>315</v>
      </c>
      <c r="B33" s="349"/>
      <c r="C33" s="349"/>
      <c r="D33" s="349"/>
      <c r="E33" s="350"/>
      <c r="F33" s="37">
        <v>150</v>
      </c>
      <c r="G33" s="204">
        <f>G34+G38</f>
        <v>-269154159.02</v>
      </c>
      <c r="H33" s="205">
        <f>H34+H38</f>
        <v>-955491085.6899996</v>
      </c>
      <c r="I33" s="195">
        <f t="shared" si="0"/>
        <v>-1224645244.7099996</v>
      </c>
      <c r="J33" s="204">
        <f>J34+J38</f>
        <v>-301618888.79</v>
      </c>
      <c r="K33" s="205">
        <f>K34+K38</f>
        <v>-845581644.76</v>
      </c>
      <c r="L33" s="195">
        <f t="shared" si="1"/>
        <v>-1147200533.55</v>
      </c>
    </row>
    <row r="34" spans="1:12" ht="12.75" customHeight="1">
      <c r="A34" s="348" t="s">
        <v>316</v>
      </c>
      <c r="B34" s="349"/>
      <c r="C34" s="349"/>
      <c r="D34" s="349"/>
      <c r="E34" s="350"/>
      <c r="F34" s="37">
        <v>151</v>
      </c>
      <c r="G34" s="198">
        <v>-266705584.42999998</v>
      </c>
      <c r="H34" s="190">
        <v>-962754456.1099997</v>
      </c>
      <c r="I34" s="199">
        <f t="shared" si="0"/>
        <v>-1229460040.5399997</v>
      </c>
      <c r="J34" s="198">
        <f>J35+J36+J37</f>
        <v>-296220522.96000004</v>
      </c>
      <c r="K34" s="190">
        <f>K35+K36+K37</f>
        <v>-809628198.02</v>
      </c>
      <c r="L34" s="199">
        <f t="shared" si="1"/>
        <v>-1105848720.98</v>
      </c>
    </row>
    <row r="35" spans="1:12" ht="12.75" customHeight="1">
      <c r="A35" s="348" t="s">
        <v>317</v>
      </c>
      <c r="B35" s="349"/>
      <c r="C35" s="349"/>
      <c r="D35" s="349"/>
      <c r="E35" s="350"/>
      <c r="F35" s="37">
        <v>152</v>
      </c>
      <c r="G35" s="198">
        <v>-266705584.42999998</v>
      </c>
      <c r="H35" s="190">
        <v>-1066799985.1499996</v>
      </c>
      <c r="I35" s="199">
        <f t="shared" si="0"/>
        <v>-1333505569.5799997</v>
      </c>
      <c r="J35" s="198">
        <v>-296220522.96000004</v>
      </c>
      <c r="K35" s="190">
        <v>-1020429597.74</v>
      </c>
      <c r="L35" s="199">
        <f t="shared" si="1"/>
        <v>-1316650120.7</v>
      </c>
    </row>
    <row r="36" spans="1:12" ht="12.75" customHeight="1">
      <c r="A36" s="348" t="s">
        <v>318</v>
      </c>
      <c r="B36" s="349"/>
      <c r="C36" s="349"/>
      <c r="D36" s="349"/>
      <c r="E36" s="350"/>
      <c r="F36" s="37">
        <v>153</v>
      </c>
      <c r="G36" s="198"/>
      <c r="H36" s="190">
        <v>1769549.819999999</v>
      </c>
      <c r="I36" s="199">
        <f t="shared" si="0"/>
        <v>1769549.819999999</v>
      </c>
      <c r="J36" s="198">
        <v>0</v>
      </c>
      <c r="K36" s="190">
        <v>2658759.4600000004</v>
      </c>
      <c r="L36" s="199">
        <f t="shared" si="1"/>
        <v>2658759.4600000004</v>
      </c>
    </row>
    <row r="37" spans="1:12" ht="12.75" customHeight="1">
      <c r="A37" s="348" t="s">
        <v>319</v>
      </c>
      <c r="B37" s="349"/>
      <c r="C37" s="349"/>
      <c r="D37" s="349"/>
      <c r="E37" s="350"/>
      <c r="F37" s="37">
        <v>154</v>
      </c>
      <c r="G37" s="198"/>
      <c r="H37" s="190">
        <v>102275979.21999992</v>
      </c>
      <c r="I37" s="199">
        <f t="shared" si="0"/>
        <v>102275979.21999992</v>
      </c>
      <c r="J37" s="198">
        <v>0</v>
      </c>
      <c r="K37" s="190">
        <v>208142640.25999996</v>
      </c>
      <c r="L37" s="199">
        <f t="shared" si="1"/>
        <v>208142640.25999996</v>
      </c>
    </row>
    <row r="38" spans="1:12" ht="12.75" customHeight="1">
      <c r="A38" s="348" t="s">
        <v>320</v>
      </c>
      <c r="B38" s="349"/>
      <c r="C38" s="349"/>
      <c r="D38" s="349"/>
      <c r="E38" s="350"/>
      <c r="F38" s="37">
        <v>155</v>
      </c>
      <c r="G38" s="198">
        <f>G39+G40+G41</f>
        <v>-2448574.59</v>
      </c>
      <c r="H38" s="190">
        <f>H39+H40+H41</f>
        <v>7263370.420000017</v>
      </c>
      <c r="I38" s="199">
        <f t="shared" si="0"/>
        <v>4814795.830000017</v>
      </c>
      <c r="J38" s="198">
        <f>J39+J40+J41</f>
        <v>-5398365.829999999</v>
      </c>
      <c r="K38" s="190">
        <f>K39+K40+K41</f>
        <v>-35953446.74000001</v>
      </c>
      <c r="L38" s="199">
        <f t="shared" si="1"/>
        <v>-41351812.57000001</v>
      </c>
    </row>
    <row r="39" spans="1:12" ht="12.75" customHeight="1">
      <c r="A39" s="348" t="s">
        <v>321</v>
      </c>
      <c r="B39" s="349"/>
      <c r="C39" s="349"/>
      <c r="D39" s="349"/>
      <c r="E39" s="350"/>
      <c r="F39" s="37">
        <v>156</v>
      </c>
      <c r="G39" s="198">
        <v>-2448574.59</v>
      </c>
      <c r="H39" s="190">
        <v>31594262.6</v>
      </c>
      <c r="I39" s="199">
        <f t="shared" si="0"/>
        <v>29145688.01</v>
      </c>
      <c r="J39" s="198">
        <v>-5398365.829999999</v>
      </c>
      <c r="K39" s="190">
        <v>74954636.50999999</v>
      </c>
      <c r="L39" s="199">
        <f t="shared" si="1"/>
        <v>69556270.67999999</v>
      </c>
    </row>
    <row r="40" spans="1:12" ht="12.75" customHeight="1">
      <c r="A40" s="348" t="s">
        <v>322</v>
      </c>
      <c r="B40" s="349"/>
      <c r="C40" s="349"/>
      <c r="D40" s="349"/>
      <c r="E40" s="350"/>
      <c r="F40" s="37">
        <v>157</v>
      </c>
      <c r="G40" s="198"/>
      <c r="H40" s="190">
        <v>531524.4999999999</v>
      </c>
      <c r="I40" s="199">
        <f t="shared" si="0"/>
        <v>531524.4999999999</v>
      </c>
      <c r="J40" s="198">
        <v>0</v>
      </c>
      <c r="K40" s="190">
        <v>14846302.139999999</v>
      </c>
      <c r="L40" s="199">
        <f t="shared" si="1"/>
        <v>14846302.139999999</v>
      </c>
    </row>
    <row r="41" spans="1:12" ht="12.75" customHeight="1">
      <c r="A41" s="348" t="s">
        <v>323</v>
      </c>
      <c r="B41" s="349"/>
      <c r="C41" s="349"/>
      <c r="D41" s="349"/>
      <c r="E41" s="350"/>
      <c r="F41" s="37">
        <v>158</v>
      </c>
      <c r="G41" s="198"/>
      <c r="H41" s="190">
        <v>-24862416.679999985</v>
      </c>
      <c r="I41" s="199">
        <f t="shared" si="0"/>
        <v>-24862416.679999985</v>
      </c>
      <c r="J41" s="198">
        <v>0</v>
      </c>
      <c r="K41" s="190">
        <v>-125754385.39</v>
      </c>
      <c r="L41" s="199">
        <f t="shared" si="1"/>
        <v>-125754385.39</v>
      </c>
    </row>
    <row r="42" spans="1:12" ht="22.5" customHeight="1">
      <c r="A42" s="355" t="s">
        <v>324</v>
      </c>
      <c r="B42" s="349"/>
      <c r="C42" s="349"/>
      <c r="D42" s="349"/>
      <c r="E42" s="350"/>
      <c r="F42" s="37">
        <v>159</v>
      </c>
      <c r="G42" s="204">
        <f>G43+G46</f>
        <v>-194557018.85999992</v>
      </c>
      <c r="H42" s="205">
        <f>H43+H46</f>
        <v>30167091</v>
      </c>
      <c r="I42" s="195">
        <f t="shared" si="0"/>
        <v>-164389927.85999992</v>
      </c>
      <c r="J42" s="204">
        <f>J43+J46</f>
        <v>-83658923.05999999</v>
      </c>
      <c r="K42" s="205">
        <f>K43+K46</f>
        <v>16970110.35</v>
      </c>
      <c r="L42" s="195">
        <f t="shared" si="1"/>
        <v>-66688812.709999986</v>
      </c>
    </row>
    <row r="43" spans="1:12" ht="27" customHeight="1">
      <c r="A43" s="348" t="s">
        <v>325</v>
      </c>
      <c r="B43" s="349"/>
      <c r="C43" s="349"/>
      <c r="D43" s="349"/>
      <c r="E43" s="350"/>
      <c r="F43" s="37">
        <v>160</v>
      </c>
      <c r="G43" s="198">
        <f>G44+G45</f>
        <v>-194557018.85999992</v>
      </c>
      <c r="H43" s="190">
        <f>H44+H45</f>
        <v>0</v>
      </c>
      <c r="I43" s="199">
        <f t="shared" si="0"/>
        <v>-194557018.85999992</v>
      </c>
      <c r="J43" s="198">
        <f>J44+J45</f>
        <v>-83658923.05999999</v>
      </c>
      <c r="K43" s="190">
        <f>K44+K45</f>
        <v>0</v>
      </c>
      <c r="L43" s="199">
        <f t="shared" si="1"/>
        <v>-83658923.05999999</v>
      </c>
    </row>
    <row r="44" spans="1:12" ht="12.75" customHeight="1">
      <c r="A44" s="348" t="s">
        <v>326</v>
      </c>
      <c r="B44" s="349"/>
      <c r="C44" s="349"/>
      <c r="D44" s="349"/>
      <c r="E44" s="350"/>
      <c r="F44" s="37">
        <v>161</v>
      </c>
      <c r="G44" s="198">
        <v>-194507809.60999992</v>
      </c>
      <c r="H44" s="190"/>
      <c r="I44" s="199">
        <f t="shared" si="0"/>
        <v>-194507809.60999992</v>
      </c>
      <c r="J44" s="198">
        <v>-83666023.94999999</v>
      </c>
      <c r="K44" s="190">
        <v>0</v>
      </c>
      <c r="L44" s="199">
        <f t="shared" si="1"/>
        <v>-83666023.94999999</v>
      </c>
    </row>
    <row r="45" spans="1:12" ht="12.75" customHeight="1">
      <c r="A45" s="348" t="s">
        <v>327</v>
      </c>
      <c r="B45" s="349"/>
      <c r="C45" s="349"/>
      <c r="D45" s="349"/>
      <c r="E45" s="350"/>
      <c r="F45" s="37">
        <v>162</v>
      </c>
      <c r="G45" s="198">
        <v>-49209.24999999999</v>
      </c>
      <c r="H45" s="190"/>
      <c r="I45" s="199">
        <f t="shared" si="0"/>
        <v>-49209.24999999999</v>
      </c>
      <c r="J45" s="198">
        <v>7100.889999999999</v>
      </c>
      <c r="K45" s="190">
        <v>0</v>
      </c>
      <c r="L45" s="199">
        <f t="shared" si="1"/>
        <v>7100.889999999999</v>
      </c>
    </row>
    <row r="46" spans="1:12" ht="24.75" customHeight="1">
      <c r="A46" s="348" t="s">
        <v>328</v>
      </c>
      <c r="B46" s="349"/>
      <c r="C46" s="349"/>
      <c r="D46" s="349"/>
      <c r="E46" s="350"/>
      <c r="F46" s="37">
        <v>163</v>
      </c>
      <c r="G46" s="198">
        <f>G47+G48+G49</f>
        <v>0</v>
      </c>
      <c r="H46" s="190">
        <f>H47+H48+H49</f>
        <v>30167091</v>
      </c>
      <c r="I46" s="199">
        <f t="shared" si="0"/>
        <v>30167091</v>
      </c>
      <c r="J46" s="198">
        <f>J47+J48+J49</f>
        <v>0</v>
      </c>
      <c r="K46" s="190">
        <f>K47+K48+K49</f>
        <v>16970110.35</v>
      </c>
      <c r="L46" s="199">
        <f t="shared" si="1"/>
        <v>16970110.35</v>
      </c>
    </row>
    <row r="47" spans="1:12" ht="12.75" customHeight="1">
      <c r="A47" s="348" t="s">
        <v>321</v>
      </c>
      <c r="B47" s="349"/>
      <c r="C47" s="349"/>
      <c r="D47" s="349"/>
      <c r="E47" s="350"/>
      <c r="F47" s="37">
        <v>164</v>
      </c>
      <c r="G47" s="198"/>
      <c r="H47" s="190">
        <v>30167091</v>
      </c>
      <c r="I47" s="199">
        <f t="shared" si="0"/>
        <v>30167091</v>
      </c>
      <c r="J47" s="198">
        <v>0</v>
      </c>
      <c r="K47" s="190">
        <v>16970110.35</v>
      </c>
      <c r="L47" s="199">
        <f t="shared" si="1"/>
        <v>16970110.35</v>
      </c>
    </row>
    <row r="48" spans="1:12" ht="12.75" customHeight="1">
      <c r="A48" s="348" t="s">
        <v>322</v>
      </c>
      <c r="B48" s="349"/>
      <c r="C48" s="349"/>
      <c r="D48" s="349"/>
      <c r="E48" s="350"/>
      <c r="F48" s="37">
        <v>165</v>
      </c>
      <c r="G48" s="198"/>
      <c r="H48" s="190"/>
      <c r="I48" s="199">
        <f t="shared" si="0"/>
        <v>0</v>
      </c>
      <c r="J48" s="198">
        <v>0</v>
      </c>
      <c r="K48" s="190">
        <v>0</v>
      </c>
      <c r="L48" s="199">
        <f t="shared" si="1"/>
        <v>0</v>
      </c>
    </row>
    <row r="49" spans="1:12" ht="12.75" customHeight="1">
      <c r="A49" s="348" t="s">
        <v>323</v>
      </c>
      <c r="B49" s="349"/>
      <c r="C49" s="349"/>
      <c r="D49" s="349"/>
      <c r="E49" s="350"/>
      <c r="F49" s="37">
        <v>166</v>
      </c>
      <c r="G49" s="198"/>
      <c r="H49" s="190"/>
      <c r="I49" s="199">
        <f t="shared" si="0"/>
        <v>0</v>
      </c>
      <c r="J49" s="198">
        <v>0</v>
      </c>
      <c r="K49" s="190">
        <v>0</v>
      </c>
      <c r="L49" s="199">
        <f t="shared" si="1"/>
        <v>0</v>
      </c>
    </row>
    <row r="50" spans="1:12" ht="45.75" customHeight="1">
      <c r="A50" s="382" t="s">
        <v>329</v>
      </c>
      <c r="B50" s="383"/>
      <c r="C50" s="383"/>
      <c r="D50" s="383"/>
      <c r="E50" s="384"/>
      <c r="F50" s="37">
        <v>167</v>
      </c>
      <c r="G50" s="204">
        <f>G51+G52+G53</f>
        <v>-29111100.75</v>
      </c>
      <c r="H50" s="190">
        <f>H51+H52+H53</f>
        <v>0</v>
      </c>
      <c r="I50" s="206">
        <f t="shared" si="0"/>
        <v>-29111100.75</v>
      </c>
      <c r="J50" s="204">
        <f>J51+J52+J53</f>
        <v>-100494369.5</v>
      </c>
      <c r="K50" s="190">
        <f>K51+K52+K53</f>
        <v>0</v>
      </c>
      <c r="L50" s="206">
        <f t="shared" si="1"/>
        <v>-100494369.5</v>
      </c>
    </row>
    <row r="51" spans="1:12" ht="12.75" customHeight="1">
      <c r="A51" s="348" t="s">
        <v>330</v>
      </c>
      <c r="B51" s="349"/>
      <c r="C51" s="349"/>
      <c r="D51" s="349"/>
      <c r="E51" s="350"/>
      <c r="F51" s="37">
        <v>168</v>
      </c>
      <c r="G51" s="198">
        <v>-29111100.75</v>
      </c>
      <c r="H51" s="190"/>
      <c r="I51" s="199">
        <f t="shared" si="0"/>
        <v>-29111100.75</v>
      </c>
      <c r="J51" s="198">
        <v>-100494369.5</v>
      </c>
      <c r="K51" s="190">
        <v>0</v>
      </c>
      <c r="L51" s="199">
        <f t="shared" si="1"/>
        <v>-100494369.5</v>
      </c>
    </row>
    <row r="52" spans="1:12" ht="12.75" customHeight="1">
      <c r="A52" s="348" t="s">
        <v>331</v>
      </c>
      <c r="B52" s="349"/>
      <c r="C52" s="349"/>
      <c r="D52" s="349"/>
      <c r="E52" s="350"/>
      <c r="F52" s="37">
        <v>169</v>
      </c>
      <c r="G52" s="198"/>
      <c r="H52" s="190"/>
      <c r="I52" s="199">
        <f t="shared" si="0"/>
        <v>0</v>
      </c>
      <c r="J52" s="198">
        <v>0</v>
      </c>
      <c r="K52" s="190">
        <v>0</v>
      </c>
      <c r="L52" s="199">
        <f t="shared" si="1"/>
        <v>0</v>
      </c>
    </row>
    <row r="53" spans="1:12" ht="12.75" customHeight="1">
      <c r="A53" s="348" t="s">
        <v>332</v>
      </c>
      <c r="B53" s="349"/>
      <c r="C53" s="349"/>
      <c r="D53" s="349"/>
      <c r="E53" s="350"/>
      <c r="F53" s="37">
        <v>170</v>
      </c>
      <c r="G53" s="198"/>
      <c r="H53" s="190"/>
      <c r="I53" s="199">
        <f t="shared" si="0"/>
        <v>0</v>
      </c>
      <c r="J53" s="198">
        <v>0</v>
      </c>
      <c r="K53" s="190">
        <v>0</v>
      </c>
      <c r="L53" s="199">
        <f t="shared" si="1"/>
        <v>0</v>
      </c>
    </row>
    <row r="54" spans="1:12" ht="24" customHeight="1">
      <c r="A54" s="355" t="s">
        <v>333</v>
      </c>
      <c r="B54" s="349"/>
      <c r="C54" s="349"/>
      <c r="D54" s="349"/>
      <c r="E54" s="350"/>
      <c r="F54" s="37">
        <v>171</v>
      </c>
      <c r="G54" s="207">
        <v>0</v>
      </c>
      <c r="H54" s="208">
        <v>0</v>
      </c>
      <c r="I54" s="199">
        <f t="shared" si="0"/>
        <v>0</v>
      </c>
      <c r="J54" s="207">
        <f>J55+J56</f>
        <v>0</v>
      </c>
      <c r="K54" s="207">
        <f>K55+K56</f>
        <v>-1514834.3799999997</v>
      </c>
      <c r="L54" s="199">
        <f t="shared" si="1"/>
        <v>-1514834.3799999997</v>
      </c>
    </row>
    <row r="55" spans="1:12" ht="12.75" customHeight="1">
      <c r="A55" s="348" t="s">
        <v>334</v>
      </c>
      <c r="B55" s="349"/>
      <c r="C55" s="349"/>
      <c r="D55" s="349"/>
      <c r="E55" s="350"/>
      <c r="F55" s="37">
        <v>172</v>
      </c>
      <c r="G55" s="198"/>
      <c r="H55" s="190"/>
      <c r="I55" s="199">
        <f t="shared" si="0"/>
        <v>0</v>
      </c>
      <c r="J55" s="198">
        <v>0</v>
      </c>
      <c r="K55" s="190">
        <v>-1514834.3799999997</v>
      </c>
      <c r="L55" s="199">
        <f t="shared" si="1"/>
        <v>-1514834.3799999997</v>
      </c>
    </row>
    <row r="56" spans="1:12" ht="12.75" customHeight="1">
      <c r="A56" s="348" t="s">
        <v>335</v>
      </c>
      <c r="B56" s="349"/>
      <c r="C56" s="349"/>
      <c r="D56" s="349"/>
      <c r="E56" s="350"/>
      <c r="F56" s="37">
        <v>173</v>
      </c>
      <c r="G56" s="198"/>
      <c r="H56" s="190"/>
      <c r="I56" s="199">
        <f t="shared" si="0"/>
        <v>0</v>
      </c>
      <c r="J56" s="189"/>
      <c r="K56" s="190"/>
      <c r="L56" s="209">
        <f t="shared" si="1"/>
        <v>0</v>
      </c>
    </row>
    <row r="57" spans="1:12" ht="21" customHeight="1">
      <c r="A57" s="355" t="s">
        <v>336</v>
      </c>
      <c r="B57" s="349"/>
      <c r="C57" s="349"/>
      <c r="D57" s="349"/>
      <c r="E57" s="350"/>
      <c r="F57" s="37">
        <v>174</v>
      </c>
      <c r="G57" s="204">
        <f>G58+G62</f>
        <v>-106847813.08999999</v>
      </c>
      <c r="H57" s="206">
        <f>H58+H62</f>
        <v>-701665192.6999993</v>
      </c>
      <c r="I57" s="204">
        <f t="shared" si="0"/>
        <v>-808513005.7899994</v>
      </c>
      <c r="J57" s="210">
        <f>J58+J62</f>
        <v>-122175535.66999999</v>
      </c>
      <c r="K57" s="205">
        <f>K58+K62</f>
        <v>-711283096.7799997</v>
      </c>
      <c r="L57" s="206">
        <f t="shared" si="1"/>
        <v>-833458632.4499997</v>
      </c>
    </row>
    <row r="58" spans="1:12" ht="12.75" customHeight="1">
      <c r="A58" s="348" t="s">
        <v>337</v>
      </c>
      <c r="B58" s="349"/>
      <c r="C58" s="349"/>
      <c r="D58" s="349"/>
      <c r="E58" s="350"/>
      <c r="F58" s="37">
        <v>175</v>
      </c>
      <c r="G58" s="190">
        <f>G59+G60+G61</f>
        <v>-55522657.58999999</v>
      </c>
      <c r="H58" s="190">
        <f>H59+H60+H61</f>
        <v>-323770852.4599996</v>
      </c>
      <c r="I58" s="199">
        <f t="shared" si="0"/>
        <v>-379293510.0499996</v>
      </c>
      <c r="J58" s="189">
        <f>J59+J60+J61</f>
        <v>-67208560.13000003</v>
      </c>
      <c r="K58" s="190">
        <f>K59+K60+K61</f>
        <v>-336446309.8500002</v>
      </c>
      <c r="L58" s="209">
        <f t="shared" si="1"/>
        <v>-403654869.98000026</v>
      </c>
    </row>
    <row r="59" spans="1:12" ht="12.75" customHeight="1">
      <c r="A59" s="348" t="s">
        <v>338</v>
      </c>
      <c r="B59" s="349"/>
      <c r="C59" s="349"/>
      <c r="D59" s="349"/>
      <c r="E59" s="350"/>
      <c r="F59" s="37">
        <v>176</v>
      </c>
      <c r="G59" s="198">
        <v>-34630848.27</v>
      </c>
      <c r="H59" s="190">
        <v>-220157482.05999967</v>
      </c>
      <c r="I59" s="199">
        <f t="shared" si="0"/>
        <v>-254788330.3299997</v>
      </c>
      <c r="J59" s="189">
        <v>-40573058.20999999</v>
      </c>
      <c r="K59" s="190">
        <v>-247998769.9900002</v>
      </c>
      <c r="L59" s="209">
        <f t="shared" si="1"/>
        <v>-288571828.20000017</v>
      </c>
    </row>
    <row r="60" spans="1:12" ht="12.75" customHeight="1">
      <c r="A60" s="348" t="s">
        <v>339</v>
      </c>
      <c r="B60" s="349"/>
      <c r="C60" s="349"/>
      <c r="D60" s="349"/>
      <c r="E60" s="350"/>
      <c r="F60" s="37">
        <v>177</v>
      </c>
      <c r="G60" s="198">
        <v>-20891809.31999998</v>
      </c>
      <c r="H60" s="190">
        <v>-110378009.04999991</v>
      </c>
      <c r="I60" s="199">
        <f t="shared" si="0"/>
        <v>-131269818.36999989</v>
      </c>
      <c r="J60" s="189">
        <v>-26635501.920000028</v>
      </c>
      <c r="K60" s="190">
        <v>-134580778.56</v>
      </c>
      <c r="L60" s="209">
        <f t="shared" si="1"/>
        <v>-161216280.48000002</v>
      </c>
    </row>
    <row r="61" spans="1:12" ht="12.75" customHeight="1">
      <c r="A61" s="348" t="s">
        <v>340</v>
      </c>
      <c r="B61" s="349"/>
      <c r="C61" s="349"/>
      <c r="D61" s="349"/>
      <c r="E61" s="350"/>
      <c r="F61" s="37">
        <v>178</v>
      </c>
      <c r="G61" s="198">
        <v>0</v>
      </c>
      <c r="H61" s="190">
        <v>6764638.649999976</v>
      </c>
      <c r="I61" s="199">
        <f t="shared" si="0"/>
        <v>6764638.649999976</v>
      </c>
      <c r="J61" s="189">
        <v>0</v>
      </c>
      <c r="K61" s="190">
        <v>46133238.7</v>
      </c>
      <c r="L61" s="209">
        <f t="shared" si="1"/>
        <v>46133238.7</v>
      </c>
    </row>
    <row r="62" spans="1:12" ht="24" customHeight="1">
      <c r="A62" s="348" t="s">
        <v>341</v>
      </c>
      <c r="B62" s="349"/>
      <c r="C62" s="349"/>
      <c r="D62" s="349"/>
      <c r="E62" s="350"/>
      <c r="F62" s="37">
        <v>179</v>
      </c>
      <c r="G62" s="198">
        <f>G63+G64+G65</f>
        <v>-51325155.5</v>
      </c>
      <c r="H62" s="190">
        <f>H63+H64+H65</f>
        <v>-377894340.2399997</v>
      </c>
      <c r="I62" s="199">
        <f t="shared" si="0"/>
        <v>-429219495.7399997</v>
      </c>
      <c r="J62" s="189">
        <f>J63+J64+J65</f>
        <v>-54966975.53999996</v>
      </c>
      <c r="K62" s="190">
        <f>K63+K64+K65</f>
        <v>-374836786.9299995</v>
      </c>
      <c r="L62" s="209">
        <f t="shared" si="1"/>
        <v>-429803762.46999943</v>
      </c>
    </row>
    <row r="63" spans="1:12" ht="12.75" customHeight="1">
      <c r="A63" s="348" t="s">
        <v>342</v>
      </c>
      <c r="B63" s="349"/>
      <c r="C63" s="349"/>
      <c r="D63" s="349"/>
      <c r="E63" s="350"/>
      <c r="F63" s="37">
        <v>180</v>
      </c>
      <c r="G63" s="198">
        <v>-1411052.8800000001</v>
      </c>
      <c r="H63" s="190">
        <v>-36273510.75</v>
      </c>
      <c r="I63" s="199">
        <f t="shared" si="0"/>
        <v>-37684563.63</v>
      </c>
      <c r="J63" s="189">
        <v>-1160124.11</v>
      </c>
      <c r="K63" s="190">
        <v>-37104690.61</v>
      </c>
      <c r="L63" s="209">
        <f t="shared" si="1"/>
        <v>-38264814.72</v>
      </c>
    </row>
    <row r="64" spans="1:12" ht="19.5" customHeight="1">
      <c r="A64" s="348" t="s">
        <v>343</v>
      </c>
      <c r="B64" s="349"/>
      <c r="C64" s="349"/>
      <c r="D64" s="349"/>
      <c r="E64" s="350"/>
      <c r="F64" s="37">
        <v>181</v>
      </c>
      <c r="G64" s="198">
        <v>-27993356.71</v>
      </c>
      <c r="H64" s="190">
        <v>-199091491.9399998</v>
      </c>
      <c r="I64" s="199">
        <f t="shared" si="0"/>
        <v>-227084848.6499998</v>
      </c>
      <c r="J64" s="189">
        <v>-23555220.920000006</v>
      </c>
      <c r="K64" s="190">
        <v>-159060831.1399999</v>
      </c>
      <c r="L64" s="209">
        <f t="shared" si="1"/>
        <v>-182616052.0599999</v>
      </c>
    </row>
    <row r="65" spans="1:12" ht="12.75" customHeight="1">
      <c r="A65" s="348" t="s">
        <v>344</v>
      </c>
      <c r="B65" s="349"/>
      <c r="C65" s="349"/>
      <c r="D65" s="349"/>
      <c r="E65" s="350"/>
      <c r="F65" s="37">
        <v>182</v>
      </c>
      <c r="G65" s="198">
        <v>-21920745.91</v>
      </c>
      <c r="H65" s="190">
        <v>-142529337.54999992</v>
      </c>
      <c r="I65" s="199">
        <f t="shared" si="0"/>
        <v>-164450083.45999992</v>
      </c>
      <c r="J65" s="189">
        <v>-30251630.509999957</v>
      </c>
      <c r="K65" s="190">
        <v>-178671265.1799996</v>
      </c>
      <c r="L65" s="209">
        <f t="shared" si="1"/>
        <v>-208922895.68999955</v>
      </c>
    </row>
    <row r="66" spans="1:12" ht="12.75" customHeight="1">
      <c r="A66" s="355" t="s">
        <v>345</v>
      </c>
      <c r="B66" s="349"/>
      <c r="C66" s="349"/>
      <c r="D66" s="349"/>
      <c r="E66" s="350"/>
      <c r="F66" s="37">
        <v>183</v>
      </c>
      <c r="G66" s="204">
        <f>SUM(G67:G73)</f>
        <v>-23452934.27999997</v>
      </c>
      <c r="H66" s="204">
        <f>SUM(H67:H73)</f>
        <v>-122542381.94999999</v>
      </c>
      <c r="I66" s="204">
        <f t="shared" si="0"/>
        <v>-145995316.22999996</v>
      </c>
      <c r="J66" s="210">
        <f>SUM(J67:J73)</f>
        <v>-24643723.560000017</v>
      </c>
      <c r="K66" s="205">
        <f>SUM(K67:K73)</f>
        <v>-80895859.09000006</v>
      </c>
      <c r="L66" s="206">
        <f t="shared" si="1"/>
        <v>-105539582.65000008</v>
      </c>
    </row>
    <row r="67" spans="1:12" ht="21" customHeight="1">
      <c r="A67" s="348" t="s">
        <v>346</v>
      </c>
      <c r="B67" s="349"/>
      <c r="C67" s="349"/>
      <c r="D67" s="349"/>
      <c r="E67" s="350"/>
      <c r="F67" s="37">
        <v>184</v>
      </c>
      <c r="G67" s="198"/>
      <c r="H67" s="190"/>
      <c r="I67" s="199">
        <f t="shared" si="0"/>
        <v>0</v>
      </c>
      <c r="J67" s="189">
        <v>0</v>
      </c>
      <c r="K67" s="190">
        <v>0</v>
      </c>
      <c r="L67" s="209">
        <f t="shared" si="1"/>
        <v>0</v>
      </c>
    </row>
    <row r="68" spans="1:12" ht="12.75" customHeight="1">
      <c r="A68" s="348" t="s">
        <v>347</v>
      </c>
      <c r="B68" s="349"/>
      <c r="C68" s="349"/>
      <c r="D68" s="349"/>
      <c r="E68" s="350"/>
      <c r="F68" s="37">
        <v>185</v>
      </c>
      <c r="G68" s="198"/>
      <c r="H68" s="190"/>
      <c r="I68" s="199">
        <f t="shared" si="0"/>
        <v>0</v>
      </c>
      <c r="J68" s="189">
        <v>0</v>
      </c>
      <c r="K68" s="190">
        <v>0</v>
      </c>
      <c r="L68" s="209">
        <f t="shared" si="1"/>
        <v>0</v>
      </c>
    </row>
    <row r="69" spans="1:12" ht="12.75" customHeight="1">
      <c r="A69" s="348" t="s">
        <v>348</v>
      </c>
      <c r="B69" s="349"/>
      <c r="C69" s="349"/>
      <c r="D69" s="349"/>
      <c r="E69" s="350"/>
      <c r="F69" s="37">
        <v>186</v>
      </c>
      <c r="G69" s="198">
        <v>-16511901.579999974</v>
      </c>
      <c r="H69" s="190">
        <v>-69077629.5</v>
      </c>
      <c r="I69" s="199">
        <f t="shared" si="0"/>
        <v>-85589531.07999997</v>
      </c>
      <c r="J69" s="189">
        <v>-1959677.08</v>
      </c>
      <c r="K69" s="190">
        <v>-29595968.490000017</v>
      </c>
      <c r="L69" s="209">
        <f t="shared" si="1"/>
        <v>-31555645.570000015</v>
      </c>
    </row>
    <row r="70" spans="1:12" ht="23.25" customHeight="1">
      <c r="A70" s="348" t="s">
        <v>349</v>
      </c>
      <c r="B70" s="349"/>
      <c r="C70" s="349"/>
      <c r="D70" s="349"/>
      <c r="E70" s="350"/>
      <c r="F70" s="37">
        <v>187</v>
      </c>
      <c r="G70" s="198">
        <v>-90065.44999999998</v>
      </c>
      <c r="H70" s="190">
        <v>-1852556.5199999982</v>
      </c>
      <c r="I70" s="199">
        <f t="shared" si="0"/>
        <v>-1942621.969999998</v>
      </c>
      <c r="J70" s="189">
        <v>-42814.22</v>
      </c>
      <c r="K70" s="190">
        <v>-714611.6300000005</v>
      </c>
      <c r="L70" s="209">
        <f t="shared" si="1"/>
        <v>-757425.8500000004</v>
      </c>
    </row>
    <row r="71" spans="1:12" ht="19.5" customHeight="1">
      <c r="A71" s="348" t="s">
        <v>350</v>
      </c>
      <c r="B71" s="349"/>
      <c r="C71" s="349"/>
      <c r="D71" s="349"/>
      <c r="E71" s="350"/>
      <c r="F71" s="37">
        <v>188</v>
      </c>
      <c r="G71" s="198">
        <v>0</v>
      </c>
      <c r="H71" s="190">
        <v>-2093198.25</v>
      </c>
      <c r="I71" s="199">
        <f t="shared" si="0"/>
        <v>-2093198.25</v>
      </c>
      <c r="J71" s="189">
        <v>0</v>
      </c>
      <c r="K71" s="190">
        <v>5.773159728050814E-15</v>
      </c>
      <c r="L71" s="209">
        <f t="shared" si="1"/>
        <v>5.773159728050814E-15</v>
      </c>
    </row>
    <row r="72" spans="1:12" ht="12.75" customHeight="1">
      <c r="A72" s="348" t="s">
        <v>351</v>
      </c>
      <c r="B72" s="349"/>
      <c r="C72" s="349"/>
      <c r="D72" s="349"/>
      <c r="E72" s="350"/>
      <c r="F72" s="37">
        <v>189</v>
      </c>
      <c r="G72" s="189">
        <v>-6219460.69</v>
      </c>
      <c r="H72" s="190"/>
      <c r="I72" s="209">
        <f aca="true" t="shared" si="2" ref="I72:I99">+G72+H72</f>
        <v>-6219460.69</v>
      </c>
      <c r="J72" s="189">
        <v>-22010904.790000018</v>
      </c>
      <c r="K72" s="190">
        <v>-6333557.079999998</v>
      </c>
      <c r="L72" s="209">
        <f aca="true" t="shared" si="3" ref="L72:L99">+J72+K72</f>
        <v>-28344461.870000016</v>
      </c>
    </row>
    <row r="73" spans="1:12" ht="12.75" customHeight="1">
      <c r="A73" s="348" t="s">
        <v>352</v>
      </c>
      <c r="B73" s="349"/>
      <c r="C73" s="349"/>
      <c r="D73" s="349"/>
      <c r="E73" s="350"/>
      <c r="F73" s="37">
        <v>190</v>
      </c>
      <c r="G73" s="189">
        <v>-631506.56</v>
      </c>
      <c r="H73" s="190">
        <v>-49518997.68</v>
      </c>
      <c r="I73" s="209">
        <f t="shared" si="2"/>
        <v>-50150504.24</v>
      </c>
      <c r="J73" s="189">
        <v>-630327.4699999999</v>
      </c>
      <c r="K73" s="190">
        <v>-44251721.890000045</v>
      </c>
      <c r="L73" s="209">
        <f t="shared" si="3"/>
        <v>-44882049.360000044</v>
      </c>
    </row>
    <row r="74" spans="1:12" ht="24.75" customHeight="1">
      <c r="A74" s="355" t="s">
        <v>353</v>
      </c>
      <c r="B74" s="349"/>
      <c r="C74" s="349"/>
      <c r="D74" s="349"/>
      <c r="E74" s="350"/>
      <c r="F74" s="37">
        <v>191</v>
      </c>
      <c r="G74" s="210">
        <f>G75+G76</f>
        <v>-339053.0399999997</v>
      </c>
      <c r="H74" s="205">
        <f>H75+H76</f>
        <v>-27822632.499999996</v>
      </c>
      <c r="I74" s="206">
        <f t="shared" si="2"/>
        <v>-28161685.539999995</v>
      </c>
      <c r="J74" s="210">
        <f>J75+J76</f>
        <v>-348298.4999999999</v>
      </c>
      <c r="K74" s="205">
        <f>K75+K76</f>
        <v>-23052152.03000002</v>
      </c>
      <c r="L74" s="206">
        <f t="shared" si="3"/>
        <v>-23400450.53000002</v>
      </c>
    </row>
    <row r="75" spans="1:12" ht="12.75" customHeight="1">
      <c r="A75" s="348" t="s">
        <v>354</v>
      </c>
      <c r="B75" s="349"/>
      <c r="C75" s="349"/>
      <c r="D75" s="349"/>
      <c r="E75" s="350"/>
      <c r="F75" s="37">
        <v>192</v>
      </c>
      <c r="G75" s="189"/>
      <c r="H75" s="190"/>
      <c r="I75" s="209">
        <f t="shared" si="2"/>
        <v>0</v>
      </c>
      <c r="J75" s="189">
        <v>0</v>
      </c>
      <c r="K75" s="190">
        <v>0</v>
      </c>
      <c r="L75" s="209">
        <f t="shared" si="3"/>
        <v>0</v>
      </c>
    </row>
    <row r="76" spans="1:12" ht="12.75" customHeight="1">
      <c r="A76" s="348" t="s">
        <v>355</v>
      </c>
      <c r="B76" s="349"/>
      <c r="C76" s="349"/>
      <c r="D76" s="349"/>
      <c r="E76" s="350"/>
      <c r="F76" s="37">
        <v>193</v>
      </c>
      <c r="G76" s="189">
        <v>-339053.0399999997</v>
      </c>
      <c r="H76" s="190">
        <v>-27822632.499999996</v>
      </c>
      <c r="I76" s="209">
        <f t="shared" si="2"/>
        <v>-28161685.539999995</v>
      </c>
      <c r="J76" s="189">
        <v>-348298.4999999999</v>
      </c>
      <c r="K76" s="190">
        <v>-23052152.03000002</v>
      </c>
      <c r="L76" s="209">
        <f t="shared" si="3"/>
        <v>-23400450.53000002</v>
      </c>
    </row>
    <row r="77" spans="1:12" ht="12.75" customHeight="1">
      <c r="A77" s="355" t="s">
        <v>356</v>
      </c>
      <c r="B77" s="349"/>
      <c r="C77" s="349"/>
      <c r="D77" s="349"/>
      <c r="E77" s="350"/>
      <c r="F77" s="37">
        <v>194</v>
      </c>
      <c r="G77" s="210">
        <v>0</v>
      </c>
      <c r="H77" s="205">
        <v>-12273575.499999993</v>
      </c>
      <c r="I77" s="206">
        <f t="shared" si="2"/>
        <v>-12273575.499999993</v>
      </c>
      <c r="J77" s="210">
        <v>-5066.5199999999995</v>
      </c>
      <c r="K77" s="205">
        <v>-99499915.54000007</v>
      </c>
      <c r="L77" s="206">
        <f t="shared" si="3"/>
        <v>-99504982.06000006</v>
      </c>
    </row>
    <row r="78" spans="1:12" ht="48" customHeight="1">
      <c r="A78" s="355" t="s">
        <v>357</v>
      </c>
      <c r="B78" s="358"/>
      <c r="C78" s="358"/>
      <c r="D78" s="358"/>
      <c r="E78" s="359"/>
      <c r="F78" s="37">
        <v>195</v>
      </c>
      <c r="G78" s="210">
        <f>G7+G16+G30+G31+G32+G33+G42+G50+G54+G57+G66+G74+G77</f>
        <v>3956235.9799999963</v>
      </c>
      <c r="H78" s="205">
        <f>H7+H16+H30+H31+H32+H33+H42+H50+H54+H57+H66+H74+H77</f>
        <v>68339439.97999793</v>
      </c>
      <c r="I78" s="206">
        <f t="shared" si="2"/>
        <v>72295675.95999792</v>
      </c>
      <c r="J78" s="210">
        <f>J7+J16+J30+J31+J32+J33+J42+J50+J54+J57+J66+J74+J77</f>
        <v>21083399.190000053</v>
      </c>
      <c r="K78" s="205">
        <f>K7+K16+K30+K31+K32+K33+K42+K50+K54+K57+K66+K74+K77</f>
        <v>72636161.7600004</v>
      </c>
      <c r="L78" s="206">
        <f t="shared" si="3"/>
        <v>93719560.95000045</v>
      </c>
    </row>
    <row r="79" spans="1:12" ht="12.75" customHeight="1">
      <c r="A79" s="355" t="s">
        <v>358</v>
      </c>
      <c r="B79" s="349"/>
      <c r="C79" s="349"/>
      <c r="D79" s="349"/>
      <c r="E79" s="350"/>
      <c r="F79" s="37">
        <v>196</v>
      </c>
      <c r="G79" s="210">
        <f>G80+G81</f>
        <v>-1978315.11</v>
      </c>
      <c r="H79" s="205">
        <f>H80+H81</f>
        <v>-19352984.400000002</v>
      </c>
      <c r="I79" s="206">
        <f t="shared" si="2"/>
        <v>-21331299.51</v>
      </c>
      <c r="J79" s="210">
        <f>J80+J81</f>
        <v>-4961686.859999999</v>
      </c>
      <c r="K79" s="205">
        <f>K80+K81</f>
        <v>-37229848.67</v>
      </c>
      <c r="L79" s="206">
        <f t="shared" si="3"/>
        <v>-42191535.53</v>
      </c>
    </row>
    <row r="80" spans="1:12" ht="12.75" customHeight="1">
      <c r="A80" s="348" t="s">
        <v>359</v>
      </c>
      <c r="B80" s="349"/>
      <c r="C80" s="349"/>
      <c r="D80" s="349"/>
      <c r="E80" s="350"/>
      <c r="F80" s="37">
        <v>197</v>
      </c>
      <c r="G80" s="189"/>
      <c r="H80" s="190"/>
      <c r="I80" s="209">
        <f t="shared" si="2"/>
        <v>0</v>
      </c>
      <c r="J80" s="189">
        <v>-6989281.51</v>
      </c>
      <c r="K80" s="190">
        <v>-9884492.09</v>
      </c>
      <c r="L80" s="209">
        <f t="shared" si="3"/>
        <v>-16873773.6</v>
      </c>
    </row>
    <row r="81" spans="1:12" ht="12.75" customHeight="1">
      <c r="A81" s="348" t="s">
        <v>360</v>
      </c>
      <c r="B81" s="349"/>
      <c r="C81" s="349"/>
      <c r="D81" s="349"/>
      <c r="E81" s="350"/>
      <c r="F81" s="37">
        <v>198</v>
      </c>
      <c r="G81" s="189">
        <v>-1978315.11</v>
      </c>
      <c r="H81" s="190">
        <v>-19352984.400000002</v>
      </c>
      <c r="I81" s="209">
        <f t="shared" si="2"/>
        <v>-21331299.51</v>
      </c>
      <c r="J81" s="189">
        <v>2027594.65</v>
      </c>
      <c r="K81" s="190">
        <v>-27345356.58</v>
      </c>
      <c r="L81" s="209">
        <f t="shared" si="3"/>
        <v>-25317761.93</v>
      </c>
    </row>
    <row r="82" spans="1:12" ht="21" customHeight="1">
      <c r="A82" s="355" t="s">
        <v>361</v>
      </c>
      <c r="B82" s="349"/>
      <c r="C82" s="349"/>
      <c r="D82" s="349"/>
      <c r="E82" s="350"/>
      <c r="F82" s="37">
        <v>199</v>
      </c>
      <c r="G82" s="210">
        <f>+G78+G79</f>
        <v>1977920.8699999962</v>
      </c>
      <c r="H82" s="205">
        <f>+H78+H79</f>
        <v>48986455.57999793</v>
      </c>
      <c r="I82" s="206">
        <f t="shared" si="2"/>
        <v>50964376.449997924</v>
      </c>
      <c r="J82" s="210">
        <f>+J78+J79</f>
        <v>16121712.330000054</v>
      </c>
      <c r="K82" s="205">
        <f>+K78+K79</f>
        <v>35406313.09000039</v>
      </c>
      <c r="L82" s="206">
        <f t="shared" si="3"/>
        <v>51528025.42000045</v>
      </c>
    </row>
    <row r="83" spans="1:12" ht="12.75" customHeight="1">
      <c r="A83" s="355" t="s">
        <v>285</v>
      </c>
      <c r="B83" s="358"/>
      <c r="C83" s="358"/>
      <c r="D83" s="358"/>
      <c r="E83" s="359"/>
      <c r="F83" s="37">
        <v>200</v>
      </c>
      <c r="G83" s="189"/>
      <c r="H83" s="190"/>
      <c r="I83" s="209">
        <f t="shared" si="2"/>
        <v>0</v>
      </c>
      <c r="J83" s="189"/>
      <c r="K83" s="190"/>
      <c r="L83" s="209">
        <f t="shared" si="3"/>
        <v>0</v>
      </c>
    </row>
    <row r="84" spans="1:12" ht="12.75" customHeight="1">
      <c r="A84" s="355" t="s">
        <v>286</v>
      </c>
      <c r="B84" s="358"/>
      <c r="C84" s="358"/>
      <c r="D84" s="358"/>
      <c r="E84" s="359"/>
      <c r="F84" s="37">
        <v>201</v>
      </c>
      <c r="G84" s="189"/>
      <c r="H84" s="190"/>
      <c r="I84" s="209">
        <f t="shared" si="2"/>
        <v>0</v>
      </c>
      <c r="J84" s="189"/>
      <c r="K84" s="190"/>
      <c r="L84" s="209">
        <f t="shared" si="3"/>
        <v>0</v>
      </c>
    </row>
    <row r="85" spans="1:12" ht="12.75" customHeight="1">
      <c r="A85" s="355" t="s">
        <v>362</v>
      </c>
      <c r="B85" s="358"/>
      <c r="C85" s="358"/>
      <c r="D85" s="358"/>
      <c r="E85" s="358"/>
      <c r="F85" s="37">
        <v>202</v>
      </c>
      <c r="G85" s="210">
        <f>+G7+G16+G30+G31+G32+G81</f>
        <v>625439999.9099998</v>
      </c>
      <c r="H85" s="205">
        <f>+H7+H16+H30+H31+H32+H81</f>
        <v>1838614232.9199967</v>
      </c>
      <c r="I85" s="206">
        <f t="shared" si="2"/>
        <v>2464054232.8299966</v>
      </c>
      <c r="J85" s="210">
        <f>+J7+J16+J30+J31+J32+J81</f>
        <v>656055799.44</v>
      </c>
      <c r="K85" s="205">
        <f>+K7+K16+K30+K31+K32+K81</f>
        <v>1790148197.4100003</v>
      </c>
      <c r="L85" s="206">
        <f t="shared" si="3"/>
        <v>2446203996.8500004</v>
      </c>
    </row>
    <row r="86" spans="1:12" ht="12.75" customHeight="1">
      <c r="A86" s="355" t="s">
        <v>363</v>
      </c>
      <c r="B86" s="358"/>
      <c r="C86" s="358"/>
      <c r="D86" s="358"/>
      <c r="E86" s="358"/>
      <c r="F86" s="37">
        <v>203</v>
      </c>
      <c r="G86" s="210">
        <f>+G33+G42+G50+G54+G57+G66+G74+G77+G80</f>
        <v>-623462079.0399998</v>
      </c>
      <c r="H86" s="205">
        <f>+H33+H42+H50+H54+H57+H66+H74+H77+H80</f>
        <v>-1789627777.339999</v>
      </c>
      <c r="I86" s="206">
        <f t="shared" si="2"/>
        <v>-2413089856.3799987</v>
      </c>
      <c r="J86" s="210">
        <f>+J33+J42+J50+J54+J57+J66+J74+J77+J80</f>
        <v>-639934087.11</v>
      </c>
      <c r="K86" s="205">
        <f>+K33+K42+K50+K54+K57+K66+K74+K77+K80</f>
        <v>-1754741884.3199997</v>
      </c>
      <c r="L86" s="206">
        <f t="shared" si="3"/>
        <v>-2394675971.43</v>
      </c>
    </row>
    <row r="87" spans="1:12" ht="12.75" customHeight="1">
      <c r="A87" s="355" t="s">
        <v>364</v>
      </c>
      <c r="B87" s="349"/>
      <c r="C87" s="349"/>
      <c r="D87" s="349"/>
      <c r="E87" s="349"/>
      <c r="F87" s="37">
        <v>204</v>
      </c>
      <c r="G87" s="210">
        <f>SUM(G88:G94)-G95</f>
        <v>-6101781.36</v>
      </c>
      <c r="H87" s="205">
        <f>SUM(H88:H94)-H95</f>
        <v>-22371164.429999996</v>
      </c>
      <c r="I87" s="206">
        <f t="shared" si="2"/>
        <v>-28472945.789999995</v>
      </c>
      <c r="J87" s="210">
        <f>SUM(J88:J94)-J95</f>
        <v>53251252.2932</v>
      </c>
      <c r="K87" s="210">
        <f>SUM(K88:K94)-K95</f>
        <v>34467435.81400006</v>
      </c>
      <c r="L87" s="206">
        <f t="shared" si="3"/>
        <v>87718688.10720006</v>
      </c>
    </row>
    <row r="88" spans="1:12" ht="19.5" customHeight="1">
      <c r="A88" s="348" t="s">
        <v>365</v>
      </c>
      <c r="B88" s="349"/>
      <c r="C88" s="349"/>
      <c r="D88" s="349"/>
      <c r="E88" s="349"/>
      <c r="F88" s="37">
        <v>205</v>
      </c>
      <c r="G88" s="189">
        <v>0</v>
      </c>
      <c r="H88" s="190">
        <v>0</v>
      </c>
      <c r="I88" s="209">
        <f t="shared" si="2"/>
        <v>0</v>
      </c>
      <c r="J88" s="189">
        <v>0</v>
      </c>
      <c r="K88" s="205">
        <v>0</v>
      </c>
      <c r="L88" s="209">
        <f t="shared" si="3"/>
        <v>0</v>
      </c>
    </row>
    <row r="89" spans="1:12" ht="23.25" customHeight="1">
      <c r="A89" s="348" t="s">
        <v>366</v>
      </c>
      <c r="B89" s="349"/>
      <c r="C89" s="349"/>
      <c r="D89" s="349"/>
      <c r="E89" s="349"/>
      <c r="F89" s="37">
        <v>206</v>
      </c>
      <c r="G89" s="189">
        <v>-6101781.36</v>
      </c>
      <c r="H89" s="190">
        <v>-22467658.489999995</v>
      </c>
      <c r="I89" s="209">
        <f t="shared" si="2"/>
        <v>-28569439.849999994</v>
      </c>
      <c r="J89" s="189">
        <v>64809562.81</v>
      </c>
      <c r="K89" s="190">
        <v>48411636.9200001</v>
      </c>
      <c r="L89" s="209">
        <f t="shared" si="3"/>
        <v>113221199.73000011</v>
      </c>
    </row>
    <row r="90" spans="1:12" ht="21.75" customHeight="1">
      <c r="A90" s="348" t="s">
        <v>367</v>
      </c>
      <c r="B90" s="349"/>
      <c r="C90" s="349"/>
      <c r="D90" s="349"/>
      <c r="E90" s="349"/>
      <c r="F90" s="37">
        <v>207</v>
      </c>
      <c r="G90" s="189">
        <v>0</v>
      </c>
      <c r="H90" s="190">
        <v>96494.06</v>
      </c>
      <c r="I90" s="209">
        <f t="shared" si="2"/>
        <v>96494.06</v>
      </c>
      <c r="J90" s="189">
        <v>0</v>
      </c>
      <c r="K90" s="190">
        <v>-10540170.55</v>
      </c>
      <c r="L90" s="209">
        <f t="shared" si="3"/>
        <v>-10540170.55</v>
      </c>
    </row>
    <row r="91" spans="1:12" ht="21" customHeight="1">
      <c r="A91" s="348" t="s">
        <v>368</v>
      </c>
      <c r="B91" s="349"/>
      <c r="C91" s="349"/>
      <c r="D91" s="349"/>
      <c r="E91" s="349"/>
      <c r="F91" s="37">
        <v>208</v>
      </c>
      <c r="G91" s="189">
        <v>0</v>
      </c>
      <c r="H91" s="190">
        <v>0</v>
      </c>
      <c r="I91" s="209">
        <f t="shared" si="2"/>
        <v>0</v>
      </c>
      <c r="J91" s="189">
        <v>0</v>
      </c>
      <c r="K91" s="190">
        <v>0</v>
      </c>
      <c r="L91" s="209">
        <f t="shared" si="3"/>
        <v>0</v>
      </c>
    </row>
    <row r="92" spans="1:12" ht="22.5" customHeight="1">
      <c r="A92" s="348" t="s">
        <v>369</v>
      </c>
      <c r="B92" s="349"/>
      <c r="C92" s="349"/>
      <c r="D92" s="349"/>
      <c r="E92" s="349"/>
      <c r="F92" s="37">
        <v>209</v>
      </c>
      <c r="G92" s="189">
        <v>0</v>
      </c>
      <c r="H92" s="190">
        <v>0</v>
      </c>
      <c r="I92" s="209">
        <f t="shared" si="2"/>
        <v>0</v>
      </c>
      <c r="J92" s="189">
        <v>0</v>
      </c>
      <c r="K92" s="190">
        <v>0</v>
      </c>
      <c r="L92" s="209">
        <f t="shared" si="3"/>
        <v>0</v>
      </c>
    </row>
    <row r="93" spans="1:12" ht="33" customHeight="1">
      <c r="A93" s="348" t="s">
        <v>370</v>
      </c>
      <c r="B93" s="349"/>
      <c r="C93" s="349"/>
      <c r="D93" s="349"/>
      <c r="E93" s="349"/>
      <c r="F93" s="37">
        <v>210</v>
      </c>
      <c r="G93" s="189">
        <v>0</v>
      </c>
      <c r="H93" s="190">
        <v>0</v>
      </c>
      <c r="I93" s="209">
        <f t="shared" si="2"/>
        <v>0</v>
      </c>
      <c r="J93" s="189">
        <v>0</v>
      </c>
      <c r="K93" s="190">
        <v>0</v>
      </c>
      <c r="L93" s="209">
        <f t="shared" si="3"/>
        <v>0</v>
      </c>
    </row>
    <row r="94" spans="1:12" ht="20.25" customHeight="1">
      <c r="A94" s="348" t="s">
        <v>371</v>
      </c>
      <c r="B94" s="349"/>
      <c r="C94" s="349"/>
      <c r="D94" s="349"/>
      <c r="E94" s="349"/>
      <c r="F94" s="37">
        <v>211</v>
      </c>
      <c r="G94" s="189">
        <v>0</v>
      </c>
      <c r="H94" s="190">
        <v>0</v>
      </c>
      <c r="I94" s="209">
        <f t="shared" si="2"/>
        <v>0</v>
      </c>
      <c r="J94" s="189">
        <v>0</v>
      </c>
      <c r="K94" s="190">
        <v>0</v>
      </c>
      <c r="L94" s="209">
        <f t="shared" si="3"/>
        <v>0</v>
      </c>
    </row>
    <row r="95" spans="1:12" ht="12.75" customHeight="1">
      <c r="A95" s="348" t="s">
        <v>372</v>
      </c>
      <c r="B95" s="349"/>
      <c r="C95" s="349"/>
      <c r="D95" s="349"/>
      <c r="E95" s="349"/>
      <c r="F95" s="37">
        <v>212</v>
      </c>
      <c r="G95" s="189">
        <v>0</v>
      </c>
      <c r="H95" s="190">
        <v>0</v>
      </c>
      <c r="I95" s="209">
        <f t="shared" si="2"/>
        <v>0</v>
      </c>
      <c r="J95" s="189">
        <v>11558310.5168</v>
      </c>
      <c r="K95" s="190">
        <v>3404030.55600003</v>
      </c>
      <c r="L95" s="209">
        <f t="shared" si="3"/>
        <v>14962341.07280003</v>
      </c>
    </row>
    <row r="96" spans="1:12" ht="12.75" customHeight="1">
      <c r="A96" s="355" t="s">
        <v>373</v>
      </c>
      <c r="B96" s="349"/>
      <c r="C96" s="349"/>
      <c r="D96" s="349"/>
      <c r="E96" s="349"/>
      <c r="F96" s="37">
        <v>213</v>
      </c>
      <c r="G96" s="210">
        <f>+G82+G87</f>
        <v>-4123860.490000004</v>
      </c>
      <c r="H96" s="205">
        <f>+H82+H87</f>
        <v>26615291.14999793</v>
      </c>
      <c r="I96" s="206">
        <f t="shared" si="2"/>
        <v>22491430.659997925</v>
      </c>
      <c r="J96" s="210">
        <f>+J82+J87</f>
        <v>69372964.62320006</v>
      </c>
      <c r="K96" s="205">
        <f>+K82+K87</f>
        <v>69873748.90400046</v>
      </c>
      <c r="L96" s="206">
        <f t="shared" si="3"/>
        <v>139246713.52720052</v>
      </c>
    </row>
    <row r="97" spans="1:12" ht="12.75" customHeight="1">
      <c r="A97" s="355" t="s">
        <v>285</v>
      </c>
      <c r="B97" s="358"/>
      <c r="C97" s="358"/>
      <c r="D97" s="358"/>
      <c r="E97" s="359"/>
      <c r="F97" s="37">
        <v>214</v>
      </c>
      <c r="G97" s="189"/>
      <c r="H97" s="190"/>
      <c r="I97" s="209">
        <f t="shared" si="2"/>
        <v>0</v>
      </c>
      <c r="J97" s="189"/>
      <c r="K97" s="190"/>
      <c r="L97" s="209">
        <f t="shared" si="3"/>
        <v>0</v>
      </c>
    </row>
    <row r="98" spans="1:12" ht="12.75" customHeight="1">
      <c r="A98" s="355" t="s">
        <v>286</v>
      </c>
      <c r="B98" s="358"/>
      <c r="C98" s="358"/>
      <c r="D98" s="358"/>
      <c r="E98" s="359"/>
      <c r="F98" s="37">
        <v>215</v>
      </c>
      <c r="G98" s="189"/>
      <c r="H98" s="190"/>
      <c r="I98" s="209">
        <f t="shared" si="2"/>
        <v>0</v>
      </c>
      <c r="J98" s="189"/>
      <c r="K98" s="190"/>
      <c r="L98" s="209">
        <f t="shared" si="3"/>
        <v>0</v>
      </c>
    </row>
    <row r="99" spans="1:12" ht="18" customHeight="1">
      <c r="A99" s="362" t="s">
        <v>374</v>
      </c>
      <c r="B99" s="386"/>
      <c r="C99" s="386"/>
      <c r="D99" s="386"/>
      <c r="E99" s="386"/>
      <c r="F99" s="38">
        <v>216</v>
      </c>
      <c r="G99" s="211"/>
      <c r="H99" s="212"/>
      <c r="I99" s="213">
        <f t="shared" si="2"/>
        <v>0</v>
      </c>
      <c r="J99" s="211"/>
      <c r="K99" s="212"/>
      <c r="L99" s="214">
        <f t="shared" si="3"/>
        <v>0</v>
      </c>
    </row>
    <row r="100" spans="1:12" ht="12.75">
      <c r="A100" s="385" t="s">
        <v>375</v>
      </c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59:E59"/>
    <mergeCell ref="A60:E60"/>
    <mergeCell ref="A61:E61"/>
    <mergeCell ref="A62:E62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29:E29"/>
    <mergeCell ref="A30:E30"/>
    <mergeCell ref="A31:E31"/>
    <mergeCell ref="A32:E32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</mergeCells>
  <dataValidations count="1">
    <dataValidation allowBlank="1" sqref="A101:L65536 M1:IV65536 F7:L99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1">
      <selection activeCell="K8" sqref="K8"/>
    </sheetView>
  </sheetViews>
  <sheetFormatPr defaultColWidth="9.140625" defaultRowHeight="12.75"/>
  <cols>
    <col min="1" max="16384" width="9.140625" style="67" customWidth="1"/>
  </cols>
  <sheetData>
    <row r="1" spans="1:13" ht="18.75" customHeight="1">
      <c r="A1" s="387" t="s">
        <v>376</v>
      </c>
      <c r="B1" s="387"/>
      <c r="C1" s="387"/>
      <c r="D1" s="387"/>
      <c r="E1" s="387"/>
      <c r="F1" s="387"/>
      <c r="G1" s="387"/>
      <c r="H1" s="387"/>
      <c r="I1" s="387"/>
      <c r="J1" s="388"/>
      <c r="K1" s="388"/>
      <c r="L1" s="388"/>
      <c r="M1" s="388"/>
    </row>
    <row r="2" spans="1:10" ht="12.75" customHeight="1">
      <c r="A2" s="392" t="s">
        <v>481</v>
      </c>
      <c r="B2" s="393"/>
      <c r="C2" s="393"/>
      <c r="D2" s="393"/>
      <c r="E2" s="393"/>
      <c r="F2" s="393"/>
      <c r="G2" s="393"/>
      <c r="H2" s="393"/>
      <c r="I2" s="393"/>
      <c r="J2" s="394"/>
    </row>
    <row r="3" spans="1:11" ht="12.75">
      <c r="A3" s="148"/>
      <c r="B3" s="149"/>
      <c r="C3" s="149"/>
      <c r="D3" s="408"/>
      <c r="E3" s="408"/>
      <c r="F3" s="149"/>
      <c r="G3" s="149"/>
      <c r="H3" s="149"/>
      <c r="I3" s="149"/>
      <c r="J3" s="150"/>
      <c r="K3" s="151" t="s">
        <v>155</v>
      </c>
    </row>
    <row r="4" spans="1:11" ht="24.75" thickBot="1">
      <c r="A4" s="395" t="s">
        <v>156</v>
      </c>
      <c r="B4" s="395"/>
      <c r="C4" s="395"/>
      <c r="D4" s="395"/>
      <c r="E4" s="395"/>
      <c r="F4" s="395"/>
      <c r="G4" s="395"/>
      <c r="H4" s="395"/>
      <c r="I4" s="68" t="s">
        <v>157</v>
      </c>
      <c r="J4" s="68" t="s">
        <v>158</v>
      </c>
      <c r="K4" s="68" t="s">
        <v>159</v>
      </c>
    </row>
    <row r="5" spans="1:11" ht="12.75" customHeight="1">
      <c r="A5" s="396">
        <v>1</v>
      </c>
      <c r="B5" s="396"/>
      <c r="C5" s="396"/>
      <c r="D5" s="396"/>
      <c r="E5" s="396"/>
      <c r="F5" s="396"/>
      <c r="G5" s="396"/>
      <c r="H5" s="396"/>
      <c r="I5" s="69">
        <v>2</v>
      </c>
      <c r="J5" s="70" t="s">
        <v>14</v>
      </c>
      <c r="K5" s="70" t="s">
        <v>15</v>
      </c>
    </row>
    <row r="6" spans="1:11" ht="12.75" customHeight="1">
      <c r="A6" s="397" t="s">
        <v>377</v>
      </c>
      <c r="B6" s="398"/>
      <c r="C6" s="398"/>
      <c r="D6" s="398"/>
      <c r="E6" s="398"/>
      <c r="F6" s="398"/>
      <c r="G6" s="398"/>
      <c r="H6" s="399"/>
      <c r="I6" s="43">
        <v>1</v>
      </c>
      <c r="J6" s="215">
        <f>J7+J18+J36</f>
        <v>-76111478.58999993</v>
      </c>
      <c r="K6" s="215">
        <f>K7+K18+K36</f>
        <v>-166766379.125798</v>
      </c>
    </row>
    <row r="7" spans="1:11" ht="12.75" customHeight="1">
      <c r="A7" s="400" t="s">
        <v>378</v>
      </c>
      <c r="B7" s="390"/>
      <c r="C7" s="390"/>
      <c r="D7" s="390"/>
      <c r="E7" s="390"/>
      <c r="F7" s="390"/>
      <c r="G7" s="390"/>
      <c r="H7" s="391"/>
      <c r="I7" s="44">
        <v>2</v>
      </c>
      <c r="J7" s="215">
        <f>J8+J9</f>
        <v>-46324954.109999746</v>
      </c>
      <c r="K7" s="215">
        <f>K8+K9</f>
        <v>-32233533.489999697</v>
      </c>
    </row>
    <row r="8" spans="1:11" ht="12.75" customHeight="1">
      <c r="A8" s="389" t="s">
        <v>379</v>
      </c>
      <c r="B8" s="390"/>
      <c r="C8" s="390"/>
      <c r="D8" s="390"/>
      <c r="E8" s="390"/>
      <c r="F8" s="390"/>
      <c r="G8" s="390"/>
      <c r="H8" s="391"/>
      <c r="I8" s="44">
        <v>3</v>
      </c>
      <c r="J8" s="215">
        <v>72295675.95999998</v>
      </c>
      <c r="K8" s="215">
        <v>93719560.95000035</v>
      </c>
    </row>
    <row r="9" spans="1:11" ht="12.75" customHeight="1">
      <c r="A9" s="389" t="s">
        <v>380</v>
      </c>
      <c r="B9" s="390"/>
      <c r="C9" s="390"/>
      <c r="D9" s="390"/>
      <c r="E9" s="390"/>
      <c r="F9" s="390"/>
      <c r="G9" s="390"/>
      <c r="H9" s="391"/>
      <c r="I9" s="44">
        <v>4</v>
      </c>
      <c r="J9" s="215">
        <f>SUM(J10:J17)</f>
        <v>-118620630.06999972</v>
      </c>
      <c r="K9" s="215">
        <f>SUM(K10:K17)</f>
        <v>-125953094.44000004</v>
      </c>
    </row>
    <row r="10" spans="1:11" ht="12.75" customHeight="1">
      <c r="A10" s="389" t="s">
        <v>381</v>
      </c>
      <c r="B10" s="390"/>
      <c r="C10" s="390"/>
      <c r="D10" s="390"/>
      <c r="E10" s="390"/>
      <c r="F10" s="390"/>
      <c r="G10" s="390"/>
      <c r="H10" s="391"/>
      <c r="I10" s="44">
        <v>5</v>
      </c>
      <c r="J10" s="215">
        <v>31882454.32</v>
      </c>
      <c r="K10" s="215">
        <v>31333035.580000002</v>
      </c>
    </row>
    <row r="11" spans="1:11" ht="12.75" customHeight="1">
      <c r="A11" s="389" t="s">
        <v>382</v>
      </c>
      <c r="B11" s="390"/>
      <c r="C11" s="390"/>
      <c r="D11" s="390"/>
      <c r="E11" s="390"/>
      <c r="F11" s="390"/>
      <c r="G11" s="390"/>
      <c r="H11" s="391"/>
      <c r="I11" s="44">
        <v>6</v>
      </c>
      <c r="J11" s="215">
        <v>5802109.3100000005</v>
      </c>
      <c r="K11" s="215">
        <v>6931779.139999997</v>
      </c>
    </row>
    <row r="12" spans="1:11" ht="12.75" customHeight="1">
      <c r="A12" s="389" t="s">
        <v>383</v>
      </c>
      <c r="B12" s="390"/>
      <c r="C12" s="390"/>
      <c r="D12" s="390"/>
      <c r="E12" s="390"/>
      <c r="F12" s="390"/>
      <c r="G12" s="390"/>
      <c r="H12" s="391"/>
      <c r="I12" s="44">
        <v>7</v>
      </c>
      <c r="J12" s="215">
        <v>55929079.26</v>
      </c>
      <c r="K12" s="215">
        <v>146020880.41</v>
      </c>
    </row>
    <row r="13" spans="1:11" ht="12.75" customHeight="1">
      <c r="A13" s="389" t="s">
        <v>384</v>
      </c>
      <c r="B13" s="390"/>
      <c r="C13" s="390"/>
      <c r="D13" s="390"/>
      <c r="E13" s="390"/>
      <c r="F13" s="390"/>
      <c r="G13" s="390"/>
      <c r="H13" s="391"/>
      <c r="I13" s="44">
        <v>8</v>
      </c>
      <c r="J13" s="215">
        <v>0</v>
      </c>
      <c r="K13" s="215">
        <v>0</v>
      </c>
    </row>
    <row r="14" spans="1:11" ht="12.75" customHeight="1">
      <c r="A14" s="389" t="s">
        <v>385</v>
      </c>
      <c r="B14" s="390"/>
      <c r="C14" s="390"/>
      <c r="D14" s="390"/>
      <c r="E14" s="390"/>
      <c r="F14" s="390"/>
      <c r="G14" s="390"/>
      <c r="H14" s="391"/>
      <c r="I14" s="44">
        <v>9</v>
      </c>
      <c r="J14" s="215">
        <v>-232579324.3099997</v>
      </c>
      <c r="K14" s="215">
        <v>-232718526.17000005</v>
      </c>
    </row>
    <row r="15" spans="1:11" ht="12.75" customHeight="1">
      <c r="A15" s="389" t="s">
        <v>386</v>
      </c>
      <c r="B15" s="390"/>
      <c r="C15" s="390"/>
      <c r="D15" s="390"/>
      <c r="E15" s="390"/>
      <c r="F15" s="390"/>
      <c r="G15" s="390"/>
      <c r="H15" s="391"/>
      <c r="I15" s="44">
        <v>10</v>
      </c>
      <c r="J15" s="215">
        <v>0</v>
      </c>
      <c r="K15" s="215">
        <v>0</v>
      </c>
    </row>
    <row r="16" spans="1:11" ht="21" customHeight="1">
      <c r="A16" s="389" t="s">
        <v>387</v>
      </c>
      <c r="B16" s="390"/>
      <c r="C16" s="390"/>
      <c r="D16" s="390"/>
      <c r="E16" s="390"/>
      <c r="F16" s="390"/>
      <c r="G16" s="390"/>
      <c r="H16" s="391"/>
      <c r="I16" s="44">
        <v>11</v>
      </c>
      <c r="J16" s="215">
        <v>0</v>
      </c>
      <c r="K16" s="215">
        <v>-180520.15000000375</v>
      </c>
    </row>
    <row r="17" spans="1:11" ht="12.75" customHeight="1">
      <c r="A17" s="389" t="s">
        <v>388</v>
      </c>
      <c r="B17" s="390"/>
      <c r="C17" s="390"/>
      <c r="D17" s="390"/>
      <c r="E17" s="390"/>
      <c r="F17" s="390"/>
      <c r="G17" s="390"/>
      <c r="H17" s="391"/>
      <c r="I17" s="44">
        <v>12</v>
      </c>
      <c r="J17" s="215">
        <v>20345051.35</v>
      </c>
      <c r="K17" s="215">
        <v>-77339743.24999999</v>
      </c>
    </row>
    <row r="18" spans="1:11" ht="12.75" customHeight="1">
      <c r="A18" s="400" t="s">
        <v>389</v>
      </c>
      <c r="B18" s="390"/>
      <c r="C18" s="390"/>
      <c r="D18" s="390"/>
      <c r="E18" s="390"/>
      <c r="F18" s="390"/>
      <c r="G18" s="390"/>
      <c r="H18" s="391"/>
      <c r="I18" s="44">
        <v>13</v>
      </c>
      <c r="J18" s="215">
        <f>SUM(J19:J35)</f>
        <v>-21250983.00000018</v>
      </c>
      <c r="K18" s="215">
        <f>SUM(K19:K35)</f>
        <v>-134532845.6357983</v>
      </c>
    </row>
    <row r="19" spans="1:11" ht="12.75" customHeight="1">
      <c r="A19" s="389" t="s">
        <v>390</v>
      </c>
      <c r="B19" s="390"/>
      <c r="C19" s="390"/>
      <c r="D19" s="390"/>
      <c r="E19" s="390"/>
      <c r="F19" s="390"/>
      <c r="G19" s="390"/>
      <c r="H19" s="391"/>
      <c r="I19" s="44">
        <v>14</v>
      </c>
      <c r="J19" s="215">
        <v>-573674063.92</v>
      </c>
      <c r="K19" s="215">
        <v>-283006498.3199997</v>
      </c>
    </row>
    <row r="20" spans="1:11" ht="19.5" customHeight="1">
      <c r="A20" s="389" t="s">
        <v>391</v>
      </c>
      <c r="B20" s="390"/>
      <c r="C20" s="390"/>
      <c r="D20" s="390"/>
      <c r="E20" s="390"/>
      <c r="F20" s="390"/>
      <c r="G20" s="390"/>
      <c r="H20" s="391"/>
      <c r="I20" s="44">
        <v>15</v>
      </c>
      <c r="J20" s="215">
        <v>168804064.2800004</v>
      </c>
      <c r="K20" s="215">
        <v>-170523915.91000003</v>
      </c>
    </row>
    <row r="21" spans="1:11" ht="12.75" customHeight="1">
      <c r="A21" s="389" t="s">
        <v>392</v>
      </c>
      <c r="B21" s="401"/>
      <c r="C21" s="401"/>
      <c r="D21" s="401"/>
      <c r="E21" s="401"/>
      <c r="F21" s="401"/>
      <c r="G21" s="401"/>
      <c r="H21" s="402"/>
      <c r="I21" s="44">
        <v>16</v>
      </c>
      <c r="J21" s="215">
        <v>78489223.63</v>
      </c>
      <c r="K21" s="215">
        <v>132504873.70000005</v>
      </c>
    </row>
    <row r="22" spans="1:11" ht="22.5" customHeight="1">
      <c r="A22" s="389" t="s">
        <v>393</v>
      </c>
      <c r="B22" s="401"/>
      <c r="C22" s="401"/>
      <c r="D22" s="401"/>
      <c r="E22" s="401"/>
      <c r="F22" s="401"/>
      <c r="G22" s="401"/>
      <c r="H22" s="402"/>
      <c r="I22" s="44">
        <v>17</v>
      </c>
      <c r="J22" s="215">
        <v>0</v>
      </c>
      <c r="K22" s="215">
        <v>0</v>
      </c>
    </row>
    <row r="23" spans="1:11" ht="21" customHeight="1">
      <c r="A23" s="389" t="s">
        <v>394</v>
      </c>
      <c r="B23" s="401"/>
      <c r="C23" s="401"/>
      <c r="D23" s="401"/>
      <c r="E23" s="401"/>
      <c r="F23" s="401"/>
      <c r="G23" s="401"/>
      <c r="H23" s="402"/>
      <c r="I23" s="44">
        <v>18</v>
      </c>
      <c r="J23" s="215">
        <v>-29270813.510000005</v>
      </c>
      <c r="K23" s="215">
        <v>-103768847.00999999</v>
      </c>
    </row>
    <row r="24" spans="1:11" ht="12.75" customHeight="1">
      <c r="A24" s="389" t="s">
        <v>395</v>
      </c>
      <c r="B24" s="401"/>
      <c r="C24" s="401"/>
      <c r="D24" s="401"/>
      <c r="E24" s="401"/>
      <c r="F24" s="401"/>
      <c r="G24" s="401"/>
      <c r="H24" s="402"/>
      <c r="I24" s="44">
        <v>19</v>
      </c>
      <c r="J24" s="215">
        <v>32646349.16</v>
      </c>
      <c r="K24" s="215">
        <v>124815645.53000006</v>
      </c>
    </row>
    <row r="25" spans="1:11" ht="12.75" customHeight="1">
      <c r="A25" s="389" t="s">
        <v>396</v>
      </c>
      <c r="B25" s="401"/>
      <c r="C25" s="401"/>
      <c r="D25" s="401"/>
      <c r="E25" s="401"/>
      <c r="F25" s="401"/>
      <c r="G25" s="401"/>
      <c r="H25" s="402"/>
      <c r="I25" s="44">
        <v>20</v>
      </c>
      <c r="J25" s="215">
        <v>41672172.04000001</v>
      </c>
      <c r="K25" s="215">
        <v>726975</v>
      </c>
    </row>
    <row r="26" spans="1:11" ht="12.75" customHeight="1">
      <c r="A26" s="389" t="s">
        <v>397</v>
      </c>
      <c r="B26" s="401"/>
      <c r="C26" s="401"/>
      <c r="D26" s="401"/>
      <c r="E26" s="401"/>
      <c r="F26" s="401"/>
      <c r="G26" s="401"/>
      <c r="H26" s="402"/>
      <c r="I26" s="44">
        <v>21</v>
      </c>
      <c r="J26" s="215">
        <v>153663868.15999976</v>
      </c>
      <c r="K26" s="215">
        <v>83808950.49000011</v>
      </c>
    </row>
    <row r="27" spans="1:11" ht="12.75" customHeight="1">
      <c r="A27" s="389" t="s">
        <v>398</v>
      </c>
      <c r="B27" s="401"/>
      <c r="C27" s="401"/>
      <c r="D27" s="401"/>
      <c r="E27" s="401"/>
      <c r="F27" s="401"/>
      <c r="G27" s="401"/>
      <c r="H27" s="402"/>
      <c r="I27" s="44">
        <v>22</v>
      </c>
      <c r="J27" s="215">
        <v>0</v>
      </c>
      <c r="K27" s="215">
        <v>6664688.9399999995</v>
      </c>
    </row>
    <row r="28" spans="1:11" ht="21" customHeight="1">
      <c r="A28" s="389" t="s">
        <v>399</v>
      </c>
      <c r="B28" s="401"/>
      <c r="C28" s="401"/>
      <c r="D28" s="401"/>
      <c r="E28" s="401"/>
      <c r="F28" s="401"/>
      <c r="G28" s="401"/>
      <c r="H28" s="402"/>
      <c r="I28" s="44">
        <v>23</v>
      </c>
      <c r="J28" s="215">
        <v>-1118339</v>
      </c>
      <c r="K28" s="215">
        <v>-48002763.02999999</v>
      </c>
    </row>
    <row r="29" spans="1:11" ht="12.75" customHeight="1">
      <c r="A29" s="389" t="s">
        <v>400</v>
      </c>
      <c r="B29" s="401"/>
      <c r="C29" s="401"/>
      <c r="D29" s="401"/>
      <c r="E29" s="401"/>
      <c r="F29" s="401"/>
      <c r="G29" s="401"/>
      <c r="H29" s="402"/>
      <c r="I29" s="44">
        <v>24</v>
      </c>
      <c r="J29" s="215">
        <v>118794490.33</v>
      </c>
      <c r="K29" s="215">
        <v>28223286.87000084</v>
      </c>
    </row>
    <row r="30" spans="1:11" ht="19.5" customHeight="1">
      <c r="A30" s="389" t="s">
        <v>401</v>
      </c>
      <c r="B30" s="401"/>
      <c r="C30" s="401"/>
      <c r="D30" s="401"/>
      <c r="E30" s="401"/>
      <c r="F30" s="401"/>
      <c r="G30" s="401"/>
      <c r="H30" s="402"/>
      <c r="I30" s="44">
        <v>25</v>
      </c>
      <c r="J30" s="215">
        <v>29270813.510000005</v>
      </c>
      <c r="K30" s="215">
        <v>103768847.00999999</v>
      </c>
    </row>
    <row r="31" spans="1:11" ht="12.75" customHeight="1">
      <c r="A31" s="389" t="s">
        <v>402</v>
      </c>
      <c r="B31" s="401"/>
      <c r="C31" s="401"/>
      <c r="D31" s="401"/>
      <c r="E31" s="401"/>
      <c r="F31" s="401"/>
      <c r="G31" s="401"/>
      <c r="H31" s="402"/>
      <c r="I31" s="44">
        <v>26</v>
      </c>
      <c r="J31" s="215">
        <v>-6998858.81</v>
      </c>
      <c r="K31" s="215">
        <v>-1062068.795800061</v>
      </c>
    </row>
    <row r="32" spans="1:11" ht="12.75" customHeight="1">
      <c r="A32" s="389" t="s">
        <v>403</v>
      </c>
      <c r="B32" s="401"/>
      <c r="C32" s="401"/>
      <c r="D32" s="401"/>
      <c r="E32" s="401"/>
      <c r="F32" s="401"/>
      <c r="G32" s="401"/>
      <c r="H32" s="402"/>
      <c r="I32" s="44">
        <v>27</v>
      </c>
      <c r="J32" s="215">
        <v>0</v>
      </c>
      <c r="K32" s="215">
        <v>0</v>
      </c>
    </row>
    <row r="33" spans="1:11" ht="12.75" customHeight="1">
      <c r="A33" s="389" t="s">
        <v>404</v>
      </c>
      <c r="B33" s="401"/>
      <c r="C33" s="401"/>
      <c r="D33" s="401"/>
      <c r="E33" s="401"/>
      <c r="F33" s="401"/>
      <c r="G33" s="401"/>
      <c r="H33" s="402"/>
      <c r="I33" s="44">
        <v>28</v>
      </c>
      <c r="J33" s="215">
        <v>0</v>
      </c>
      <c r="K33" s="215">
        <v>0</v>
      </c>
    </row>
    <row r="34" spans="1:11" ht="12.75" customHeight="1">
      <c r="A34" s="389" t="s">
        <v>405</v>
      </c>
      <c r="B34" s="401"/>
      <c r="C34" s="401"/>
      <c r="D34" s="401"/>
      <c r="E34" s="401"/>
      <c r="F34" s="401"/>
      <c r="G34" s="401"/>
      <c r="H34" s="402"/>
      <c r="I34" s="44">
        <v>29</v>
      </c>
      <c r="J34" s="215">
        <v>-111357030.63000041</v>
      </c>
      <c r="K34" s="215">
        <v>6102453.730000377</v>
      </c>
    </row>
    <row r="35" spans="1:11" ht="21" customHeight="1">
      <c r="A35" s="389" t="s">
        <v>406</v>
      </c>
      <c r="B35" s="401"/>
      <c r="C35" s="401"/>
      <c r="D35" s="401"/>
      <c r="E35" s="401"/>
      <c r="F35" s="401"/>
      <c r="G35" s="401"/>
      <c r="H35" s="402"/>
      <c r="I35" s="44">
        <v>30</v>
      </c>
      <c r="J35" s="215">
        <v>77827141.75999999</v>
      </c>
      <c r="K35" s="215">
        <v>-14784473.839999974</v>
      </c>
    </row>
    <row r="36" spans="1:11" ht="12.75" customHeight="1">
      <c r="A36" s="400" t="s">
        <v>407</v>
      </c>
      <c r="B36" s="390"/>
      <c r="C36" s="390"/>
      <c r="D36" s="390"/>
      <c r="E36" s="390"/>
      <c r="F36" s="390"/>
      <c r="G36" s="390"/>
      <c r="H36" s="391"/>
      <c r="I36" s="44">
        <v>31</v>
      </c>
      <c r="J36" s="215">
        <v>-8535541.48</v>
      </c>
      <c r="K36" s="215">
        <v>0</v>
      </c>
    </row>
    <row r="37" spans="1:11" ht="12.75" customHeight="1">
      <c r="A37" s="400" t="s">
        <v>408</v>
      </c>
      <c r="B37" s="390"/>
      <c r="C37" s="390"/>
      <c r="D37" s="390"/>
      <c r="E37" s="390"/>
      <c r="F37" s="390"/>
      <c r="G37" s="390"/>
      <c r="H37" s="391"/>
      <c r="I37" s="44">
        <v>32</v>
      </c>
      <c r="J37" s="215">
        <f>SUM(J38:J51)</f>
        <v>33523571.99999997</v>
      </c>
      <c r="K37" s="215">
        <f>SUM(K38:K51)</f>
        <v>148141094.81999996</v>
      </c>
    </row>
    <row r="38" spans="1:11" ht="12.75" customHeight="1">
      <c r="A38" s="389" t="s">
        <v>409</v>
      </c>
      <c r="B38" s="390"/>
      <c r="C38" s="390"/>
      <c r="D38" s="390"/>
      <c r="E38" s="390"/>
      <c r="F38" s="390"/>
      <c r="G38" s="390"/>
      <c r="H38" s="391"/>
      <c r="I38" s="44">
        <v>33</v>
      </c>
      <c r="J38" s="215">
        <v>745019.25</v>
      </c>
      <c r="K38" s="215">
        <v>62507.67999999999</v>
      </c>
    </row>
    <row r="39" spans="1:11" ht="12.75" customHeight="1">
      <c r="A39" s="389" t="s">
        <v>410</v>
      </c>
      <c r="B39" s="390"/>
      <c r="C39" s="390"/>
      <c r="D39" s="390"/>
      <c r="E39" s="390"/>
      <c r="F39" s="390"/>
      <c r="G39" s="390"/>
      <c r="H39" s="391"/>
      <c r="I39" s="44">
        <v>34</v>
      </c>
      <c r="J39" s="215">
        <v>-20015662.450000003</v>
      </c>
      <c r="K39" s="215">
        <v>-40865950.32</v>
      </c>
    </row>
    <row r="40" spans="1:11" ht="12.75" customHeight="1">
      <c r="A40" s="389" t="s">
        <v>411</v>
      </c>
      <c r="B40" s="390"/>
      <c r="C40" s="390"/>
      <c r="D40" s="390"/>
      <c r="E40" s="390"/>
      <c r="F40" s="390"/>
      <c r="G40" s="390"/>
      <c r="H40" s="391"/>
      <c r="I40" s="44">
        <v>35</v>
      </c>
      <c r="J40" s="215">
        <v>0</v>
      </c>
      <c r="K40" s="215">
        <v>0</v>
      </c>
    </row>
    <row r="41" spans="1:11" ht="12.75" customHeight="1">
      <c r="A41" s="389" t="s">
        <v>412</v>
      </c>
      <c r="B41" s="390"/>
      <c r="C41" s="390"/>
      <c r="D41" s="390"/>
      <c r="E41" s="390"/>
      <c r="F41" s="390"/>
      <c r="G41" s="390"/>
      <c r="H41" s="391"/>
      <c r="I41" s="44">
        <v>36</v>
      </c>
      <c r="J41" s="215">
        <v>-9961677.510000002</v>
      </c>
      <c r="K41" s="215">
        <v>-8934017.52</v>
      </c>
    </row>
    <row r="42" spans="1:11" ht="21" customHeight="1">
      <c r="A42" s="389" t="s">
        <v>413</v>
      </c>
      <c r="B42" s="390"/>
      <c r="C42" s="390"/>
      <c r="D42" s="390"/>
      <c r="E42" s="390"/>
      <c r="F42" s="390"/>
      <c r="G42" s="390"/>
      <c r="H42" s="391"/>
      <c r="I42" s="44">
        <v>37</v>
      </c>
      <c r="J42" s="215">
        <v>145175.21</v>
      </c>
      <c r="K42" s="215">
        <v>12695373.640000006</v>
      </c>
    </row>
    <row r="43" spans="1:11" ht="21.75" customHeight="1">
      <c r="A43" s="389" t="s">
        <v>414</v>
      </c>
      <c r="B43" s="390"/>
      <c r="C43" s="390"/>
      <c r="D43" s="390"/>
      <c r="E43" s="390"/>
      <c r="F43" s="390"/>
      <c r="G43" s="390"/>
      <c r="H43" s="391"/>
      <c r="I43" s="44">
        <v>38</v>
      </c>
      <c r="J43" s="215">
        <v>-2270891.9000000004</v>
      </c>
      <c r="K43" s="215">
        <v>-628730.1500000004</v>
      </c>
    </row>
    <row r="44" spans="1:11" ht="23.25" customHeight="1">
      <c r="A44" s="389" t="s">
        <v>415</v>
      </c>
      <c r="B44" s="390"/>
      <c r="C44" s="390"/>
      <c r="D44" s="390"/>
      <c r="E44" s="390"/>
      <c r="F44" s="390"/>
      <c r="G44" s="390"/>
      <c r="H44" s="391"/>
      <c r="I44" s="44">
        <v>39</v>
      </c>
      <c r="J44" s="215">
        <v>-39374976.36</v>
      </c>
      <c r="K44" s="215">
        <v>5268526.8899999885</v>
      </c>
    </row>
    <row r="45" spans="1:11" ht="12.75" customHeight="1">
      <c r="A45" s="389" t="s">
        <v>416</v>
      </c>
      <c r="B45" s="390"/>
      <c r="C45" s="390"/>
      <c r="D45" s="390"/>
      <c r="E45" s="390"/>
      <c r="F45" s="390"/>
      <c r="G45" s="390"/>
      <c r="H45" s="391"/>
      <c r="I45" s="44">
        <v>40</v>
      </c>
      <c r="J45" s="215">
        <v>245646634.23</v>
      </c>
      <c r="K45" s="215">
        <v>264327202.44</v>
      </c>
    </row>
    <row r="46" spans="1:11" ht="12.75" customHeight="1">
      <c r="A46" s="389" t="s">
        <v>417</v>
      </c>
      <c r="B46" s="390"/>
      <c r="C46" s="390"/>
      <c r="D46" s="390"/>
      <c r="E46" s="390"/>
      <c r="F46" s="390"/>
      <c r="G46" s="390"/>
      <c r="H46" s="391"/>
      <c r="I46" s="44">
        <v>41</v>
      </c>
      <c r="J46" s="215">
        <v>-94637460</v>
      </c>
      <c r="K46" s="215">
        <v>-96327704.64</v>
      </c>
    </row>
    <row r="47" spans="1:11" ht="12.75" customHeight="1">
      <c r="A47" s="389" t="s">
        <v>418</v>
      </c>
      <c r="B47" s="390"/>
      <c r="C47" s="390"/>
      <c r="D47" s="390"/>
      <c r="E47" s="390"/>
      <c r="F47" s="390"/>
      <c r="G47" s="390"/>
      <c r="H47" s="391"/>
      <c r="I47" s="44">
        <v>42</v>
      </c>
      <c r="J47" s="215">
        <v>0</v>
      </c>
      <c r="K47" s="215">
        <v>0</v>
      </c>
    </row>
    <row r="48" spans="1:11" ht="12.75" customHeight="1">
      <c r="A48" s="389" t="s">
        <v>419</v>
      </c>
      <c r="B48" s="390"/>
      <c r="C48" s="390"/>
      <c r="D48" s="390"/>
      <c r="E48" s="390"/>
      <c r="F48" s="390"/>
      <c r="G48" s="390"/>
      <c r="H48" s="391"/>
      <c r="I48" s="44">
        <v>43</v>
      </c>
      <c r="J48" s="215">
        <v>0</v>
      </c>
      <c r="K48" s="215">
        <v>0</v>
      </c>
    </row>
    <row r="49" spans="1:11" ht="12.75" customHeight="1">
      <c r="A49" s="389" t="s">
        <v>420</v>
      </c>
      <c r="B49" s="403"/>
      <c r="C49" s="403"/>
      <c r="D49" s="403"/>
      <c r="E49" s="403"/>
      <c r="F49" s="403"/>
      <c r="G49" s="403"/>
      <c r="H49" s="404"/>
      <c r="I49" s="44">
        <v>44</v>
      </c>
      <c r="J49" s="215">
        <v>17576603.249999978</v>
      </c>
      <c r="K49" s="215">
        <v>65010607.059999995</v>
      </c>
    </row>
    <row r="50" spans="1:11" ht="12.75" customHeight="1">
      <c r="A50" s="389" t="s">
        <v>421</v>
      </c>
      <c r="B50" s="403"/>
      <c r="C50" s="403"/>
      <c r="D50" s="403"/>
      <c r="E50" s="403"/>
      <c r="F50" s="403"/>
      <c r="G50" s="403"/>
      <c r="H50" s="404"/>
      <c r="I50" s="44">
        <v>45</v>
      </c>
      <c r="J50" s="215">
        <v>159594430.17000002</v>
      </c>
      <c r="K50" s="215">
        <v>186309171.7</v>
      </c>
    </row>
    <row r="51" spans="1:11" ht="12.75" customHeight="1">
      <c r="A51" s="389" t="s">
        <v>422</v>
      </c>
      <c r="B51" s="403"/>
      <c r="C51" s="403"/>
      <c r="D51" s="403"/>
      <c r="E51" s="403"/>
      <c r="F51" s="403"/>
      <c r="G51" s="403"/>
      <c r="H51" s="404"/>
      <c r="I51" s="44">
        <v>46</v>
      </c>
      <c r="J51" s="215">
        <v>-223923621.89</v>
      </c>
      <c r="K51" s="215">
        <v>-238775891.96</v>
      </c>
    </row>
    <row r="52" spans="1:11" ht="12.75" customHeight="1">
      <c r="A52" s="400" t="s">
        <v>423</v>
      </c>
      <c r="B52" s="403"/>
      <c r="C52" s="403"/>
      <c r="D52" s="403"/>
      <c r="E52" s="403"/>
      <c r="F52" s="403"/>
      <c r="G52" s="403"/>
      <c r="H52" s="404"/>
      <c r="I52" s="44">
        <v>47</v>
      </c>
      <c r="J52" s="215">
        <f>SUM(J53:J57)</f>
        <v>-4190</v>
      </c>
      <c r="K52" s="215">
        <f>SUM(K53:K57)</f>
        <v>-1960000</v>
      </c>
    </row>
    <row r="53" spans="1:11" ht="12.75" customHeight="1">
      <c r="A53" s="389" t="s">
        <v>424</v>
      </c>
      <c r="B53" s="403"/>
      <c r="C53" s="403"/>
      <c r="D53" s="403"/>
      <c r="E53" s="403"/>
      <c r="F53" s="403"/>
      <c r="G53" s="403"/>
      <c r="H53" s="404"/>
      <c r="I53" s="44">
        <v>48</v>
      </c>
      <c r="J53" s="215">
        <v>0</v>
      </c>
      <c r="K53" s="215">
        <v>0</v>
      </c>
    </row>
    <row r="54" spans="1:11" ht="12.75" customHeight="1">
      <c r="A54" s="389" t="s">
        <v>425</v>
      </c>
      <c r="B54" s="403"/>
      <c r="C54" s="403"/>
      <c r="D54" s="403"/>
      <c r="E54" s="403"/>
      <c r="F54" s="403"/>
      <c r="G54" s="403"/>
      <c r="H54" s="404"/>
      <c r="I54" s="44">
        <v>49</v>
      </c>
      <c r="J54" s="215">
        <v>0</v>
      </c>
      <c r="K54" s="215">
        <v>0</v>
      </c>
    </row>
    <row r="55" spans="1:11" ht="12.75" customHeight="1">
      <c r="A55" s="389" t="s">
        <v>426</v>
      </c>
      <c r="B55" s="403"/>
      <c r="C55" s="403"/>
      <c r="D55" s="403"/>
      <c r="E55" s="403"/>
      <c r="F55" s="403"/>
      <c r="G55" s="403"/>
      <c r="H55" s="404"/>
      <c r="I55" s="44">
        <v>50</v>
      </c>
      <c r="J55" s="215">
        <v>0</v>
      </c>
      <c r="K55" s="215">
        <v>0</v>
      </c>
    </row>
    <row r="56" spans="1:11" ht="12.75" customHeight="1">
      <c r="A56" s="389" t="s">
        <v>427</v>
      </c>
      <c r="B56" s="403"/>
      <c r="C56" s="403"/>
      <c r="D56" s="403"/>
      <c r="E56" s="403"/>
      <c r="F56" s="403"/>
      <c r="G56" s="403"/>
      <c r="H56" s="404"/>
      <c r="I56" s="44">
        <v>51</v>
      </c>
      <c r="J56" s="215">
        <v>0</v>
      </c>
      <c r="K56" s="215">
        <v>0</v>
      </c>
    </row>
    <row r="57" spans="1:11" ht="12.75" customHeight="1">
      <c r="A57" s="389" t="s">
        <v>428</v>
      </c>
      <c r="B57" s="403"/>
      <c r="C57" s="403"/>
      <c r="D57" s="403"/>
      <c r="E57" s="403"/>
      <c r="F57" s="403"/>
      <c r="G57" s="403"/>
      <c r="H57" s="404"/>
      <c r="I57" s="44">
        <v>52</v>
      </c>
      <c r="J57" s="215">
        <v>-4190</v>
      </c>
      <c r="K57" s="215">
        <v>-1960000</v>
      </c>
    </row>
    <row r="58" spans="1:11" ht="12.75" customHeight="1">
      <c r="A58" s="400" t="s">
        <v>429</v>
      </c>
      <c r="B58" s="403"/>
      <c r="C58" s="403"/>
      <c r="D58" s="403"/>
      <c r="E58" s="403"/>
      <c r="F58" s="403"/>
      <c r="G58" s="403"/>
      <c r="H58" s="404"/>
      <c r="I58" s="44">
        <v>53</v>
      </c>
      <c r="J58" s="215">
        <f>J6+J37+J52</f>
        <v>-42592096.58999996</v>
      </c>
      <c r="K58" s="215">
        <f>K6+K37+K52</f>
        <v>-20585284.305798024</v>
      </c>
    </row>
    <row r="59" spans="1:11" ht="21.75" customHeight="1">
      <c r="A59" s="400" t="s">
        <v>430</v>
      </c>
      <c r="B59" s="403"/>
      <c r="C59" s="403"/>
      <c r="D59" s="403"/>
      <c r="E59" s="403"/>
      <c r="F59" s="403"/>
      <c r="G59" s="403"/>
      <c r="H59" s="404"/>
      <c r="I59" s="44">
        <v>54</v>
      </c>
      <c r="J59" s="215">
        <v>-1800056.13</v>
      </c>
      <c r="K59" s="215">
        <v>28344461.870000005</v>
      </c>
    </row>
    <row r="60" spans="1:11" ht="12.75" customHeight="1">
      <c r="A60" s="400" t="s">
        <v>431</v>
      </c>
      <c r="B60" s="403"/>
      <c r="C60" s="403"/>
      <c r="D60" s="403"/>
      <c r="E60" s="403"/>
      <c r="F60" s="403"/>
      <c r="G60" s="403"/>
      <c r="H60" s="404"/>
      <c r="I60" s="44">
        <v>55</v>
      </c>
      <c r="J60" s="215">
        <f>J58+J59</f>
        <v>-44392152.71999996</v>
      </c>
      <c r="K60" s="215">
        <f>K58+K59</f>
        <v>7759177.564201981</v>
      </c>
    </row>
    <row r="61" spans="1:11" ht="12.75" customHeight="1">
      <c r="A61" s="389" t="s">
        <v>432</v>
      </c>
      <c r="B61" s="403"/>
      <c r="C61" s="403"/>
      <c r="D61" s="403"/>
      <c r="E61" s="403"/>
      <c r="F61" s="403"/>
      <c r="G61" s="403"/>
      <c r="H61" s="404"/>
      <c r="I61" s="44">
        <v>56</v>
      </c>
      <c r="J61" s="215">
        <v>102938734.87</v>
      </c>
      <c r="K61" s="215">
        <v>58546582.14999999</v>
      </c>
    </row>
    <row r="62" spans="1:11" ht="12.75" customHeight="1">
      <c r="A62" s="405" t="s">
        <v>433</v>
      </c>
      <c r="B62" s="406"/>
      <c r="C62" s="406"/>
      <c r="D62" s="406"/>
      <c r="E62" s="406"/>
      <c r="F62" s="406"/>
      <c r="G62" s="406"/>
      <c r="H62" s="407"/>
      <c r="I62" s="45">
        <v>57</v>
      </c>
      <c r="J62" s="215">
        <v>58546582.15000003</v>
      </c>
      <c r="K62" s="215">
        <v>66305759.71420197</v>
      </c>
    </row>
    <row r="63" ht="12.75">
      <c r="A63" s="152" t="s">
        <v>434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4:H14"/>
    <mergeCell ref="A15:H15"/>
    <mergeCell ref="A16:H16"/>
    <mergeCell ref="A17:H17"/>
    <mergeCell ref="A12:H12"/>
    <mergeCell ref="A13:H13"/>
    <mergeCell ref="A1:M1"/>
    <mergeCell ref="A8:H8"/>
    <mergeCell ref="A9:H9"/>
    <mergeCell ref="A2:J2"/>
    <mergeCell ref="A4:H4"/>
    <mergeCell ref="A5:H5"/>
    <mergeCell ref="A6:H6"/>
    <mergeCell ref="A7:H7"/>
  </mergeCells>
  <dataValidations count="1">
    <dataValidation allowBlank="1" sqref="A1:IV65536"/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6">
      <selection activeCell="A3" sqref="A3"/>
    </sheetView>
  </sheetViews>
  <sheetFormatPr defaultColWidth="9.140625" defaultRowHeight="12.75"/>
  <cols>
    <col min="5" max="6" width="10.8515625" style="0" bestFit="1" customWidth="1"/>
    <col min="7" max="7" width="10.8515625" style="0" customWidth="1"/>
    <col min="8" max="8" width="11.421875" style="0" customWidth="1"/>
    <col min="9" max="10" width="11.421875" style="0" bestFit="1" customWidth="1"/>
    <col min="11" max="11" width="12.28125" style="0" bestFit="1" customWidth="1"/>
    <col min="12" max="12" width="11.421875" style="0" customWidth="1"/>
    <col min="13" max="13" width="12.28125" style="0" bestFit="1" customWidth="1"/>
  </cols>
  <sheetData>
    <row r="1" spans="1:13" ht="20.25" customHeight="1">
      <c r="A1" s="421" t="s">
        <v>435</v>
      </c>
      <c r="B1" s="422"/>
      <c r="C1" s="422"/>
      <c r="D1" s="422"/>
      <c r="E1" s="423"/>
      <c r="F1" s="424"/>
      <c r="G1" s="424"/>
      <c r="H1" s="424"/>
      <c r="I1" s="424"/>
      <c r="J1" s="424"/>
      <c r="K1" s="425"/>
      <c r="L1" s="154"/>
      <c r="M1" s="155"/>
    </row>
    <row r="2" spans="1:13" ht="12.75" customHeight="1">
      <c r="A2" s="392" t="s">
        <v>481</v>
      </c>
      <c r="B2" s="426"/>
      <c r="C2" s="426"/>
      <c r="D2" s="426"/>
      <c r="E2" s="423"/>
      <c r="F2" s="427"/>
      <c r="G2" s="427"/>
      <c r="H2" s="427"/>
      <c r="I2" s="427"/>
      <c r="J2" s="427"/>
      <c r="K2" s="428"/>
      <c r="L2" s="154"/>
      <c r="M2" s="155"/>
    </row>
    <row r="3" spans="1:13" ht="12.75">
      <c r="A3" s="148"/>
      <c r="B3" s="156"/>
      <c r="C3" s="156"/>
      <c r="D3" s="156"/>
      <c r="E3" s="153"/>
      <c r="F3" s="3"/>
      <c r="G3" s="3"/>
      <c r="H3" s="3"/>
      <c r="I3" s="3"/>
      <c r="J3" s="3"/>
      <c r="K3" s="3"/>
      <c r="L3" s="414" t="s">
        <v>155</v>
      </c>
      <c r="M3" s="414"/>
    </row>
    <row r="4" spans="1:13" ht="13.5" customHeight="1" thickBot="1">
      <c r="A4" s="435" t="s">
        <v>156</v>
      </c>
      <c r="B4" s="436"/>
      <c r="C4" s="437"/>
      <c r="D4" s="441" t="s">
        <v>157</v>
      </c>
      <c r="E4" s="411" t="s">
        <v>436</v>
      </c>
      <c r="F4" s="412"/>
      <c r="G4" s="412"/>
      <c r="H4" s="412"/>
      <c r="I4" s="412"/>
      <c r="J4" s="412"/>
      <c r="K4" s="413"/>
      <c r="L4" s="409" t="s">
        <v>437</v>
      </c>
      <c r="M4" s="409" t="s">
        <v>438</v>
      </c>
    </row>
    <row r="5" spans="1:13" ht="54" customHeight="1" thickBot="1">
      <c r="A5" s="438"/>
      <c r="B5" s="439"/>
      <c r="C5" s="440"/>
      <c r="D5" s="442"/>
      <c r="E5" s="157" t="s">
        <v>439</v>
      </c>
      <c r="F5" s="157" t="s">
        <v>440</v>
      </c>
      <c r="G5" s="157" t="s">
        <v>441</v>
      </c>
      <c r="H5" s="157" t="s">
        <v>442</v>
      </c>
      <c r="I5" s="157" t="s">
        <v>443</v>
      </c>
      <c r="J5" s="157" t="s">
        <v>444</v>
      </c>
      <c r="K5" s="157" t="s">
        <v>445</v>
      </c>
      <c r="L5" s="410"/>
      <c r="M5" s="410"/>
    </row>
    <row r="6" spans="1:13" ht="13.5" customHeight="1">
      <c r="A6" s="429">
        <v>1</v>
      </c>
      <c r="B6" s="430"/>
      <c r="C6" s="431"/>
      <c r="D6" s="158">
        <v>2</v>
      </c>
      <c r="E6" s="158" t="s">
        <v>14</v>
      </c>
      <c r="F6" s="159" t="s">
        <v>15</v>
      </c>
      <c r="G6" s="158" t="s">
        <v>16</v>
      </c>
      <c r="H6" s="159" t="s">
        <v>17</v>
      </c>
      <c r="I6" s="158" t="s">
        <v>18</v>
      </c>
      <c r="J6" s="159" t="s">
        <v>19</v>
      </c>
      <c r="K6" s="158" t="s">
        <v>20</v>
      </c>
      <c r="L6" s="159" t="s">
        <v>21</v>
      </c>
      <c r="M6" s="158" t="s">
        <v>22</v>
      </c>
    </row>
    <row r="7" spans="1:13" ht="21" customHeight="1">
      <c r="A7" s="432" t="s">
        <v>446</v>
      </c>
      <c r="B7" s="433"/>
      <c r="C7" s="434"/>
      <c r="D7" s="47">
        <v>1</v>
      </c>
      <c r="E7" s="216">
        <v>601575800</v>
      </c>
      <c r="F7" s="217">
        <v>681482525.25</v>
      </c>
      <c r="G7" s="217">
        <v>171581348.14049584</v>
      </c>
      <c r="H7" s="217">
        <v>513006831.79</v>
      </c>
      <c r="I7" s="217">
        <v>310676533.30000025</v>
      </c>
      <c r="J7" s="218">
        <v>-412845089.98000026</v>
      </c>
      <c r="K7" s="219">
        <f>+SUM(E7:J7)</f>
        <v>1865477948.5004957</v>
      </c>
      <c r="L7" s="216"/>
      <c r="M7" s="220">
        <f aca="true" t="shared" si="0" ref="M7:M40">+K7+L7</f>
        <v>1865477948.5004957</v>
      </c>
    </row>
    <row r="8" spans="1:13" ht="22.5" customHeight="1">
      <c r="A8" s="415" t="s">
        <v>447</v>
      </c>
      <c r="B8" s="416"/>
      <c r="C8" s="417"/>
      <c r="D8" s="4">
        <v>2</v>
      </c>
      <c r="E8" s="221">
        <v>0</v>
      </c>
      <c r="F8" s="222">
        <v>0</v>
      </c>
      <c r="G8" s="222">
        <v>0</v>
      </c>
      <c r="H8" s="222">
        <v>0</v>
      </c>
      <c r="I8" s="222">
        <v>24066210.0683269</v>
      </c>
      <c r="J8" s="223">
        <v>3642289.803673108</v>
      </c>
      <c r="K8" s="224">
        <f aca="true" t="shared" si="1" ref="K8:K40">+SUM(E8:J8)</f>
        <v>27708499.87200001</v>
      </c>
      <c r="L8" s="221"/>
      <c r="M8" s="225">
        <f t="shared" si="0"/>
        <v>27708499.87200001</v>
      </c>
    </row>
    <row r="9" spans="1:13" ht="21.75" customHeight="1">
      <c r="A9" s="415" t="s">
        <v>448</v>
      </c>
      <c r="B9" s="416"/>
      <c r="C9" s="417"/>
      <c r="D9" s="4">
        <v>3</v>
      </c>
      <c r="E9" s="221">
        <v>0</v>
      </c>
      <c r="F9" s="222">
        <v>0</v>
      </c>
      <c r="G9" s="222">
        <v>0</v>
      </c>
      <c r="H9" s="222">
        <v>0</v>
      </c>
      <c r="I9" s="222">
        <v>0</v>
      </c>
      <c r="J9" s="223">
        <v>0</v>
      </c>
      <c r="K9" s="224">
        <f t="shared" si="1"/>
        <v>0</v>
      </c>
      <c r="L9" s="221"/>
      <c r="M9" s="225">
        <f t="shared" si="0"/>
        <v>0</v>
      </c>
    </row>
    <row r="10" spans="1:13" ht="25.5" customHeight="1">
      <c r="A10" s="418" t="s">
        <v>449</v>
      </c>
      <c r="B10" s="419"/>
      <c r="C10" s="420"/>
      <c r="D10" s="4">
        <v>4</v>
      </c>
      <c r="E10" s="226">
        <f aca="true" t="shared" si="2" ref="E10:J10">SUM(E7:E9)</f>
        <v>601575800</v>
      </c>
      <c r="F10" s="227">
        <f t="shared" si="2"/>
        <v>681482525.25</v>
      </c>
      <c r="G10" s="227">
        <f t="shared" si="2"/>
        <v>171581348.14049584</v>
      </c>
      <c r="H10" s="227">
        <f t="shared" si="2"/>
        <v>513006831.79</v>
      </c>
      <c r="I10" s="227">
        <f t="shared" si="2"/>
        <v>334742743.36832714</v>
      </c>
      <c r="J10" s="227">
        <f t="shared" si="2"/>
        <v>-409202800.17632717</v>
      </c>
      <c r="K10" s="228">
        <f t="shared" si="1"/>
        <v>1893186448.3724957</v>
      </c>
      <c r="L10" s="229">
        <f>SUM(L7:L9)</f>
        <v>0</v>
      </c>
      <c r="M10" s="230">
        <f t="shared" si="0"/>
        <v>1893186448.3724957</v>
      </c>
    </row>
    <row r="11" spans="1:13" ht="24" customHeight="1">
      <c r="A11" s="418" t="s">
        <v>450</v>
      </c>
      <c r="B11" s="419"/>
      <c r="C11" s="420"/>
      <c r="D11" s="4">
        <v>5</v>
      </c>
      <c r="E11" s="226">
        <f aca="true" t="shared" si="3" ref="E11:L11">+E12+E13</f>
        <v>0</v>
      </c>
      <c r="F11" s="227">
        <f t="shared" si="3"/>
        <v>0</v>
      </c>
      <c r="G11" s="227">
        <f t="shared" si="3"/>
        <v>-28472947.73049582</v>
      </c>
      <c r="H11" s="227">
        <f t="shared" si="3"/>
        <v>0</v>
      </c>
      <c r="I11" s="227">
        <f t="shared" si="3"/>
        <v>0</v>
      </c>
      <c r="J11" s="227">
        <f t="shared" si="3"/>
        <v>50964376.44599668</v>
      </c>
      <c r="K11" s="228">
        <f t="shared" si="1"/>
        <v>22491428.715500858</v>
      </c>
      <c r="L11" s="229">
        <f t="shared" si="3"/>
        <v>0</v>
      </c>
      <c r="M11" s="230">
        <f t="shared" si="0"/>
        <v>22491428.715500858</v>
      </c>
    </row>
    <row r="12" spans="1:13" ht="12.75" customHeight="1">
      <c r="A12" s="415" t="s">
        <v>451</v>
      </c>
      <c r="B12" s="416"/>
      <c r="C12" s="417"/>
      <c r="D12" s="4">
        <v>6</v>
      </c>
      <c r="E12" s="231">
        <v>0</v>
      </c>
      <c r="F12" s="223">
        <v>0</v>
      </c>
      <c r="G12" s="223">
        <v>0</v>
      </c>
      <c r="H12" s="223">
        <v>0</v>
      </c>
      <c r="I12" s="223">
        <v>0</v>
      </c>
      <c r="J12" s="223">
        <v>50964376.44599668</v>
      </c>
      <c r="K12" s="224">
        <f t="shared" si="1"/>
        <v>50964376.44599668</v>
      </c>
      <c r="L12" s="221"/>
      <c r="M12" s="225">
        <f t="shared" si="0"/>
        <v>50964376.44599668</v>
      </c>
    </row>
    <row r="13" spans="1:13" ht="21.75" customHeight="1">
      <c r="A13" s="415" t="s">
        <v>452</v>
      </c>
      <c r="B13" s="416"/>
      <c r="C13" s="417"/>
      <c r="D13" s="4">
        <v>7</v>
      </c>
      <c r="E13" s="226">
        <f>SUM(E14:E17)</f>
        <v>0</v>
      </c>
      <c r="F13" s="227">
        <f aca="true" t="shared" si="4" ref="F13:L13">SUM(F14:F17)</f>
        <v>0</v>
      </c>
      <c r="G13" s="227">
        <f t="shared" si="4"/>
        <v>-28472947.73049582</v>
      </c>
      <c r="H13" s="227">
        <f t="shared" si="4"/>
        <v>0</v>
      </c>
      <c r="I13" s="227">
        <f t="shared" si="4"/>
        <v>0</v>
      </c>
      <c r="J13" s="227">
        <f t="shared" si="4"/>
        <v>0</v>
      </c>
      <c r="K13" s="228">
        <f t="shared" si="1"/>
        <v>-28472947.73049582</v>
      </c>
      <c r="L13" s="229">
        <f t="shared" si="4"/>
        <v>0</v>
      </c>
      <c r="M13" s="230">
        <f t="shared" si="0"/>
        <v>-28472947.73049582</v>
      </c>
    </row>
    <row r="14" spans="1:13" ht="24" customHeight="1">
      <c r="A14" s="415" t="s">
        <v>453</v>
      </c>
      <c r="B14" s="416"/>
      <c r="C14" s="417"/>
      <c r="D14" s="4">
        <v>8</v>
      </c>
      <c r="E14" s="231">
        <v>0</v>
      </c>
      <c r="F14" s="223">
        <v>0</v>
      </c>
      <c r="G14" s="223">
        <v>96492.11950414062</v>
      </c>
      <c r="H14" s="223">
        <v>0</v>
      </c>
      <c r="I14" s="223">
        <v>0</v>
      </c>
      <c r="J14" s="223">
        <v>0</v>
      </c>
      <c r="K14" s="224">
        <f t="shared" si="1"/>
        <v>96492.11950414062</v>
      </c>
      <c r="L14" s="221"/>
      <c r="M14" s="225">
        <f t="shared" si="0"/>
        <v>96492.11950414062</v>
      </c>
    </row>
    <row r="15" spans="1:13" ht="19.5" customHeight="1">
      <c r="A15" s="415" t="s">
        <v>454</v>
      </c>
      <c r="B15" s="416"/>
      <c r="C15" s="417"/>
      <c r="D15" s="4">
        <v>9</v>
      </c>
      <c r="E15" s="231">
        <v>0</v>
      </c>
      <c r="F15" s="223">
        <v>0</v>
      </c>
      <c r="G15" s="223">
        <v>-34427892.50999995</v>
      </c>
      <c r="H15" s="223">
        <v>0</v>
      </c>
      <c r="I15" s="223">
        <v>0</v>
      </c>
      <c r="J15" s="223">
        <v>0</v>
      </c>
      <c r="K15" s="224">
        <f t="shared" si="1"/>
        <v>-34427892.50999995</v>
      </c>
      <c r="L15" s="221"/>
      <c r="M15" s="225">
        <f t="shared" si="0"/>
        <v>-34427892.50999995</v>
      </c>
    </row>
    <row r="16" spans="1:13" ht="21" customHeight="1">
      <c r="A16" s="415" t="s">
        <v>455</v>
      </c>
      <c r="B16" s="416"/>
      <c r="C16" s="417"/>
      <c r="D16" s="4">
        <v>10</v>
      </c>
      <c r="E16" s="231">
        <v>0</v>
      </c>
      <c r="F16" s="223">
        <v>0</v>
      </c>
      <c r="G16" s="223">
        <v>5858452.659999992</v>
      </c>
      <c r="H16" s="223">
        <v>0</v>
      </c>
      <c r="I16" s="223">
        <v>0</v>
      </c>
      <c r="J16" s="223">
        <v>0</v>
      </c>
      <c r="K16" s="224">
        <f t="shared" si="1"/>
        <v>5858452.659999992</v>
      </c>
      <c r="L16" s="221"/>
      <c r="M16" s="225">
        <f t="shared" si="0"/>
        <v>5858452.659999992</v>
      </c>
    </row>
    <row r="17" spans="1:13" ht="21.75" customHeight="1">
      <c r="A17" s="415" t="s">
        <v>456</v>
      </c>
      <c r="B17" s="416"/>
      <c r="C17" s="417"/>
      <c r="D17" s="4">
        <v>11</v>
      </c>
      <c r="E17" s="231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24">
        <f t="shared" si="1"/>
        <v>0</v>
      </c>
      <c r="L17" s="221"/>
      <c r="M17" s="225">
        <f t="shared" si="0"/>
        <v>0</v>
      </c>
    </row>
    <row r="18" spans="1:13" ht="21.75" customHeight="1">
      <c r="A18" s="418" t="s">
        <v>457</v>
      </c>
      <c r="B18" s="419"/>
      <c r="C18" s="420"/>
      <c r="D18" s="4">
        <v>12</v>
      </c>
      <c r="E18" s="226">
        <f>SUM(E19:E22)</f>
        <v>0</v>
      </c>
      <c r="F18" s="227">
        <f aca="true" t="shared" si="5" ref="F18:L18">SUM(F19:F22)</f>
        <v>0</v>
      </c>
      <c r="G18" s="227">
        <f t="shared" si="5"/>
        <v>-1138203.5099999998</v>
      </c>
      <c r="H18" s="227">
        <f t="shared" si="5"/>
        <v>-117471537.95</v>
      </c>
      <c r="I18" s="227">
        <f t="shared" si="5"/>
        <v>-290308507.8363269</v>
      </c>
      <c r="J18" s="227">
        <f t="shared" si="5"/>
        <v>409202800.17632693</v>
      </c>
      <c r="K18" s="228">
        <f t="shared" si="1"/>
        <v>284550.88000005484</v>
      </c>
      <c r="L18" s="229">
        <f t="shared" si="5"/>
        <v>0</v>
      </c>
      <c r="M18" s="230">
        <f t="shared" si="0"/>
        <v>284550.88000005484</v>
      </c>
    </row>
    <row r="19" spans="1:13" ht="21.75" customHeight="1">
      <c r="A19" s="415" t="s">
        <v>458</v>
      </c>
      <c r="B19" s="416"/>
      <c r="C19" s="417"/>
      <c r="D19" s="4">
        <v>13</v>
      </c>
      <c r="E19" s="231">
        <v>0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4">
        <f t="shared" si="1"/>
        <v>0</v>
      </c>
      <c r="L19" s="221"/>
      <c r="M19" s="225">
        <f t="shared" si="0"/>
        <v>0</v>
      </c>
    </row>
    <row r="20" spans="1:13" ht="12.75" customHeight="1">
      <c r="A20" s="415" t="s">
        <v>459</v>
      </c>
      <c r="B20" s="416"/>
      <c r="C20" s="417"/>
      <c r="D20" s="4">
        <v>14</v>
      </c>
      <c r="E20" s="231"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0</v>
      </c>
      <c r="K20" s="224">
        <f t="shared" si="1"/>
        <v>0</v>
      </c>
      <c r="L20" s="221"/>
      <c r="M20" s="225">
        <f t="shared" si="0"/>
        <v>0</v>
      </c>
    </row>
    <row r="21" spans="1:13" ht="21" customHeight="1">
      <c r="A21" s="415" t="s">
        <v>460</v>
      </c>
      <c r="B21" s="416"/>
      <c r="C21" s="417"/>
      <c r="D21" s="4">
        <v>15</v>
      </c>
      <c r="E21" s="231">
        <v>0</v>
      </c>
      <c r="F21" s="223">
        <v>0</v>
      </c>
      <c r="G21" s="223">
        <v>0</v>
      </c>
      <c r="H21" s="223">
        <v>0</v>
      </c>
      <c r="I21" s="223">
        <v>0</v>
      </c>
      <c r="J21" s="223">
        <v>0</v>
      </c>
      <c r="K21" s="224">
        <f t="shared" si="1"/>
        <v>0</v>
      </c>
      <c r="L21" s="221"/>
      <c r="M21" s="225">
        <f t="shared" si="0"/>
        <v>0</v>
      </c>
    </row>
    <row r="22" spans="1:13" ht="12.75" customHeight="1">
      <c r="A22" s="415" t="s">
        <v>461</v>
      </c>
      <c r="B22" s="416"/>
      <c r="C22" s="417"/>
      <c r="D22" s="4">
        <v>16</v>
      </c>
      <c r="E22" s="231">
        <v>0</v>
      </c>
      <c r="F22" s="223">
        <v>0</v>
      </c>
      <c r="G22" s="223">
        <v>-1138203.5099999998</v>
      </c>
      <c r="H22" s="223">
        <v>-117471537.95</v>
      </c>
      <c r="I22" s="223">
        <v>-290308507.8363269</v>
      </c>
      <c r="J22" s="223">
        <v>409202800.17632693</v>
      </c>
      <c r="K22" s="224">
        <f t="shared" si="1"/>
        <v>284550.88000005484</v>
      </c>
      <c r="L22" s="221"/>
      <c r="M22" s="225">
        <f t="shared" si="0"/>
        <v>284550.88000005484</v>
      </c>
    </row>
    <row r="23" spans="1:13" ht="21.75" customHeight="1" thickBot="1">
      <c r="A23" s="443" t="s">
        <v>462</v>
      </c>
      <c r="B23" s="444"/>
      <c r="C23" s="445"/>
      <c r="D23" s="48">
        <v>17</v>
      </c>
      <c r="E23" s="232">
        <f aca="true" t="shared" si="6" ref="E23:J23">+E10+E11+E18</f>
        <v>601575800</v>
      </c>
      <c r="F23" s="233">
        <f t="shared" si="6"/>
        <v>681482525.25</v>
      </c>
      <c r="G23" s="233">
        <f t="shared" si="6"/>
        <v>141970196.90000004</v>
      </c>
      <c r="H23" s="233">
        <f t="shared" si="6"/>
        <v>395535293.84000003</v>
      </c>
      <c r="I23" s="233">
        <f t="shared" si="6"/>
        <v>44434235.53200024</v>
      </c>
      <c r="J23" s="233">
        <f t="shared" si="6"/>
        <v>50964376.44599646</v>
      </c>
      <c r="K23" s="234">
        <f t="shared" si="1"/>
        <v>1915962427.967997</v>
      </c>
      <c r="L23" s="235">
        <f>+L10+L11+L18</f>
        <v>0</v>
      </c>
      <c r="M23" s="236">
        <f t="shared" si="0"/>
        <v>1915962427.967997</v>
      </c>
    </row>
    <row r="24" spans="1:13" ht="24" customHeight="1" thickTop="1">
      <c r="A24" s="446" t="s">
        <v>463</v>
      </c>
      <c r="B24" s="447"/>
      <c r="C24" s="448"/>
      <c r="D24" s="49">
        <v>18</v>
      </c>
      <c r="E24" s="237">
        <f aca="true" t="shared" si="7" ref="E24:J24">+E23</f>
        <v>601575800</v>
      </c>
      <c r="F24" s="238">
        <f t="shared" si="7"/>
        <v>681482525.25</v>
      </c>
      <c r="G24" s="238">
        <f t="shared" si="7"/>
        <v>141970196.90000004</v>
      </c>
      <c r="H24" s="238">
        <f t="shared" si="7"/>
        <v>395535293.84000003</v>
      </c>
      <c r="I24" s="238">
        <f t="shared" si="7"/>
        <v>44434235.53200024</v>
      </c>
      <c r="J24" s="238">
        <f t="shared" si="7"/>
        <v>50964376.44599646</v>
      </c>
      <c r="K24" s="239">
        <f t="shared" si="1"/>
        <v>1915962427.967997</v>
      </c>
      <c r="L24" s="240">
        <f>+L23</f>
        <v>0</v>
      </c>
      <c r="M24" s="220">
        <f t="shared" si="0"/>
        <v>1915962427.967997</v>
      </c>
    </row>
    <row r="25" spans="1:13" ht="12.75" customHeight="1">
      <c r="A25" s="415" t="s">
        <v>447</v>
      </c>
      <c r="B25" s="416"/>
      <c r="C25" s="417"/>
      <c r="D25" s="4">
        <v>19</v>
      </c>
      <c r="E25" s="231">
        <v>0</v>
      </c>
      <c r="F25" s="223">
        <v>0</v>
      </c>
      <c r="G25" s="223">
        <v>0</v>
      </c>
      <c r="H25" s="222">
        <v>0</v>
      </c>
      <c r="I25" s="222">
        <v>0</v>
      </c>
      <c r="J25" s="222">
        <v>0</v>
      </c>
      <c r="K25" s="224">
        <f t="shared" si="1"/>
        <v>0</v>
      </c>
      <c r="L25" s="221"/>
      <c r="M25" s="225">
        <f t="shared" si="0"/>
        <v>0</v>
      </c>
    </row>
    <row r="26" spans="1:13" ht="20.25" customHeight="1">
      <c r="A26" s="415" t="s">
        <v>448</v>
      </c>
      <c r="B26" s="416"/>
      <c r="C26" s="417"/>
      <c r="D26" s="4">
        <v>20</v>
      </c>
      <c r="E26" s="231">
        <v>0</v>
      </c>
      <c r="F26" s="223">
        <v>0</v>
      </c>
      <c r="G26" s="223">
        <v>0</v>
      </c>
      <c r="H26" s="222">
        <v>0</v>
      </c>
      <c r="I26" s="222">
        <v>0</v>
      </c>
      <c r="J26" s="222">
        <v>0</v>
      </c>
      <c r="K26" s="224">
        <f t="shared" si="1"/>
        <v>0</v>
      </c>
      <c r="L26" s="221"/>
      <c r="M26" s="225">
        <f t="shared" si="0"/>
        <v>0</v>
      </c>
    </row>
    <row r="27" spans="1:13" ht="21.75" customHeight="1">
      <c r="A27" s="418" t="s">
        <v>464</v>
      </c>
      <c r="B27" s="419"/>
      <c r="C27" s="420"/>
      <c r="D27" s="4">
        <v>21</v>
      </c>
      <c r="E27" s="226">
        <f>SUM(E24:E26)</f>
        <v>601575800</v>
      </c>
      <c r="F27" s="227">
        <f aca="true" t="shared" si="8" ref="F27:L27">SUM(F24:F26)</f>
        <v>681482525.25</v>
      </c>
      <c r="G27" s="227">
        <f t="shared" si="8"/>
        <v>141970196.90000004</v>
      </c>
      <c r="H27" s="227">
        <f t="shared" si="8"/>
        <v>395535293.84000003</v>
      </c>
      <c r="I27" s="227">
        <f t="shared" si="8"/>
        <v>44434235.53200024</v>
      </c>
      <c r="J27" s="227">
        <f t="shared" si="8"/>
        <v>50964376.44599646</v>
      </c>
      <c r="K27" s="228">
        <f t="shared" si="1"/>
        <v>1915962427.967997</v>
      </c>
      <c r="L27" s="229">
        <f t="shared" si="8"/>
        <v>0</v>
      </c>
      <c r="M27" s="230">
        <f t="shared" si="0"/>
        <v>1915962427.967997</v>
      </c>
    </row>
    <row r="28" spans="1:13" ht="23.25" customHeight="1">
      <c r="A28" s="418" t="s">
        <v>465</v>
      </c>
      <c r="B28" s="419"/>
      <c r="C28" s="420"/>
      <c r="D28" s="4">
        <v>22</v>
      </c>
      <c r="E28" s="226">
        <f>+E29+E30</f>
        <v>0</v>
      </c>
      <c r="F28" s="227">
        <f aca="true" t="shared" si="9" ref="F28:L28">+F29+F30</f>
        <v>0</v>
      </c>
      <c r="G28" s="227">
        <f t="shared" si="9"/>
        <v>87718688.10720007</v>
      </c>
      <c r="H28" s="227">
        <f t="shared" si="9"/>
        <v>0</v>
      </c>
      <c r="I28" s="227">
        <f t="shared" si="9"/>
        <v>0</v>
      </c>
      <c r="J28" s="227">
        <f t="shared" si="9"/>
        <v>51528025.425000325</v>
      </c>
      <c r="K28" s="228">
        <f t="shared" si="1"/>
        <v>139246713.5322004</v>
      </c>
      <c r="L28" s="229">
        <f t="shared" si="9"/>
        <v>0</v>
      </c>
      <c r="M28" s="230">
        <f t="shared" si="0"/>
        <v>139246713.5322004</v>
      </c>
    </row>
    <row r="29" spans="1:13" ht="13.5" customHeight="1">
      <c r="A29" s="415" t="s">
        <v>451</v>
      </c>
      <c r="B29" s="416"/>
      <c r="C29" s="417"/>
      <c r="D29" s="4">
        <v>23</v>
      </c>
      <c r="E29" s="231">
        <v>0</v>
      </c>
      <c r="F29" s="223">
        <v>0</v>
      </c>
      <c r="G29" s="222">
        <v>0</v>
      </c>
      <c r="H29" s="222">
        <v>0</v>
      </c>
      <c r="I29" s="222">
        <v>0</v>
      </c>
      <c r="J29" s="222">
        <v>51528025.425000325</v>
      </c>
      <c r="K29" s="224">
        <f t="shared" si="1"/>
        <v>51528025.425000325</v>
      </c>
      <c r="L29" s="221"/>
      <c r="M29" s="225">
        <f t="shared" si="0"/>
        <v>51528025.425000325</v>
      </c>
    </row>
    <row r="30" spans="1:13" ht="21.75" customHeight="1">
      <c r="A30" s="415" t="s">
        <v>466</v>
      </c>
      <c r="B30" s="416"/>
      <c r="C30" s="417"/>
      <c r="D30" s="4">
        <v>24</v>
      </c>
      <c r="E30" s="226">
        <f>SUM(E31:E34)</f>
        <v>0</v>
      </c>
      <c r="F30" s="227">
        <f aca="true" t="shared" si="10" ref="F30:L30">SUM(F31:F34)</f>
        <v>0</v>
      </c>
      <c r="G30" s="227">
        <f t="shared" si="10"/>
        <v>87718688.10720007</v>
      </c>
      <c r="H30" s="227">
        <f t="shared" si="10"/>
        <v>0</v>
      </c>
      <c r="I30" s="227">
        <f t="shared" si="10"/>
        <v>0</v>
      </c>
      <c r="J30" s="227">
        <f t="shared" si="10"/>
        <v>0</v>
      </c>
      <c r="K30" s="228">
        <f t="shared" si="1"/>
        <v>87718688.10720007</v>
      </c>
      <c r="L30" s="229">
        <f t="shared" si="10"/>
        <v>0</v>
      </c>
      <c r="M30" s="230">
        <f t="shared" si="0"/>
        <v>87718688.10720007</v>
      </c>
    </row>
    <row r="31" spans="1:13" ht="21.75" customHeight="1">
      <c r="A31" s="415" t="s">
        <v>453</v>
      </c>
      <c r="B31" s="416"/>
      <c r="C31" s="417"/>
      <c r="D31" s="4">
        <v>25</v>
      </c>
      <c r="E31" s="231">
        <v>0</v>
      </c>
      <c r="F31" s="223">
        <v>0</v>
      </c>
      <c r="G31" s="223">
        <v>-7102200.03240001</v>
      </c>
      <c r="H31" s="223">
        <v>0</v>
      </c>
      <c r="I31" s="223">
        <v>0</v>
      </c>
      <c r="J31" s="223">
        <v>0</v>
      </c>
      <c r="K31" s="224">
        <f t="shared" si="1"/>
        <v>-7102200.03240001</v>
      </c>
      <c r="L31" s="221"/>
      <c r="M31" s="225">
        <f t="shared" si="0"/>
        <v>-7102200.03240001</v>
      </c>
    </row>
    <row r="32" spans="1:13" ht="21.75" customHeight="1">
      <c r="A32" s="415" t="s">
        <v>454</v>
      </c>
      <c r="B32" s="416"/>
      <c r="C32" s="417"/>
      <c r="D32" s="4">
        <v>26</v>
      </c>
      <c r="E32" s="231">
        <v>0</v>
      </c>
      <c r="F32" s="223">
        <v>0</v>
      </c>
      <c r="G32" s="223">
        <v>97002791.50760008</v>
      </c>
      <c r="H32" s="223">
        <v>0</v>
      </c>
      <c r="I32" s="223">
        <v>0</v>
      </c>
      <c r="J32" s="223">
        <v>0</v>
      </c>
      <c r="K32" s="224">
        <f t="shared" si="1"/>
        <v>97002791.50760008</v>
      </c>
      <c r="L32" s="221"/>
      <c r="M32" s="225">
        <f t="shared" si="0"/>
        <v>97002791.50760008</v>
      </c>
    </row>
    <row r="33" spans="1:13" ht="22.5" customHeight="1">
      <c r="A33" s="415" t="s">
        <v>455</v>
      </c>
      <c r="B33" s="416"/>
      <c r="C33" s="417"/>
      <c r="D33" s="4">
        <v>27</v>
      </c>
      <c r="E33" s="231">
        <v>0</v>
      </c>
      <c r="F33" s="223">
        <v>0</v>
      </c>
      <c r="G33" s="223">
        <v>-2181903.368</v>
      </c>
      <c r="H33" s="223">
        <v>0</v>
      </c>
      <c r="I33" s="223">
        <v>0</v>
      </c>
      <c r="J33" s="223">
        <v>0</v>
      </c>
      <c r="K33" s="224">
        <f t="shared" si="1"/>
        <v>-2181903.368</v>
      </c>
      <c r="L33" s="221"/>
      <c r="M33" s="225">
        <f t="shared" si="0"/>
        <v>-2181903.368</v>
      </c>
    </row>
    <row r="34" spans="1:13" ht="21" customHeight="1">
      <c r="A34" s="415" t="s">
        <v>456</v>
      </c>
      <c r="B34" s="416"/>
      <c r="C34" s="417"/>
      <c r="D34" s="4">
        <v>28</v>
      </c>
      <c r="E34" s="231">
        <v>0</v>
      </c>
      <c r="F34" s="223">
        <v>0</v>
      </c>
      <c r="G34" s="223">
        <v>0</v>
      </c>
      <c r="H34" s="223">
        <v>0</v>
      </c>
      <c r="I34" s="223">
        <v>0</v>
      </c>
      <c r="J34" s="223">
        <v>0</v>
      </c>
      <c r="K34" s="224">
        <f t="shared" si="1"/>
        <v>0</v>
      </c>
      <c r="L34" s="221"/>
      <c r="M34" s="225">
        <f t="shared" si="0"/>
        <v>0</v>
      </c>
    </row>
    <row r="35" spans="1:13" ht="33.75" customHeight="1">
      <c r="A35" s="418" t="s">
        <v>467</v>
      </c>
      <c r="B35" s="419"/>
      <c r="C35" s="420"/>
      <c r="D35" s="4">
        <v>29</v>
      </c>
      <c r="E35" s="226">
        <f>SUM(E36:E39)</f>
        <v>0</v>
      </c>
      <c r="F35" s="227">
        <f aca="true" t="shared" si="11" ref="F35:L35">SUM(F36:F39)</f>
        <v>0</v>
      </c>
      <c r="G35" s="227">
        <f t="shared" si="11"/>
        <v>-1160429.376000008</v>
      </c>
      <c r="H35" s="227">
        <f t="shared" si="11"/>
        <v>2338542.2200000007</v>
      </c>
      <c r="I35" s="227">
        <f t="shared" si="11"/>
        <v>48098152.27600008</v>
      </c>
      <c r="J35" s="227">
        <f t="shared" si="11"/>
        <v>-50964376.44599998</v>
      </c>
      <c r="K35" s="228">
        <f t="shared" si="1"/>
        <v>-1688111.3259999081</v>
      </c>
      <c r="L35" s="229">
        <f t="shared" si="11"/>
        <v>0</v>
      </c>
      <c r="M35" s="230">
        <f t="shared" si="0"/>
        <v>-1688111.3259999081</v>
      </c>
    </row>
    <row r="36" spans="1:13" ht="26.25" customHeight="1">
      <c r="A36" s="415" t="s">
        <v>458</v>
      </c>
      <c r="B36" s="416"/>
      <c r="C36" s="417"/>
      <c r="D36" s="4">
        <v>30</v>
      </c>
      <c r="E36" s="231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24">
        <f t="shared" si="1"/>
        <v>0</v>
      </c>
      <c r="L36" s="221"/>
      <c r="M36" s="225">
        <f t="shared" si="0"/>
        <v>0</v>
      </c>
    </row>
    <row r="37" spans="1:13" ht="12.75" customHeight="1">
      <c r="A37" s="415" t="s">
        <v>459</v>
      </c>
      <c r="B37" s="416"/>
      <c r="C37" s="417"/>
      <c r="D37" s="4">
        <v>31</v>
      </c>
      <c r="E37" s="231"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4">
        <f t="shared" si="1"/>
        <v>0</v>
      </c>
      <c r="L37" s="221"/>
      <c r="M37" s="225">
        <f t="shared" si="0"/>
        <v>0</v>
      </c>
    </row>
    <row r="38" spans="1:13" ht="18.75" customHeight="1">
      <c r="A38" s="415" t="s">
        <v>460</v>
      </c>
      <c r="B38" s="416"/>
      <c r="C38" s="417"/>
      <c r="D38" s="4">
        <v>32</v>
      </c>
      <c r="E38" s="231">
        <v>0</v>
      </c>
      <c r="F38" s="223">
        <v>0</v>
      </c>
      <c r="G38" s="223">
        <v>0</v>
      </c>
      <c r="H38" s="223">
        <v>0</v>
      </c>
      <c r="I38" s="223">
        <v>0</v>
      </c>
      <c r="J38" s="223">
        <v>-1960000</v>
      </c>
      <c r="K38" s="224">
        <f t="shared" si="1"/>
        <v>-1960000</v>
      </c>
      <c r="L38" s="221"/>
      <c r="M38" s="225">
        <f t="shared" si="0"/>
        <v>-1960000</v>
      </c>
    </row>
    <row r="39" spans="1:13" ht="12.75" customHeight="1">
      <c r="A39" s="415" t="s">
        <v>461</v>
      </c>
      <c r="B39" s="416"/>
      <c r="C39" s="417"/>
      <c r="D39" s="4">
        <v>33</v>
      </c>
      <c r="E39" s="231">
        <v>0</v>
      </c>
      <c r="F39" s="223">
        <v>0</v>
      </c>
      <c r="G39" s="223">
        <v>-1160429.376000008</v>
      </c>
      <c r="H39" s="223">
        <v>2338542.2200000007</v>
      </c>
      <c r="I39" s="223">
        <v>48098152.27600008</v>
      </c>
      <c r="J39" s="223">
        <v>-49004376.44599998</v>
      </c>
      <c r="K39" s="224">
        <f t="shared" si="1"/>
        <v>271888.67400009185</v>
      </c>
      <c r="L39" s="221"/>
      <c r="M39" s="225">
        <f t="shared" si="0"/>
        <v>271888.67400009185</v>
      </c>
    </row>
    <row r="40" spans="1:13" ht="31.5" customHeight="1">
      <c r="A40" s="449" t="s">
        <v>468</v>
      </c>
      <c r="B40" s="450"/>
      <c r="C40" s="451"/>
      <c r="D40" s="46">
        <v>34</v>
      </c>
      <c r="E40" s="241">
        <f aca="true" t="shared" si="12" ref="E40:J40">+E27+E28+E35</f>
        <v>601575800</v>
      </c>
      <c r="F40" s="242">
        <f t="shared" si="12"/>
        <v>681482525.25</v>
      </c>
      <c r="G40" s="242">
        <f t="shared" si="12"/>
        <v>228528455.6312001</v>
      </c>
      <c r="H40" s="242">
        <f t="shared" si="12"/>
        <v>397873836.06000006</v>
      </c>
      <c r="I40" s="242">
        <f t="shared" si="12"/>
        <v>92532387.80800033</v>
      </c>
      <c r="J40" s="242">
        <f t="shared" si="12"/>
        <v>51528025.42499681</v>
      </c>
      <c r="K40" s="243">
        <f t="shared" si="1"/>
        <v>2053521030.1741974</v>
      </c>
      <c r="L40" s="244">
        <f>+L27+L28+L35</f>
        <v>0</v>
      </c>
      <c r="M40" s="245">
        <f t="shared" si="0"/>
        <v>2053521030.1741974</v>
      </c>
    </row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16:C16"/>
    <mergeCell ref="A17:C17"/>
    <mergeCell ref="A18:C18"/>
    <mergeCell ref="A19:C19"/>
    <mergeCell ref="A20:C20"/>
    <mergeCell ref="A21:C21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N1:IV65536 A41:C65536 D7:M65536"/>
  </dataValidations>
  <printOptions/>
  <pageMargins left="0.75" right="0.75" top="1" bottom="1" header="0.5" footer="0.5"/>
  <pageSetup horizontalDpi="600" verticalDpi="600" orientation="portrait" paperSize="9" scale="63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G26" sqref="G26"/>
    </sheetView>
  </sheetViews>
  <sheetFormatPr defaultColWidth="9.140625" defaultRowHeight="12.75"/>
  <cols>
    <col min="1" max="16384" width="9.140625" style="121" customWidth="1"/>
  </cols>
  <sheetData>
    <row r="1" spans="1:10" ht="12">
      <c r="A1" s="120"/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>
      <c r="A2" s="452" t="s">
        <v>469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12">
      <c r="A3" s="160"/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2.75" customHeight="1">
      <c r="A4" s="453" t="s">
        <v>470</v>
      </c>
      <c r="B4" s="454"/>
      <c r="C4" s="454"/>
      <c r="D4" s="454"/>
      <c r="E4" s="454"/>
      <c r="F4" s="454"/>
      <c r="G4" s="454"/>
      <c r="H4" s="454"/>
      <c r="I4" s="454"/>
      <c r="J4" s="454"/>
    </row>
    <row r="5" spans="1:10" ht="12.75" customHeight="1">
      <c r="A5" s="454"/>
      <c r="B5" s="454"/>
      <c r="C5" s="454"/>
      <c r="D5" s="454"/>
      <c r="E5" s="454"/>
      <c r="F5" s="454"/>
      <c r="G5" s="454"/>
      <c r="H5" s="454"/>
      <c r="I5" s="454"/>
      <c r="J5" s="454"/>
    </row>
    <row r="6" spans="1:10" ht="12.75" customHeight="1">
      <c r="A6" s="454"/>
      <c r="B6" s="454"/>
      <c r="C6" s="454"/>
      <c r="D6" s="454"/>
      <c r="E6" s="454"/>
      <c r="F6" s="454"/>
      <c r="G6" s="454"/>
      <c r="H6" s="454"/>
      <c r="I6" s="454"/>
      <c r="J6" s="454"/>
    </row>
    <row r="7" spans="1:10" ht="12.75" customHeight="1">
      <c r="A7" s="454"/>
      <c r="B7" s="454"/>
      <c r="C7" s="454"/>
      <c r="D7" s="454"/>
      <c r="E7" s="454"/>
      <c r="F7" s="454"/>
      <c r="G7" s="454"/>
      <c r="H7" s="454"/>
      <c r="I7" s="454"/>
      <c r="J7" s="454"/>
    </row>
    <row r="8" spans="1:10" ht="12.75" customHeight="1">
      <c r="A8" s="454"/>
      <c r="B8" s="454"/>
      <c r="C8" s="454"/>
      <c r="D8" s="454"/>
      <c r="E8" s="454"/>
      <c r="F8" s="454"/>
      <c r="G8" s="454"/>
      <c r="H8" s="454"/>
      <c r="I8" s="454"/>
      <c r="J8" s="454"/>
    </row>
    <row r="9" spans="1:10" ht="12.75" customHeight="1">
      <c r="A9" s="454"/>
      <c r="B9" s="454"/>
      <c r="C9" s="454"/>
      <c r="D9" s="454"/>
      <c r="E9" s="454"/>
      <c r="F9" s="454"/>
      <c r="G9" s="454"/>
      <c r="H9" s="454"/>
      <c r="I9" s="454"/>
      <c r="J9" s="454"/>
    </row>
    <row r="10" spans="1:10" ht="12">
      <c r="A10" s="455"/>
      <c r="B10" s="455"/>
      <c r="C10" s="455"/>
      <c r="D10" s="455"/>
      <c r="E10" s="455"/>
      <c r="F10" s="455"/>
      <c r="G10" s="455"/>
      <c r="H10" s="455"/>
      <c r="I10" s="455"/>
      <c r="J10" s="455"/>
    </row>
    <row r="11" spans="1:10" ht="12">
      <c r="A11" s="122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0" ht="12">
      <c r="A12" s="122"/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ht="12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ht="12">
      <c r="A14" s="122"/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 ht="12">
      <c r="A15" s="122"/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0" ht="12">
      <c r="A16" s="122"/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0" ht="12">
      <c r="A17" s="122"/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ht="12">
      <c r="A18" s="122"/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ht="12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12">
      <c r="A20" s="122"/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12">
      <c r="A21" s="122"/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12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12">
      <c r="A23" s="122"/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">
      <c r="A24" s="122"/>
      <c r="B24" s="122"/>
      <c r="C24" s="122"/>
      <c r="D24" s="122"/>
      <c r="E24" s="122"/>
      <c r="F24" s="122"/>
      <c r="G24" s="122"/>
      <c r="H24" s="122"/>
      <c r="I24" s="122"/>
      <c r="J24" s="122"/>
    </row>
    <row r="25" spans="1:10" ht="12">
      <c r="A25" s="122"/>
      <c r="B25" s="122"/>
      <c r="C25" s="122"/>
      <c r="D25" s="122"/>
      <c r="E25" s="122"/>
      <c r="F25" s="122"/>
      <c r="G25" s="122"/>
      <c r="H25" s="122"/>
      <c r="J25" s="122"/>
    </row>
    <row r="26" spans="1:10" ht="12">
      <c r="A26" s="122"/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ht="12">
      <c r="A27" s="122"/>
      <c r="B27" s="122"/>
      <c r="C27" s="122"/>
      <c r="D27" s="122"/>
      <c r="E27" s="122"/>
      <c r="F27" s="122"/>
      <c r="G27" s="122"/>
      <c r="H27" s="122"/>
      <c r="I27" s="122"/>
      <c r="J27" s="122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2011-04-18T07:43:24Z</cp:lastPrinted>
  <dcterms:created xsi:type="dcterms:W3CDTF">2008-10-17T11:51:54Z</dcterms:created>
  <dcterms:modified xsi:type="dcterms:W3CDTF">2017-04-20T12:08:49Z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