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385" firstSheet="1" activeTab="5"/>
  </bookViews>
  <sheets>
    <sheet name="Skriveni" sheetId="1" state="hidden" r:id="rId1"/>
    <sheet name="GENERAL" sheetId="2" r:id="rId2"/>
    <sheet name="BS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  <externalReference r:id="rId11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'GENERAL'!$A$1:$I$82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<sst xmlns="http://schemas.openxmlformats.org/spreadsheetml/2006/main" count="953" uniqueCount="520">
  <si>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</si>
  <si>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</si>
  <si>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</si>
  <si>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</si>
  <si>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</si>
  <si>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</si>
  <si>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</si>
  <si>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</si>
  <si>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</si>
  <si>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</si>
  <si>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</si>
  <si>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</si>
  <si>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</si>
  <si>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</si>
  <si>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</si>
  <si>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</si>
  <si>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</si>
  <si>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</si>
  <si>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</si>
  <si>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</si>
  <si>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</si>
  <si>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</si>
  <si>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</si>
  <si>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</si>
  <si>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</si>
  <si>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</si>
  <si>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</si>
  <si>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</si>
  <si>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</si>
  <si>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</si>
  <si>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</si>
  <si>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</si>
  <si>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</si>
  <si>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</si>
  <si>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</si>
  <si>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</si>
  <si>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</si>
  <si>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</si>
  <si>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</si>
  <si>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</si>
  <si>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</si>
  <si>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</si>
  <si>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</si>
  <si>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</si>
  <si>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</si>
  <si>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</si>
  <si>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</si>
  <si>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</si>
  <si>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</si>
  <si>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</si>
  <si>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</si>
  <si>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</si>
  <si>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</si>
  <si>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</si>
  <si>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</si>
  <si>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</si>
  <si>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</si>
  <si>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</si>
  <si>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</si>
  <si>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</si>
  <si>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</si>
  <si>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</si>
  <si>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</si>
  <si>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</si>
  <si>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</si>
  <si>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</si>
  <si>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</si>
  <si>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</si>
  <si>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</si>
  <si>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</si>
  <si>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</si>
  <si>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</si>
  <si>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</si>
  <si>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</si>
  <si>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</si>
  <si>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</si>
  <si>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</si>
  <si>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</si>
  <si>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</si>
  <si>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</si>
  <si>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</si>
  <si>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</si>
  <si>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</si>
  <si>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</si>
  <si>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</si>
  <si>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</si>
  <si>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</si>
  <si>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</si>
  <si>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</si>
  <si>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</si>
  <si>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</si>
  <si>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</si>
  <si>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</si>
  <si>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</si>
  <si>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</si>
  <si>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</si>
  <si>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</si>
  <si>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</si>
  <si>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</si>
  <si>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</si>
  <si>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</si>
  <si>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</si>
  <si>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</si>
  <si>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</si>
  <si>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</si>
  <si>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</si>
  <si>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</si>
  <si>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</si>
  <si>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</si>
  <si>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</si>
  <si>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</si>
  <si>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</si>
  <si>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</si>
  <si>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</si>
  <si>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</si>
  <si>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</si>
  <si>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</si>
  <si>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</si>
  <si>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LLOYD D.D.</t>
  </si>
  <si>
    <t>03276236</t>
  </si>
  <si>
    <t>CROATIA OSIGURANJE D.D.</t>
  </si>
  <si>
    <t>20097647</t>
  </si>
  <si>
    <t>PBZ CROATIA OSIGURANJE D.D.</t>
  </si>
  <si>
    <t>01583999</t>
  </si>
  <si>
    <t>CROATIA ZDRAVSTVENO OSIGURANJE D.D.</t>
  </si>
  <si>
    <t>01808435</t>
  </si>
  <si>
    <t>01450930</t>
  </si>
  <si>
    <t>01892037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</si>
  <si>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</si>
  <si>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</si>
  <si>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</si>
  <si>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</si>
  <si>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</si>
  <si>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</si>
  <si>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</si>
  <si>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</si>
  <si>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</si>
  <si>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</si>
  <si>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</si>
  <si>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</si>
  <si>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</si>
  <si>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</si>
  <si>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</si>
  <si>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</si>
  <si>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</si>
  <si>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</si>
  <si>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</si>
  <si>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</si>
  <si>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</si>
  <si>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</si>
  <si>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</si>
  <si>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</si>
  <si>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</si>
  <si>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</si>
  <si>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</si>
  <si>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</si>
  <si>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</si>
  <si>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 xml:space="preserve">in PDF </t>
  </si>
  <si>
    <t>L.S.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</si>
  <si>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</si>
  <si>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</si>
  <si>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</si>
  <si>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</si>
  <si>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</si>
  <si>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</si>
  <si>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</si>
  <si>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</si>
  <si>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</si>
  <si>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</si>
  <si>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</si>
  <si>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</si>
  <si>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</si>
  <si>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</si>
  <si>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</si>
  <si>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</si>
  <si>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</si>
  <si>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</si>
  <si>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</si>
  <si>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</si>
  <si>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</si>
  <si>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</si>
  <si>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</si>
  <si>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</si>
  <si>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</si>
  <si>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</si>
  <si>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</si>
  <si>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</si>
  <si>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</si>
  <si>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</si>
  <si>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</si>
  <si>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</si>
  <si>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</si>
  <si>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</si>
  <si>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</si>
  <si>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</si>
  <si>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</si>
  <si>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</si>
  <si>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</si>
  <si>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</si>
  <si>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</si>
  <si>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</si>
  <si>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</si>
  <si>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</si>
  <si>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</si>
  <si>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</si>
  <si>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</si>
  <si>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</si>
  <si>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</si>
  <si>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</si>
  <si>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</si>
  <si>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</si>
  <si>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</si>
  <si>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</si>
  <si>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</si>
  <si>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</si>
  <si>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</si>
  <si>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</si>
  <si>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</si>
  <si>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</si>
  <si>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</si>
  <si>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</si>
  <si>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</si>
  <si>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</si>
  <si>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</si>
  <si>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</si>
  <si>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</si>
  <si>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</si>
  <si>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</si>
  <si>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</si>
  <si>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</si>
  <si>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</si>
  <si>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</si>
  <si>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</si>
  <si>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</si>
  <si>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</si>
  <si>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</si>
  <si>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</si>
  <si>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</si>
  <si>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</si>
  <si>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</si>
  <si>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</si>
  <si>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</si>
  <si>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</si>
  <si>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</si>
  <si>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</si>
  <si>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</si>
  <si>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</si>
  <si>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</si>
  <si>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</si>
  <si>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</si>
  <si>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</si>
  <si>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</si>
  <si>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</si>
  <si>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</si>
  <si>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</si>
  <si>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</si>
  <si>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</si>
  <si>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</si>
  <si>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</si>
  <si>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</si>
  <si>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</si>
  <si>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</si>
  <si>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</si>
  <si>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</si>
  <si>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</si>
  <si>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</si>
  <si>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</si>
  <si>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</si>
  <si>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</si>
  <si>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</si>
  <si>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</si>
  <si>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</si>
  <si>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</si>
  <si>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</si>
  <si>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</si>
  <si>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</si>
  <si>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</si>
  <si>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</si>
  <si>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</si>
  <si>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</si>
  <si>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</si>
  <si>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</si>
  <si>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</si>
  <si>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</si>
  <si>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</si>
  <si>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</si>
  <si>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</si>
  <si>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</si>
  <si>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</si>
  <si>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</si>
  <si>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</si>
  <si>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</si>
  <si>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</si>
  <si>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</si>
  <si>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</si>
  <si>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</si>
  <si>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</si>
  <si>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</si>
  <si>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</si>
  <si>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</si>
  <si>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</si>
  <si>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</si>
  <si>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</si>
  <si>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</si>
  <si>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</si>
  <si>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</si>
  <si>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</si>
  <si>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</si>
  <si>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</si>
  <si>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</si>
  <si>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</si>
  <si>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</si>
  <si>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</si>
  <si>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</si>
  <si>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</si>
  <si>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</si>
  <si>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</si>
  <si>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</si>
  <si>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</si>
  <si>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</si>
  <si>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</si>
  <si>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</si>
  <si>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</si>
  <si>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</si>
  <si>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</si>
  <si>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</si>
  <si>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</si>
  <si>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</si>
  <si>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</si>
  <si>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</si>
  <si>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</si>
  <si>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</si>
  <si>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</si>
  <si>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</si>
  <si>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</si>
  <si>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       1. Gross amount</t>
  </si>
  <si>
    <t xml:space="preserve">       2. Coinsurer`s share</t>
  </si>
  <si>
    <t xml:space="preserve">       3. Reinsurer`s share</t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</si>
  <si>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</si>
  <si>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</si>
  <si>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</si>
  <si>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</si>
  <si>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</si>
  <si>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</si>
  <si>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</si>
  <si>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</si>
  <si>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</si>
  <si>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</si>
  <si>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</si>
  <si>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</si>
  <si>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</si>
  <si>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</si>
  <si>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</si>
  <si>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</si>
  <si>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</si>
  <si>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</si>
  <si>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</si>
  <si>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</si>
  <si>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</si>
  <si>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</si>
  <si>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</si>
  <si>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</si>
  <si>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</si>
  <si>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</si>
  <si>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</si>
  <si>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</si>
  <si>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</si>
  <si>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</si>
  <si>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</si>
  <si>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</si>
  <si>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</si>
  <si>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</si>
  <si>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</si>
  <si>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8. Profit tax on other comprehensive profit</t>
  </si>
  <si>
    <t>XX. Total comprehensive profit (199+204)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</si>
  <si>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</si>
  <si>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</si>
  <si>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</si>
  <si>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</si>
  <si>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</si>
  <si>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</si>
  <si>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</si>
  <si>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</si>
  <si>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</si>
  <si>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</si>
  <si>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</si>
  <si>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</si>
  <si>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</si>
  <si>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</si>
  <si>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</si>
  <si>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</si>
  <si>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</si>
  <si>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</si>
  <si>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</si>
  <si>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</si>
  <si>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</si>
  <si>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</si>
  <si>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</si>
  <si>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</si>
  <si>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</si>
  <si>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</si>
  <si>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</si>
  <si>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</si>
  <si>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</si>
  <si>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</si>
  <si>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</si>
  <si>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</si>
  <si>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</si>
  <si>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</si>
  <si>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</si>
  <si>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</si>
  <si>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</si>
  <si>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</si>
  <si>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</si>
  <si>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</si>
  <si>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</si>
  <si>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</si>
  <si>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</si>
  <si>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</si>
  <si>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</si>
  <si>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</si>
  <si>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</si>
  <si>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</si>
  <si>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</si>
  <si>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</si>
  <si>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</si>
  <si>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</si>
  <si>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</si>
  <si>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</si>
  <si>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</si>
  <si>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</si>
  <si>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</si>
  <si>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</si>
  <si>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</si>
  <si>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</si>
  <si>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</si>
  <si>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</si>
  <si>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</si>
  <si>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</si>
  <si>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</si>
  <si>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</si>
  <si>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</si>
  <si>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</si>
  <si>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</si>
  <si>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</si>
  <si>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</si>
  <si>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</si>
  <si>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</si>
  <si>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</si>
  <si>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</si>
  <si>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</si>
  <si>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</si>
  <si>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</si>
  <si>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</si>
  <si>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</si>
  <si>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</si>
  <si>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</si>
  <si>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</si>
  <si>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</si>
  <si>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</si>
  <si>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</si>
  <si>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</si>
  <si>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</si>
  <si>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</si>
  <si>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</si>
  <si>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</si>
  <si>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</si>
  <si>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</si>
  <si>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</si>
  <si>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</si>
  <si>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</si>
  <si>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r>
      <t xml:space="preserve">IX. Outlays for premium returns (bonuses and discounts), net of reinsurance </t>
    </r>
    <r>
      <rPr>
        <sz val="8"/>
        <rFont val="Arial"/>
        <family val="2"/>
      </rPr>
      <t>(AOP 172 + 173)</t>
    </r>
  </si>
  <si>
    <t>VIII. Changes in special reserves for insurance concerning the life insurance group where the policyholder assumes the investment risk, net of reinsurance  (AOP 168 to 170)</t>
  </si>
  <si>
    <t xml:space="preserve">     7. Share of other comprehensive profit of associates</t>
  </si>
  <si>
    <t xml:space="preserve">     5. Effects of cash flow hedging instruments</t>
  </si>
  <si>
    <t xml:space="preserve">     6. Actuarial profit / loss on pension plans with defined pensions</t>
  </si>
  <si>
    <t>XXI. Reclassification adjustments</t>
  </si>
  <si>
    <t xml:space="preserve">    6. Other technical insurance provision, reinsurance share </t>
  </si>
  <si>
    <t xml:space="preserve">    7. Special provision for insurance concerning life insurance group where the policyholder assumes the investment risk, reinsurance share</t>
  </si>
  <si>
    <t xml:space="preserve">D. SPECIAL PROVISION FOR THE GROUP LIFE INSURANCE WHERE THE POLICYHOLDER ASSUMES THE INVESTMENT RISK, gross amount   </t>
  </si>
  <si>
    <t xml:space="preserve">MILENIJUM  OSIGURANJE A.D. </t>
  </si>
  <si>
    <t>CROATIA OSIGURANJE A.D. - ZA ŽIVOTNA OSIG.</t>
  </si>
  <si>
    <t>CROATIA OSIGURANJE A.D. - ZA NEŽIVOTNA OSIG.</t>
  </si>
  <si>
    <t>CROATIA OSIGURANJE MIROVINSKO DRUŠTVO D.O.O.</t>
  </si>
  <si>
    <t>RAZNE USLUGE D.O.O. - U LIKVIDACIJI</t>
  </si>
  <si>
    <t>CROATIA - TEHNIČKI PREGLEDI D.O.O.</t>
  </si>
  <si>
    <t>BEOGRAD</t>
  </si>
  <si>
    <t>SKOPJE</t>
  </si>
  <si>
    <t>07810318</t>
  </si>
  <si>
    <t>01731742</t>
  </si>
  <si>
    <t>06479570</t>
  </si>
  <si>
    <t>05920922</t>
  </si>
  <si>
    <t>6512</t>
  </si>
  <si>
    <t>BRIONI D.D.</t>
  </si>
  <si>
    <t>PULA</t>
  </si>
  <si>
    <t>03228819</t>
  </si>
  <si>
    <t>Vatroslava Jagića 33</t>
  </si>
  <si>
    <t>MOSTAR</t>
  </si>
  <si>
    <t>AGROSERVIS STP d.o.o.</t>
  </si>
  <si>
    <t>VIROVITICA</t>
  </si>
  <si>
    <t>01233033</t>
  </si>
  <si>
    <t>Jelena Matijević</t>
  </si>
  <si>
    <t>(unosi se samo prezime i ime osobe za kontakt)</t>
  </si>
  <si>
    <t>01/6333-135</t>
  </si>
  <si>
    <t>Telefaks:</t>
  </si>
  <si>
    <t>01/6332-073</t>
  </si>
  <si>
    <t>jelena.matijevic@crosig.hr</t>
  </si>
  <si>
    <t>As of: 31.12.2016.</t>
  </si>
  <si>
    <t>For period: 01.01.- 31.12.2016.</t>
  </si>
  <si>
    <t>For period: 01.01.-31.12.2016.</t>
  </si>
  <si>
    <t>Damir Vanđelić, Miroslav Klepač, Nikola Mišetić, Robert Vučković, Marjan Kralj</t>
  </si>
  <si>
    <t>Miroslav Klepač</t>
  </si>
  <si>
    <t>Damir Vanđelić</t>
  </si>
  <si>
    <t>Član Uprave</t>
  </si>
  <si>
    <t>Predsjednik Uprave</t>
  </si>
  <si>
    <t>Nikola Mišetić</t>
  </si>
  <si>
    <t>Robert Vučković</t>
  </si>
  <si>
    <t>Marjan Kralj</t>
  </si>
  <si>
    <t>01.01.2016.</t>
  </si>
  <si>
    <t>31.12.2016.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</si>
</sst>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2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39" xfId="0" applyFont="1" applyFill="1" applyBorder="1" applyAlignment="1" applyProtection="1">
      <alignment horizontal="center" vertical="center" wrapText="1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6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47" xfId="58" applyFont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4" borderId="44" xfId="0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/>
    </xf>
    <xf numFmtId="49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0" fontId="8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vertical="top" wrapText="1"/>
      <protection hidden="1"/>
    </xf>
    <xf numFmtId="0" fontId="1" fillId="35" borderId="15" xfId="0" applyFont="1" applyFill="1" applyBorder="1" applyAlignment="1">
      <alignment vertical="center"/>
    </xf>
    <xf numFmtId="0" fontId="7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193" fontId="0" fillId="0" borderId="0" xfId="0" applyNumberFormat="1" applyAlignment="1">
      <alignment/>
    </xf>
    <xf numFmtId="0" fontId="8" fillId="35" borderId="15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53" xfId="0" applyNumberFormat="1" applyFont="1" applyFill="1" applyBorder="1" applyAlignment="1">
      <alignment horizontal="center" vertical="center"/>
    </xf>
    <xf numFmtId="167" fontId="6" fillId="0" borderId="54" xfId="0" applyNumberFormat="1" applyFont="1" applyFill="1" applyBorder="1" applyAlignment="1">
      <alignment horizontal="center" vertical="center"/>
    </xf>
    <xf numFmtId="167" fontId="6" fillId="0" borderId="55" xfId="0" applyNumberFormat="1" applyFont="1" applyFill="1" applyBorder="1" applyAlignment="1">
      <alignment horizontal="center" vertical="center"/>
    </xf>
    <xf numFmtId="49" fontId="13" fillId="0" borderId="0" xfId="64" applyNumberFormat="1" applyFont="1" applyBorder="1" applyAlignment="1" applyProtection="1">
      <alignment horizontal="center" vertical="center"/>
      <protection hidden="1" locked="0"/>
    </xf>
    <xf numFmtId="0" fontId="14" fillId="36" borderId="0" xfId="58" applyFont="1" applyFill="1" applyBorder="1" applyAlignment="1" applyProtection="1">
      <alignment horizontal="right"/>
      <protection hidden="1"/>
    </xf>
    <xf numFmtId="0" fontId="14" fillId="36" borderId="0" xfId="58" applyFont="1" applyFill="1" applyBorder="1" applyAlignment="1" applyProtection="1">
      <alignment vertical="top"/>
      <protection hidden="1"/>
    </xf>
    <xf numFmtId="0" fontId="14" fillId="36" borderId="0" xfId="58" applyFont="1" applyFill="1" applyBorder="1" applyAlignment="1" applyProtection="1">
      <alignment vertical="top" wrapText="1"/>
      <protection hidden="1"/>
    </xf>
    <xf numFmtId="0" fontId="14" fillId="36" borderId="0" xfId="58" applyFont="1" applyFill="1" applyBorder="1" applyAlignment="1" applyProtection="1">
      <alignment wrapText="1"/>
      <protection hidden="1"/>
    </xf>
    <xf numFmtId="0" fontId="14" fillId="36" borderId="0" xfId="58" applyFont="1" applyFill="1" applyBorder="1" applyProtection="1">
      <alignment vertical="top"/>
      <protection hidden="1"/>
    </xf>
    <xf numFmtId="0" fontId="14" fillId="36" borderId="0" xfId="58" applyFont="1" applyFill="1" applyBorder="1" applyAlignment="1" applyProtection="1">
      <alignment horizontal="left" vertical="top" indent="2"/>
      <protection hidden="1"/>
    </xf>
    <xf numFmtId="0" fontId="14" fillId="36" borderId="0" xfId="58" applyFont="1" applyFill="1" applyBorder="1" applyAlignment="1" applyProtection="1">
      <alignment horizontal="left" vertical="top" wrapText="1" indent="2"/>
      <protection hidden="1"/>
    </xf>
    <xf numFmtId="0" fontId="14" fillId="36" borderId="0" xfId="58" applyFont="1" applyFill="1" applyBorder="1" applyAlignment="1" applyProtection="1">
      <alignment horizontal="right" vertical="top"/>
      <protection hidden="1"/>
    </xf>
    <xf numFmtId="0" fontId="14" fillId="36" borderId="0" xfId="58" applyFont="1" applyFill="1" applyBorder="1" applyAlignment="1" applyProtection="1">
      <alignment horizontal="center" vertical="top"/>
      <protection hidden="1"/>
    </xf>
    <xf numFmtId="0" fontId="14" fillId="36" borderId="0" xfId="58" applyFont="1" applyFill="1" applyBorder="1" applyAlignment="1" applyProtection="1">
      <alignment horizontal="center"/>
      <protection hidden="1"/>
    </xf>
    <xf numFmtId="0" fontId="13" fillId="36" borderId="0" xfId="64" applyFont="1" applyFill="1" applyBorder="1" applyAlignment="1" applyProtection="1">
      <alignment horizontal="right" vertical="center"/>
      <protection hidden="1" locked="0"/>
    </xf>
    <xf numFmtId="0" fontId="14" fillId="36" borderId="0" xfId="64" applyFont="1" applyFill="1" applyBorder="1" applyAlignment="1">
      <alignment/>
      <protection/>
    </xf>
    <xf numFmtId="49" fontId="13" fillId="36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193" fontId="1" fillId="32" borderId="5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6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6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9" applyFont="1" applyFill="1" applyBorder="1" applyAlignment="1" applyProtection="1">
      <alignment horizontal="left"/>
      <protection hidden="1"/>
    </xf>
    <xf numFmtId="193" fontId="1" fillId="32" borderId="6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6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Border="1" applyAlignment="1" applyProtection="1">
      <alignment horizontal="right" vertical="center" shrinkToFit="1"/>
      <protection locked="0"/>
    </xf>
    <xf numFmtId="193" fontId="1" fillId="0" borderId="62" xfId="0" applyNumberFormat="1" applyFont="1" applyBorder="1" applyAlignment="1" applyProtection="1">
      <alignment horizontal="right" vertical="center" shrinkToFit="1"/>
      <protection locked="0"/>
    </xf>
    <xf numFmtId="193" fontId="1" fillId="32" borderId="6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8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7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Alignment="1">
      <alignment/>
      <protection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66" xfId="64" applyFont="1" applyBorder="1" applyAlignment="1" applyProtection="1">
      <alignment horizontal="center" vertical="top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4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6" xfId="58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49" fontId="13" fillId="0" borderId="1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16" xfId="58" applyFont="1" applyFill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3" fillId="36" borderId="14" xfId="64" applyFont="1" applyFill="1" applyBorder="1" applyAlignment="1" applyProtection="1">
      <alignment horizontal="right" vertical="center"/>
      <protection hidden="1" locked="0"/>
    </xf>
    <xf numFmtId="0" fontId="14" fillId="36" borderId="15" xfId="64" applyFont="1" applyFill="1" applyBorder="1" applyAlignment="1">
      <alignment/>
      <protection/>
    </xf>
    <xf numFmtId="49" fontId="13" fillId="36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36" borderId="16" xfId="64" applyNumberFormat="1" applyFont="1" applyFill="1" applyBorder="1" applyAlignment="1" applyProtection="1">
      <alignment horizontal="center" vertical="center"/>
      <protection hidden="1" locked="0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11" xfId="58" applyFont="1" applyBorder="1" applyAlignment="1" applyProtection="1">
      <alignment horizontal="center"/>
      <protection hidden="1"/>
    </xf>
    <xf numFmtId="0" fontId="13" fillId="36" borderId="15" xfId="64" applyFont="1" applyFill="1" applyBorder="1" applyAlignment="1" applyProtection="1">
      <alignment horizontal="right" vertical="center"/>
      <protection hidden="1" locked="0"/>
    </xf>
    <xf numFmtId="0" fontId="13" fillId="36" borderId="16" xfId="64" applyFont="1" applyFill="1" applyBorder="1" applyAlignment="1" applyProtection="1">
      <alignment horizontal="right" vertical="center"/>
      <protection hidden="1" locked="0"/>
    </xf>
    <xf numFmtId="0" fontId="14" fillId="36" borderId="16" xfId="64" applyFont="1" applyFill="1" applyBorder="1" applyAlignment="1">
      <alignment/>
      <protection/>
    </xf>
    <xf numFmtId="0" fontId="14" fillId="36" borderId="0" xfId="58" applyFont="1" applyFill="1" applyBorder="1" applyAlignment="1" applyProtection="1">
      <alignment vertical="top" wrapText="1"/>
      <protection hidden="1"/>
    </xf>
    <xf numFmtId="0" fontId="14" fillId="36" borderId="0" xfId="58" applyFont="1" applyFill="1" applyBorder="1" applyAlignment="1" applyProtection="1">
      <alignment wrapText="1"/>
      <protection hidden="1"/>
    </xf>
    <xf numFmtId="0" fontId="13" fillId="36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49" fontId="13" fillId="36" borderId="14" xfId="64" applyNumberFormat="1" applyFont="1" applyFill="1" applyBorder="1" applyAlignment="1" applyProtection="1">
      <alignment horizontal="right" vertical="center"/>
      <protection hidden="1" locked="0"/>
    </xf>
    <xf numFmtId="49" fontId="14" fillId="36" borderId="15" xfId="64" applyNumberFormat="1" applyFont="1" applyFill="1" applyBorder="1" applyAlignment="1">
      <alignment/>
      <protection/>
    </xf>
    <xf numFmtId="49" fontId="14" fillId="36" borderId="16" xfId="64" applyNumberFormat="1" applyFont="1" applyFill="1" applyBorder="1" applyAlignment="1">
      <alignment/>
      <protection/>
    </xf>
    <xf numFmtId="49" fontId="13" fillId="0" borderId="14" xfId="64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16" xfId="64" applyNumberFormat="1" applyFont="1" applyFill="1" applyBorder="1" applyAlignment="1" applyProtection="1">
      <alignment horizontal="center" vertical="center"/>
      <protection hidden="1" locked="0"/>
    </xf>
    <xf numFmtId="0" fontId="1" fillId="0" borderId="57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2" fillId="38" borderId="34" xfId="0" applyFont="1" applyFill="1" applyBorder="1" applyAlignment="1">
      <alignment horizontal="left" vertical="center" shrinkToFit="1"/>
    </xf>
    <xf numFmtId="0" fontId="2" fillId="38" borderId="35" xfId="0" applyFont="1" applyFill="1" applyBorder="1" applyAlignment="1">
      <alignment horizontal="left" vertical="center" shrinkToFit="1"/>
    </xf>
    <xf numFmtId="0" fontId="2" fillId="38" borderId="36" xfId="0" applyFont="1" applyFill="1" applyBorder="1" applyAlignment="1">
      <alignment horizontal="left" vertical="center" shrinkToFit="1"/>
    </xf>
    <xf numFmtId="0" fontId="6" fillId="0" borderId="56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8" fillId="38" borderId="35" xfId="0" applyFont="1" applyFill="1" applyBorder="1" applyAlignment="1">
      <alignment wrapText="1"/>
    </xf>
    <xf numFmtId="0" fontId="6" fillId="0" borderId="56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0" fillId="0" borderId="61" xfId="0" applyFill="1" applyBorder="1" applyAlignment="1">
      <alignment/>
    </xf>
    <xf numFmtId="0" fontId="0" fillId="0" borderId="64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6" fillId="33" borderId="73" xfId="0" applyFont="1" applyFill="1" applyBorder="1" applyAlignment="1" applyProtection="1">
      <alignment horizontal="center" vertical="center" wrapText="1"/>
      <protection hidden="1"/>
    </xf>
    <xf numFmtId="0" fontId="6" fillId="33" borderId="74" xfId="0" applyFont="1" applyFill="1" applyBorder="1" applyAlignment="1" applyProtection="1">
      <alignment horizontal="center" vertical="center" wrapText="1"/>
      <protection hidden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0" fontId="6" fillId="0" borderId="69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6" fillId="33" borderId="79" xfId="0" applyFont="1" applyFill="1" applyBorder="1" applyAlignment="1" applyProtection="1">
      <alignment horizontal="center" vertical="center" wrapText="1"/>
      <protection hidden="1"/>
    </xf>
    <xf numFmtId="0" fontId="1" fillId="0" borderId="80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57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wrapText="1"/>
    </xf>
    <xf numFmtId="0" fontId="1" fillId="0" borderId="81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wrapText="1"/>
    </xf>
    <xf numFmtId="0" fontId="0" fillId="35" borderId="15" xfId="0" applyFont="1" applyFill="1" applyBorder="1" applyAlignment="1">
      <alignment horizontal="center" vertical="top" wrapText="1"/>
    </xf>
    <xf numFmtId="0" fontId="1" fillId="0" borderId="82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82" xfId="0" applyFont="1" applyFill="1" applyBorder="1" applyAlignment="1">
      <alignment horizontal="left" vertical="center" wrapText="1"/>
    </xf>
    <xf numFmtId="0" fontId="11" fillId="0" borderId="88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73" xfId="0" applyNumberFormat="1" applyFont="1" applyFill="1" applyBorder="1" applyAlignment="1">
      <alignment horizontal="center" vertical="center" wrapText="1"/>
    </xf>
    <xf numFmtId="49" fontId="6" fillId="34" borderId="74" xfId="0" applyNumberFormat="1" applyFont="1" applyFill="1" applyBorder="1" applyAlignment="1">
      <alignment horizontal="center" vertical="center" wrapText="1"/>
    </xf>
    <xf numFmtId="49" fontId="6" fillId="34" borderId="75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6" fillId="34" borderId="99" xfId="0" applyFont="1" applyFill="1" applyBorder="1" applyAlignment="1">
      <alignment horizontal="center" vertical="center" wrapText="1"/>
    </xf>
    <xf numFmtId="0" fontId="6" fillId="34" borderId="10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&#269;unovodstvo-Grupa\KONSOLIDACIJA%202016\10%20MJESE&#268;NE%20KONSOLIDACIJE\12%202016\Zbrojna%20s%20eliminacijama%2031.12.2016_REVI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HEET"/>
      <sheetName val="Kretanje udjela u ovisnim druš"/>
      <sheetName val="Matični podaci"/>
      <sheetName val="Tečaj i Udio"/>
      <sheetName val="ELIM.KAPITALA-TEMELJNICE"/>
      <sheetName val="Kontrola promjena pričuva"/>
      <sheetName val="Međukompanijski odnosi"/>
      <sheetName val="RDG NEŽIVOT-KONTR."/>
      <sheetName val="RDG NEŽIVOT"/>
      <sheetName val="OPIS TEMELJNICA"/>
      <sheetName val="BILANCA NEŽIVOT"/>
      <sheetName val="BILANCA ŽIVOT"/>
      <sheetName val="BILANCA UKUPNO"/>
      <sheetName val="REZULTAT tablica"/>
      <sheetName val="ELIM.KAPITALA-PRIPREMA"/>
      <sheetName val="RDG ŽIVOT"/>
      <sheetName val="RDG UKUPNO"/>
      <sheetName val="BB_Valuta"/>
      <sheetName val="BB (HRK)"/>
      <sheetName val="Pivot fer"/>
      <sheetName val="Usporedna s v2"/>
      <sheetName val="BB (HRK) KONS."/>
      <sheetName val="BILANCA KONSOL."/>
      <sheetName val="RDG KONSOL."/>
      <sheetName val="BB (HRK) CO d.d."/>
      <sheetName val="BILANCA CO d.d."/>
      <sheetName val="RDG CO d.d."/>
      <sheetName val="BILANCA 31.12.2016vs31.12.2015"/>
      <sheetName val="RDG 2016 vs RDG 2015"/>
      <sheetName val="Rizici - pregled rezult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56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0" t="s">
        <v>57</v>
      </c>
      <c r="E347" s="51">
        <v>5</v>
      </c>
      <c r="F347" s="52">
        <v>1</v>
      </c>
      <c r="G347" s="52">
        <f>""</f>
      </c>
      <c r="H347" s="53">
        <f>J347/100*F347+2*K347/100*F347+3*L347/100*F347+4*M347/100*F347+5*N347/100*F347+6*O347/100*F347</f>
        <v>0</v>
      </c>
      <c r="I347" s="54">
        <f>ABS(ROUND(J347,0)-J347)+ABS(ROUND(K347,0)-K347)+ABS(ROUND(L347,0)-L347)+ABS(ROUND(M347,0)-M347)+ABS(ROUND(N347,0)-N347)+ABS(ROUND(O347,0)-O347)</f>
        <v>0</v>
      </c>
      <c r="J347" s="54">
        <v>0</v>
      </c>
      <c r="K347" s="55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47" t="e">
        <f>#REF!</f>
        <v>#REF!</v>
      </c>
      <c r="G348" s="47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48" t="e">
        <f>#REF!</f>
        <v>#REF!</v>
      </c>
      <c r="G349" s="48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48" t="e">
        <f>#REF!</f>
        <v>#REF!</v>
      </c>
      <c r="G350" s="48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48" t="e">
        <f>#REF!</f>
        <v>#REF!</v>
      </c>
      <c r="G351" s="48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48" t="e">
        <f>#REF!</f>
        <v>#REF!</v>
      </c>
      <c r="G352" s="48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48" t="e">
        <f>#REF!</f>
        <v>#REF!</v>
      </c>
      <c r="G353" s="48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48" t="e">
        <f>#REF!</f>
        <v>#REF!</v>
      </c>
      <c r="G354" s="48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48" t="e">
        <f>#REF!</f>
        <v>#REF!</v>
      </c>
      <c r="G355" s="48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48" t="e">
        <f>#REF!</f>
        <v>#REF!</v>
      </c>
      <c r="G356" s="48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48" t="e">
        <f>#REF!</f>
        <v>#REF!</v>
      </c>
      <c r="G357" s="48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48" t="e">
        <f>#REF!</f>
        <v>#REF!</v>
      </c>
      <c r="G358" s="48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48" t="e">
        <f>#REF!</f>
        <v>#REF!</v>
      </c>
      <c r="G359" s="48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48" t="e">
        <f>#REF!</f>
        <v>#REF!</v>
      </c>
      <c r="G360" s="48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48" t="e">
        <f>#REF!</f>
        <v>#REF!</v>
      </c>
      <c r="G361" s="48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48" t="e">
        <f>#REF!</f>
        <v>#REF!</v>
      </c>
      <c r="G362" s="48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48" t="e">
        <f>#REF!</f>
        <v>#REF!</v>
      </c>
      <c r="G363" s="48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48" t="e">
        <f>#REF!</f>
        <v>#REF!</v>
      </c>
      <c r="G364" s="48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48" t="e">
        <f>#REF!</f>
        <v>#REF!</v>
      </c>
      <c r="G365" s="48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48" t="e">
        <f>#REF!</f>
        <v>#REF!</v>
      </c>
      <c r="G366" s="48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48" t="e">
        <f>#REF!</f>
        <v>#REF!</v>
      </c>
      <c r="G367" s="48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48" t="e">
        <f>#REF!</f>
        <v>#REF!</v>
      </c>
      <c r="G368" s="48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48" t="e">
        <f>#REF!</f>
        <v>#REF!</v>
      </c>
      <c r="G369" s="48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48" t="e">
        <f>#REF!</f>
        <v>#REF!</v>
      </c>
      <c r="G370" s="48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48" t="e">
        <f>#REF!</f>
        <v>#REF!</v>
      </c>
      <c r="G371" s="48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48" t="e">
        <f>#REF!</f>
        <v>#REF!</v>
      </c>
      <c r="G372" s="48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48" t="e">
        <f>#REF!</f>
        <v>#REF!</v>
      </c>
      <c r="G373" s="48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48" t="e">
        <f>#REF!</f>
        <v>#REF!</v>
      </c>
      <c r="G374" s="48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48" t="e">
        <f>#REF!</f>
        <v>#REF!</v>
      </c>
      <c r="G375" s="48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48" t="e">
        <f>#REF!</f>
        <v>#REF!</v>
      </c>
      <c r="G376" s="48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48" t="e">
        <f>#REF!</f>
        <v>#REF!</v>
      </c>
      <c r="G377" s="48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48" t="e">
        <f>#REF!</f>
        <v>#REF!</v>
      </c>
      <c r="G378" s="48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48" t="e">
        <f>#REF!</f>
        <v>#REF!</v>
      </c>
      <c r="G379" s="48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48" t="e">
        <f>#REF!</f>
        <v>#REF!</v>
      </c>
      <c r="G380" s="48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49" t="e">
        <f>#REF!</f>
        <v>#REF!</v>
      </c>
      <c r="G381" s="49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110" zoomScaleSheetLayoutView="110" zoomScalePageLayoutView="0" workbookViewId="0" topLeftCell="A43">
      <selection activeCell="J23" sqref="J23"/>
    </sheetView>
  </sheetViews>
  <sheetFormatPr defaultColWidth="9.140625" defaultRowHeight="12.75"/>
  <cols>
    <col min="1" max="1" width="9.140625" style="68" customWidth="1"/>
    <col min="2" max="2" width="12.00390625" style="68" customWidth="1"/>
    <col min="3" max="3" width="9.140625" style="68" customWidth="1"/>
    <col min="4" max="4" width="16.421875" style="68" customWidth="1"/>
    <col min="5" max="6" width="9.140625" style="68" customWidth="1"/>
    <col min="7" max="7" width="17.7109375" style="68" customWidth="1"/>
    <col min="8" max="8" width="17.00390625" style="68" customWidth="1"/>
    <col min="9" max="9" width="23.8515625" style="68" customWidth="1"/>
    <col min="10" max="16384" width="9.140625" style="68" customWidth="1"/>
  </cols>
  <sheetData>
    <row r="1" spans="1:3" ht="15.75">
      <c r="A1" s="207" t="s">
        <v>128</v>
      </c>
      <c r="B1" s="208"/>
      <c r="C1" s="208"/>
    </row>
    <row r="2" spans="1:10" ht="12.75" customHeight="1">
      <c r="A2" s="272" t="s">
        <v>129</v>
      </c>
      <c r="B2" s="273"/>
      <c r="C2" s="273"/>
      <c r="D2" s="274"/>
      <c r="E2" s="215" t="s">
        <v>518</v>
      </c>
      <c r="F2" s="216"/>
      <c r="G2" s="117" t="s">
        <v>130</v>
      </c>
      <c r="H2" s="69" t="s">
        <v>519</v>
      </c>
      <c r="I2" s="70"/>
      <c r="J2" s="71"/>
    </row>
    <row r="3" spans="1:10" ht="12.75">
      <c r="A3" s="72"/>
      <c r="B3" s="72"/>
      <c r="C3" s="72"/>
      <c r="D3" s="72"/>
      <c r="E3" s="73"/>
      <c r="F3" s="73"/>
      <c r="G3" s="72"/>
      <c r="H3" s="72"/>
      <c r="I3" s="74"/>
      <c r="J3" s="71"/>
    </row>
    <row r="4" spans="1:10" ht="39.75" customHeight="1">
      <c r="A4" s="275" t="s">
        <v>131</v>
      </c>
      <c r="B4" s="275"/>
      <c r="C4" s="275"/>
      <c r="D4" s="275"/>
      <c r="E4" s="275"/>
      <c r="F4" s="275"/>
      <c r="G4" s="275"/>
      <c r="H4" s="275"/>
      <c r="I4" s="275"/>
      <c r="J4" s="71"/>
    </row>
    <row r="5" spans="1:10" ht="12.75">
      <c r="A5" s="75"/>
      <c r="B5" s="76"/>
      <c r="C5" s="76"/>
      <c r="D5" s="77"/>
      <c r="E5" s="78"/>
      <c r="F5" s="79"/>
      <c r="G5" s="80"/>
      <c r="H5" s="81"/>
      <c r="I5" s="82"/>
      <c r="J5" s="71"/>
    </row>
    <row r="6" spans="1:10" ht="12.75">
      <c r="A6" s="276" t="s">
        <v>132</v>
      </c>
      <c r="B6" s="277"/>
      <c r="C6" s="229" t="s">
        <v>111</v>
      </c>
      <c r="D6" s="230"/>
      <c r="E6" s="278"/>
      <c r="F6" s="278"/>
      <c r="G6" s="278"/>
      <c r="H6" s="278"/>
      <c r="I6" s="83"/>
      <c r="J6" s="71"/>
    </row>
    <row r="7" spans="1:10" ht="12.75">
      <c r="A7" s="134"/>
      <c r="B7" s="134"/>
      <c r="C7" s="75"/>
      <c r="D7" s="75"/>
      <c r="E7" s="278"/>
      <c r="F7" s="278"/>
      <c r="G7" s="278"/>
      <c r="H7" s="278"/>
      <c r="I7" s="83"/>
      <c r="J7" s="71"/>
    </row>
    <row r="8" spans="1:10" ht="18" customHeight="1">
      <c r="A8" s="279" t="s">
        <v>133</v>
      </c>
      <c r="B8" s="280"/>
      <c r="C8" s="229" t="s">
        <v>112</v>
      </c>
      <c r="D8" s="230"/>
      <c r="E8" s="278"/>
      <c r="F8" s="278"/>
      <c r="G8" s="278"/>
      <c r="H8" s="278"/>
      <c r="I8" s="85"/>
      <c r="J8" s="71"/>
    </row>
    <row r="9" spans="1:10" ht="12.75">
      <c r="A9" s="135"/>
      <c r="B9" s="135"/>
      <c r="C9" s="86"/>
      <c r="D9" s="75"/>
      <c r="E9" s="75"/>
      <c r="F9" s="75"/>
      <c r="G9" s="75"/>
      <c r="H9" s="75"/>
      <c r="I9" s="75"/>
      <c r="J9" s="71"/>
    </row>
    <row r="10" spans="1:10" ht="12.75" customHeight="1">
      <c r="A10" s="264" t="s">
        <v>134</v>
      </c>
      <c r="B10" s="265"/>
      <c r="C10" s="229" t="s">
        <v>113</v>
      </c>
      <c r="D10" s="230"/>
      <c r="E10" s="75"/>
      <c r="F10" s="75"/>
      <c r="G10" s="75"/>
      <c r="H10" s="75"/>
      <c r="I10" s="75"/>
      <c r="J10" s="71"/>
    </row>
    <row r="11" spans="1:10" ht="12.75">
      <c r="A11" s="266"/>
      <c r="B11" s="266"/>
      <c r="C11" s="75"/>
      <c r="D11" s="75"/>
      <c r="E11" s="75"/>
      <c r="F11" s="75"/>
      <c r="G11" s="75"/>
      <c r="H11" s="75"/>
      <c r="I11" s="75"/>
      <c r="J11" s="71"/>
    </row>
    <row r="12" spans="1:10" ht="12.75">
      <c r="A12" s="220" t="s">
        <v>135</v>
      </c>
      <c r="B12" s="221"/>
      <c r="C12" s="231" t="s">
        <v>114</v>
      </c>
      <c r="D12" s="267"/>
      <c r="E12" s="267"/>
      <c r="F12" s="267"/>
      <c r="G12" s="267"/>
      <c r="H12" s="267"/>
      <c r="I12" s="268"/>
      <c r="J12" s="71"/>
    </row>
    <row r="13" spans="1:10" ht="15.75">
      <c r="A13" s="262"/>
      <c r="B13" s="263"/>
      <c r="C13" s="263"/>
      <c r="D13" s="87"/>
      <c r="E13" s="87"/>
      <c r="F13" s="87"/>
      <c r="G13" s="87"/>
      <c r="H13" s="87"/>
      <c r="I13" s="87"/>
      <c r="J13" s="71"/>
    </row>
    <row r="14" spans="1:10" ht="12.75">
      <c r="A14" s="84"/>
      <c r="B14" s="84"/>
      <c r="C14" s="88"/>
      <c r="D14" s="75"/>
      <c r="E14" s="75"/>
      <c r="F14" s="75"/>
      <c r="G14" s="75"/>
      <c r="H14" s="75"/>
      <c r="I14" s="75"/>
      <c r="J14" s="71"/>
    </row>
    <row r="15" spans="1:10" ht="12.75">
      <c r="A15" s="220" t="s">
        <v>136</v>
      </c>
      <c r="B15" s="221"/>
      <c r="C15" s="269">
        <v>10000</v>
      </c>
      <c r="D15" s="270"/>
      <c r="E15" s="75"/>
      <c r="F15" s="231" t="s">
        <v>115</v>
      </c>
      <c r="G15" s="267"/>
      <c r="H15" s="267"/>
      <c r="I15" s="268"/>
      <c r="J15" s="71"/>
    </row>
    <row r="16" spans="1:10" ht="12.75">
      <c r="A16" s="134"/>
      <c r="B16" s="134"/>
      <c r="C16" s="75"/>
      <c r="D16" s="75"/>
      <c r="E16" s="75"/>
      <c r="F16" s="75"/>
      <c r="G16" s="75"/>
      <c r="H16" s="75"/>
      <c r="I16" s="75"/>
      <c r="J16" s="71"/>
    </row>
    <row r="17" spans="1:10" ht="12.75">
      <c r="A17" s="220" t="s">
        <v>137</v>
      </c>
      <c r="B17" s="221"/>
      <c r="C17" s="231" t="s">
        <v>496</v>
      </c>
      <c r="D17" s="267"/>
      <c r="E17" s="267"/>
      <c r="F17" s="267"/>
      <c r="G17" s="267"/>
      <c r="H17" s="267"/>
      <c r="I17" s="268"/>
      <c r="J17" s="71"/>
    </row>
    <row r="18" spans="1:10" ht="12.75">
      <c r="A18" s="134"/>
      <c r="B18" s="134"/>
      <c r="C18" s="75"/>
      <c r="D18" s="75"/>
      <c r="E18" s="75"/>
      <c r="F18" s="75"/>
      <c r="G18" s="75"/>
      <c r="H18" s="75"/>
      <c r="I18" s="75"/>
      <c r="J18" s="71"/>
    </row>
    <row r="19" spans="1:10" ht="12.75">
      <c r="A19" s="220" t="s">
        <v>138</v>
      </c>
      <c r="B19" s="221"/>
      <c r="C19" s="253"/>
      <c r="D19" s="254"/>
      <c r="E19" s="254"/>
      <c r="F19" s="254"/>
      <c r="G19" s="254"/>
      <c r="H19" s="254"/>
      <c r="I19" s="255"/>
      <c r="J19" s="71"/>
    </row>
    <row r="20" spans="1:10" ht="12.75">
      <c r="A20" s="134"/>
      <c r="B20" s="134"/>
      <c r="C20" s="88"/>
      <c r="D20" s="75"/>
      <c r="E20" s="75"/>
      <c r="F20" s="75"/>
      <c r="G20" s="75"/>
      <c r="H20" s="75"/>
      <c r="I20" s="75"/>
      <c r="J20" s="71"/>
    </row>
    <row r="21" spans="1:10" ht="12.75">
      <c r="A21" s="220" t="s">
        <v>139</v>
      </c>
      <c r="B21" s="221"/>
      <c r="C21" s="256" t="s">
        <v>116</v>
      </c>
      <c r="D21" s="254"/>
      <c r="E21" s="254"/>
      <c r="F21" s="254"/>
      <c r="G21" s="254"/>
      <c r="H21" s="254"/>
      <c r="I21" s="255"/>
      <c r="J21" s="71"/>
    </row>
    <row r="22" spans="1:10" ht="12.75">
      <c r="A22" s="134"/>
      <c r="B22" s="134"/>
      <c r="C22" s="88"/>
      <c r="D22" s="75"/>
      <c r="E22" s="75"/>
      <c r="F22" s="75"/>
      <c r="G22" s="75"/>
      <c r="H22" s="75"/>
      <c r="I22" s="75"/>
      <c r="J22" s="71"/>
    </row>
    <row r="23" spans="1:10" ht="12.75">
      <c r="A23" s="249" t="s">
        <v>140</v>
      </c>
      <c r="B23" s="250"/>
      <c r="C23" s="89">
        <v>133</v>
      </c>
      <c r="D23" s="231" t="s">
        <v>115</v>
      </c>
      <c r="E23" s="251"/>
      <c r="F23" s="252"/>
      <c r="G23" s="257"/>
      <c r="H23" s="258"/>
      <c r="I23" s="90"/>
      <c r="J23" s="71"/>
    </row>
    <row r="24" spans="1:10" ht="12.75">
      <c r="A24" s="134"/>
      <c r="B24" s="134"/>
      <c r="C24" s="75"/>
      <c r="D24" s="91"/>
      <c r="E24" s="91"/>
      <c r="F24" s="91"/>
      <c r="G24" s="91"/>
      <c r="H24" s="75"/>
      <c r="I24" s="85"/>
      <c r="J24" s="71"/>
    </row>
    <row r="25" spans="1:10" ht="12.75">
      <c r="A25" s="220" t="s">
        <v>141</v>
      </c>
      <c r="B25" s="221"/>
      <c r="C25" s="89">
        <v>21</v>
      </c>
      <c r="D25" s="231" t="s">
        <v>117</v>
      </c>
      <c r="E25" s="251"/>
      <c r="F25" s="251"/>
      <c r="G25" s="252"/>
      <c r="H25" s="142" t="s">
        <v>160</v>
      </c>
      <c r="I25" s="92">
        <v>3489</v>
      </c>
      <c r="J25" s="71"/>
    </row>
    <row r="26" spans="1:10" ht="12.75">
      <c r="A26" s="134"/>
      <c r="B26" s="134"/>
      <c r="C26" s="75"/>
      <c r="D26" s="91"/>
      <c r="E26" s="91"/>
      <c r="F26" s="91"/>
      <c r="G26" s="84"/>
      <c r="H26" s="143" t="s">
        <v>161</v>
      </c>
      <c r="I26" s="88"/>
      <c r="J26" s="71"/>
    </row>
    <row r="27" spans="1:10" ht="12.75">
      <c r="A27" s="220" t="s">
        <v>142</v>
      </c>
      <c r="B27" s="221"/>
      <c r="C27" s="93" t="s">
        <v>143</v>
      </c>
      <c r="D27" s="94"/>
      <c r="E27" s="71"/>
      <c r="F27" s="95"/>
      <c r="G27" s="247" t="s">
        <v>162</v>
      </c>
      <c r="H27" s="248"/>
      <c r="I27" s="96" t="s">
        <v>492</v>
      </c>
      <c r="J27" s="71"/>
    </row>
    <row r="28" spans="1:10" ht="12.75">
      <c r="A28" s="84"/>
      <c r="B28" s="84"/>
      <c r="C28" s="75"/>
      <c r="D28" s="95"/>
      <c r="E28" s="95"/>
      <c r="F28" s="95"/>
      <c r="G28" s="95"/>
      <c r="H28" s="75"/>
      <c r="I28" s="97"/>
      <c r="J28" s="71"/>
    </row>
    <row r="29" spans="1:10" ht="12.75">
      <c r="A29" s="259" t="s">
        <v>144</v>
      </c>
      <c r="B29" s="260"/>
      <c r="C29" s="261"/>
      <c r="D29" s="261"/>
      <c r="E29" s="244" t="s">
        <v>145</v>
      </c>
      <c r="F29" s="245"/>
      <c r="G29" s="245"/>
      <c r="H29" s="246" t="s">
        <v>23</v>
      </c>
      <c r="I29" s="246"/>
      <c r="J29" s="71"/>
    </row>
    <row r="30" spans="1:10" ht="12.75">
      <c r="A30" s="71"/>
      <c r="B30" s="71"/>
      <c r="C30" s="71"/>
      <c r="D30" s="98"/>
      <c r="E30" s="75"/>
      <c r="F30" s="75"/>
      <c r="G30" s="75"/>
      <c r="H30" s="99"/>
      <c r="I30" s="97"/>
      <c r="J30" s="71"/>
    </row>
    <row r="31" spans="1:10" ht="12.75">
      <c r="A31" s="225" t="s">
        <v>118</v>
      </c>
      <c r="B31" s="237"/>
      <c r="C31" s="237"/>
      <c r="D31" s="238"/>
      <c r="E31" s="225" t="s">
        <v>115</v>
      </c>
      <c r="F31" s="237"/>
      <c r="G31" s="238"/>
      <c r="H31" s="227" t="s">
        <v>119</v>
      </c>
      <c r="I31" s="228"/>
      <c r="J31" s="71"/>
    </row>
    <row r="32" spans="1:10" ht="12.75">
      <c r="A32" s="172"/>
      <c r="B32" s="172"/>
      <c r="C32" s="173"/>
      <c r="D32" s="240"/>
      <c r="E32" s="240"/>
      <c r="F32" s="240"/>
      <c r="G32" s="241"/>
      <c r="H32" s="176"/>
      <c r="I32" s="177"/>
      <c r="J32" s="71"/>
    </row>
    <row r="33" spans="1:10" ht="12.75">
      <c r="A33" s="225" t="s">
        <v>124</v>
      </c>
      <c r="B33" s="237"/>
      <c r="C33" s="237"/>
      <c r="D33" s="238"/>
      <c r="E33" s="225" t="s">
        <v>115</v>
      </c>
      <c r="F33" s="237"/>
      <c r="G33" s="238"/>
      <c r="H33" s="227" t="s">
        <v>125</v>
      </c>
      <c r="I33" s="228"/>
      <c r="J33" s="71"/>
    </row>
    <row r="34" spans="1:10" ht="12.75">
      <c r="A34" s="172"/>
      <c r="B34" s="172"/>
      <c r="C34" s="173"/>
      <c r="D34" s="174"/>
      <c r="E34" s="174"/>
      <c r="F34" s="174"/>
      <c r="G34" s="175"/>
      <c r="H34" s="176"/>
      <c r="I34" s="178"/>
      <c r="J34" s="71"/>
    </row>
    <row r="35" spans="1:10" ht="12.75">
      <c r="A35" s="225" t="s">
        <v>120</v>
      </c>
      <c r="B35" s="237"/>
      <c r="C35" s="237"/>
      <c r="D35" s="238"/>
      <c r="E35" s="225" t="s">
        <v>497</v>
      </c>
      <c r="F35" s="237"/>
      <c r="G35" s="238"/>
      <c r="H35" s="227" t="s">
        <v>121</v>
      </c>
      <c r="I35" s="228"/>
      <c r="J35" s="71"/>
    </row>
    <row r="36" spans="1:10" ht="12.75">
      <c r="A36" s="172"/>
      <c r="B36" s="172"/>
      <c r="C36" s="173"/>
      <c r="D36" s="174"/>
      <c r="E36" s="174"/>
      <c r="F36" s="174"/>
      <c r="G36" s="175"/>
      <c r="H36" s="176"/>
      <c r="I36" s="178"/>
      <c r="J36" s="71"/>
    </row>
    <row r="37" spans="1:10" ht="12.75">
      <c r="A37" s="225" t="s">
        <v>480</v>
      </c>
      <c r="B37" s="226"/>
      <c r="C37" s="226"/>
      <c r="D37" s="239"/>
      <c r="E37" s="225" t="s">
        <v>486</v>
      </c>
      <c r="F37" s="226"/>
      <c r="G37" s="226"/>
      <c r="H37" s="227" t="s">
        <v>488</v>
      </c>
      <c r="I37" s="228"/>
      <c r="J37" s="71"/>
    </row>
    <row r="38" spans="1:10" ht="12.75">
      <c r="A38" s="179"/>
      <c r="B38" s="179"/>
      <c r="C38" s="180"/>
      <c r="D38" s="181"/>
      <c r="E38" s="176"/>
      <c r="F38" s="180"/>
      <c r="G38" s="181"/>
      <c r="H38" s="176"/>
      <c r="I38" s="176"/>
      <c r="J38" s="71"/>
    </row>
    <row r="39" spans="1:10" ht="12.75">
      <c r="A39" s="225" t="s">
        <v>481</v>
      </c>
      <c r="B39" s="226"/>
      <c r="C39" s="226"/>
      <c r="D39" s="239"/>
      <c r="E39" s="225" t="s">
        <v>487</v>
      </c>
      <c r="F39" s="226"/>
      <c r="G39" s="226"/>
      <c r="H39" s="227" t="s">
        <v>491</v>
      </c>
      <c r="I39" s="228"/>
      <c r="J39" s="71"/>
    </row>
    <row r="40" spans="1:10" ht="12.75">
      <c r="A40" s="182"/>
      <c r="B40" s="183"/>
      <c r="C40" s="183"/>
      <c r="D40" s="183"/>
      <c r="E40" s="182"/>
      <c r="F40" s="183"/>
      <c r="G40" s="183"/>
      <c r="H40" s="184"/>
      <c r="I40" s="184"/>
      <c r="J40" s="71"/>
    </row>
    <row r="41" spans="1:10" ht="12.75">
      <c r="A41" s="225" t="s">
        <v>482</v>
      </c>
      <c r="B41" s="226"/>
      <c r="C41" s="226"/>
      <c r="D41" s="239"/>
      <c r="E41" s="225" t="s">
        <v>487</v>
      </c>
      <c r="F41" s="226"/>
      <c r="G41" s="226" t="s">
        <v>487</v>
      </c>
      <c r="H41" s="227" t="s">
        <v>490</v>
      </c>
      <c r="I41" s="228"/>
      <c r="J41" s="71"/>
    </row>
    <row r="42" spans="1:10" ht="12.75">
      <c r="A42" s="182"/>
      <c r="B42" s="183"/>
      <c r="C42" s="183"/>
      <c r="D42" s="183"/>
      <c r="E42" s="182"/>
      <c r="F42" s="183"/>
      <c r="G42" s="183"/>
      <c r="H42" s="184"/>
      <c r="I42" s="184"/>
      <c r="J42" s="71"/>
    </row>
    <row r="43" spans="1:10" ht="12.75">
      <c r="A43" s="225" t="s">
        <v>483</v>
      </c>
      <c r="B43" s="226"/>
      <c r="C43" s="226"/>
      <c r="D43" s="239"/>
      <c r="E43" s="225" t="s">
        <v>115</v>
      </c>
      <c r="F43" s="226"/>
      <c r="G43" s="226"/>
      <c r="H43" s="227" t="s">
        <v>489</v>
      </c>
      <c r="I43" s="228"/>
      <c r="J43" s="71"/>
    </row>
    <row r="44" spans="1:10" ht="12.75">
      <c r="A44" s="182"/>
      <c r="B44" s="183"/>
      <c r="C44" s="183"/>
      <c r="D44" s="183"/>
      <c r="E44" s="182"/>
      <c r="F44" s="183"/>
      <c r="G44" s="183"/>
      <c r="H44" s="184"/>
      <c r="I44" s="184"/>
      <c r="J44" s="71"/>
    </row>
    <row r="45" spans="1:10" ht="12.75">
      <c r="A45" s="225" t="s">
        <v>484</v>
      </c>
      <c r="B45" s="226"/>
      <c r="C45" s="226"/>
      <c r="D45" s="239"/>
      <c r="E45" s="225" t="s">
        <v>115</v>
      </c>
      <c r="F45" s="226"/>
      <c r="G45" s="226"/>
      <c r="H45" s="227" t="s">
        <v>127</v>
      </c>
      <c r="I45" s="228"/>
      <c r="J45" s="71"/>
    </row>
    <row r="46" spans="1:10" ht="12.75">
      <c r="A46" s="182"/>
      <c r="B46" s="182"/>
      <c r="C46" s="182"/>
      <c r="D46" s="182"/>
      <c r="E46" s="182"/>
      <c r="F46" s="182"/>
      <c r="G46" s="182"/>
      <c r="H46" s="184"/>
      <c r="I46" s="184"/>
      <c r="J46" s="71"/>
    </row>
    <row r="47" spans="1:10" ht="12.75">
      <c r="A47" s="225" t="s">
        <v>485</v>
      </c>
      <c r="B47" s="237"/>
      <c r="C47" s="237"/>
      <c r="D47" s="238"/>
      <c r="E47" s="225" t="s">
        <v>115</v>
      </c>
      <c r="F47" s="226"/>
      <c r="G47" s="226"/>
      <c r="H47" s="227" t="s">
        <v>126</v>
      </c>
      <c r="I47" s="228"/>
      <c r="J47" s="71"/>
    </row>
    <row r="48" spans="1:10" ht="12.75">
      <c r="A48" s="182"/>
      <c r="B48" s="182"/>
      <c r="C48" s="182"/>
      <c r="D48" s="182"/>
      <c r="E48" s="182"/>
      <c r="F48" s="182"/>
      <c r="G48" s="182"/>
      <c r="H48" s="184"/>
      <c r="I48" s="184"/>
      <c r="J48" s="71"/>
    </row>
    <row r="49" spans="1:10" ht="12.75">
      <c r="A49" s="225" t="s">
        <v>122</v>
      </c>
      <c r="B49" s="237"/>
      <c r="C49" s="237"/>
      <c r="D49" s="238"/>
      <c r="E49" s="225" t="s">
        <v>115</v>
      </c>
      <c r="F49" s="237"/>
      <c r="G49" s="238"/>
      <c r="H49" s="227" t="s">
        <v>123</v>
      </c>
      <c r="I49" s="228"/>
      <c r="J49" s="71"/>
    </row>
    <row r="50" spans="1:10" ht="12.75">
      <c r="A50" s="182"/>
      <c r="B50" s="183"/>
      <c r="C50" s="183"/>
      <c r="D50" s="183"/>
      <c r="E50" s="182"/>
      <c r="F50" s="183"/>
      <c r="G50" s="183"/>
      <c r="H50" s="184"/>
      <c r="I50" s="184"/>
      <c r="J50" s="71"/>
    </row>
    <row r="51" spans="1:10" ht="12.75">
      <c r="A51" s="281" t="s">
        <v>493</v>
      </c>
      <c r="B51" s="282"/>
      <c r="C51" s="282"/>
      <c r="D51" s="283"/>
      <c r="E51" s="225" t="s">
        <v>494</v>
      </c>
      <c r="F51" s="226"/>
      <c r="G51" s="226"/>
      <c r="H51" s="227" t="s">
        <v>495</v>
      </c>
      <c r="I51" s="228"/>
      <c r="J51" s="71"/>
    </row>
    <row r="52" spans="1:10" ht="12.75">
      <c r="A52" s="182"/>
      <c r="B52" s="183"/>
      <c r="C52" s="183"/>
      <c r="D52" s="183"/>
      <c r="E52" s="182"/>
      <c r="F52" s="183"/>
      <c r="G52" s="183"/>
      <c r="H52" s="184"/>
      <c r="I52" s="184"/>
      <c r="J52" s="71"/>
    </row>
    <row r="53" spans="1:10" ht="12.75">
      <c r="A53" s="281" t="s">
        <v>498</v>
      </c>
      <c r="B53" s="282"/>
      <c r="C53" s="282"/>
      <c r="D53" s="283"/>
      <c r="E53" s="225" t="s">
        <v>499</v>
      </c>
      <c r="F53" s="226"/>
      <c r="G53" s="226"/>
      <c r="H53" s="284" t="s">
        <v>500</v>
      </c>
      <c r="I53" s="285"/>
      <c r="J53" s="71"/>
    </row>
    <row r="54" spans="1:10" ht="12.75">
      <c r="A54" s="101"/>
      <c r="B54" s="101"/>
      <c r="C54" s="101"/>
      <c r="D54" s="86"/>
      <c r="E54" s="86"/>
      <c r="F54" s="101"/>
      <c r="G54" s="86"/>
      <c r="H54" s="86"/>
      <c r="I54" s="171"/>
      <c r="J54" s="71"/>
    </row>
    <row r="55" spans="1:10" ht="12.75">
      <c r="A55" s="101"/>
      <c r="B55" s="101"/>
      <c r="C55" s="101"/>
      <c r="D55" s="86"/>
      <c r="E55" s="86"/>
      <c r="F55" s="101"/>
      <c r="G55" s="86"/>
      <c r="H55" s="86"/>
      <c r="I55" s="86"/>
      <c r="J55" s="71"/>
    </row>
    <row r="56" spans="1:10" ht="12.75" customHeight="1">
      <c r="A56" s="211" t="s">
        <v>146</v>
      </c>
      <c r="B56" s="212"/>
      <c r="C56" s="229"/>
      <c r="D56" s="230"/>
      <c r="E56" s="85"/>
      <c r="F56" s="231"/>
      <c r="G56" s="232"/>
      <c r="H56" s="232"/>
      <c r="I56" s="233"/>
      <c r="J56" s="71"/>
    </row>
    <row r="57" spans="1:10" ht="12.75">
      <c r="A57" s="100"/>
      <c r="B57" s="100"/>
      <c r="C57" s="234"/>
      <c r="D57" s="235"/>
      <c r="E57" s="75"/>
      <c r="F57" s="234"/>
      <c r="G57" s="236"/>
      <c r="H57" s="102"/>
      <c r="I57" s="102"/>
      <c r="J57" s="71"/>
    </row>
    <row r="58" spans="1:10" ht="12.75" customHeight="1">
      <c r="A58" s="211" t="s">
        <v>147</v>
      </c>
      <c r="B58" s="212"/>
      <c r="C58" s="242" t="s">
        <v>501</v>
      </c>
      <c r="D58" s="243"/>
      <c r="E58" s="243"/>
      <c r="F58" s="243"/>
      <c r="G58" s="243"/>
      <c r="H58" s="243"/>
      <c r="I58" s="243"/>
      <c r="J58" s="71"/>
    </row>
    <row r="59" spans="1:10" ht="12.75">
      <c r="A59" s="136"/>
      <c r="B59" s="136"/>
      <c r="C59" s="185" t="s">
        <v>502</v>
      </c>
      <c r="D59" s="98"/>
      <c r="E59" s="98"/>
      <c r="F59" s="98"/>
      <c r="G59" s="98"/>
      <c r="H59" s="98"/>
      <c r="I59" s="98"/>
      <c r="J59" s="71"/>
    </row>
    <row r="60" spans="1:10" ht="12.75">
      <c r="A60" s="211" t="s">
        <v>148</v>
      </c>
      <c r="B60" s="212"/>
      <c r="C60" s="222" t="s">
        <v>503</v>
      </c>
      <c r="D60" s="218"/>
      <c r="E60" s="219"/>
      <c r="F60" s="98"/>
      <c r="G60" s="186" t="s">
        <v>504</v>
      </c>
      <c r="H60" s="222" t="s">
        <v>505</v>
      </c>
      <c r="I60" s="219"/>
      <c r="J60" s="71"/>
    </row>
    <row r="61" spans="1:10" ht="12.75">
      <c r="A61" s="136"/>
      <c r="B61" s="136"/>
      <c r="C61" s="185"/>
      <c r="D61" s="98"/>
      <c r="E61" s="98"/>
      <c r="F61" s="98"/>
      <c r="G61" s="98"/>
      <c r="H61" s="98"/>
      <c r="I61" s="98"/>
      <c r="J61" s="71"/>
    </row>
    <row r="62" spans="1:10" ht="12.75" customHeight="1">
      <c r="A62" s="211" t="s">
        <v>138</v>
      </c>
      <c r="B62" s="212"/>
      <c r="C62" s="217" t="s">
        <v>506</v>
      </c>
      <c r="D62" s="218"/>
      <c r="E62" s="218"/>
      <c r="F62" s="218"/>
      <c r="G62" s="218"/>
      <c r="H62" s="218"/>
      <c r="I62" s="219"/>
      <c r="J62" s="71"/>
    </row>
    <row r="63" spans="1:10" ht="12.75">
      <c r="A63" s="136"/>
      <c r="B63" s="136"/>
      <c r="C63" s="98"/>
      <c r="D63" s="98"/>
      <c r="E63" s="98"/>
      <c r="F63" s="98"/>
      <c r="G63" s="98"/>
      <c r="H63" s="98"/>
      <c r="I63" s="98"/>
      <c r="J63" s="71"/>
    </row>
    <row r="64" spans="1:10" ht="12.75">
      <c r="A64" s="220" t="s">
        <v>149</v>
      </c>
      <c r="B64" s="221"/>
      <c r="C64" s="222" t="s">
        <v>510</v>
      </c>
      <c r="D64" s="218"/>
      <c r="E64" s="218"/>
      <c r="F64" s="218"/>
      <c r="G64" s="218"/>
      <c r="H64" s="218"/>
      <c r="I64" s="223"/>
      <c r="J64" s="71"/>
    </row>
    <row r="65" spans="1:10" ht="12.75">
      <c r="A65" s="103"/>
      <c r="B65" s="103"/>
      <c r="C65" s="209" t="s">
        <v>150</v>
      </c>
      <c r="D65" s="209"/>
      <c r="E65" s="209"/>
      <c r="F65" s="209"/>
      <c r="G65" s="209"/>
      <c r="H65" s="209"/>
      <c r="I65" s="105"/>
      <c r="J65" s="71"/>
    </row>
    <row r="66" spans="1:10" ht="12.75">
      <c r="A66" s="103"/>
      <c r="B66" s="103"/>
      <c r="C66" s="104"/>
      <c r="D66" s="104"/>
      <c r="E66" s="104"/>
      <c r="F66" s="104"/>
      <c r="G66" s="104"/>
      <c r="H66" s="104"/>
      <c r="I66" s="105"/>
      <c r="J66" s="71"/>
    </row>
    <row r="67" spans="1:10" ht="12.75">
      <c r="A67" s="103"/>
      <c r="B67" s="213" t="s">
        <v>151</v>
      </c>
      <c r="C67" s="214"/>
      <c r="D67" s="214"/>
      <c r="E67" s="214"/>
      <c r="F67" s="112"/>
      <c r="G67" s="112"/>
      <c r="H67" s="113"/>
      <c r="I67" s="113"/>
      <c r="J67" s="71"/>
    </row>
    <row r="68" spans="1:10" ht="12.75">
      <c r="A68" s="103"/>
      <c r="B68" s="137" t="s">
        <v>152</v>
      </c>
      <c r="C68" s="138"/>
      <c r="D68" s="138"/>
      <c r="E68" s="138"/>
      <c r="F68" s="114"/>
      <c r="G68" s="114"/>
      <c r="H68" s="224" t="s">
        <v>157</v>
      </c>
      <c r="I68" s="224"/>
      <c r="J68" s="71"/>
    </row>
    <row r="69" spans="1:10" ht="12.75">
      <c r="A69" s="103"/>
      <c r="B69" s="137" t="s">
        <v>153</v>
      </c>
      <c r="C69" s="138"/>
      <c r="D69" s="138"/>
      <c r="E69" s="138"/>
      <c r="F69" s="114"/>
      <c r="G69" s="114"/>
      <c r="H69" s="224"/>
      <c r="I69" s="224"/>
      <c r="J69" s="71"/>
    </row>
    <row r="70" spans="1:10" ht="12.75">
      <c r="A70" s="103"/>
      <c r="B70" s="137" t="s">
        <v>154</v>
      </c>
      <c r="C70" s="138"/>
      <c r="D70" s="138"/>
      <c r="E70" s="138"/>
      <c r="F70" s="114"/>
      <c r="G70" s="114"/>
      <c r="H70" s="224"/>
      <c r="I70" s="224"/>
      <c r="J70" s="71"/>
    </row>
    <row r="71" spans="1:10" ht="12.75">
      <c r="A71" s="103"/>
      <c r="B71" s="137" t="s">
        <v>155</v>
      </c>
      <c r="C71" s="139"/>
      <c r="D71" s="139"/>
      <c r="E71" s="139"/>
      <c r="F71" s="116"/>
      <c r="G71" s="116"/>
      <c r="H71" s="224"/>
      <c r="I71" s="224"/>
      <c r="J71" s="71"/>
    </row>
    <row r="72" spans="1:10" ht="12.75">
      <c r="A72" s="103"/>
      <c r="B72" s="137" t="s">
        <v>156</v>
      </c>
      <c r="C72" s="139"/>
      <c r="D72" s="139"/>
      <c r="E72" s="139"/>
      <c r="F72" s="116"/>
      <c r="G72" s="116"/>
      <c r="H72" s="224"/>
      <c r="I72" s="224"/>
      <c r="J72" s="71"/>
    </row>
    <row r="73" spans="1:10" ht="12.75">
      <c r="A73" s="103"/>
      <c r="B73" s="271"/>
      <c r="C73" s="271"/>
      <c r="D73" s="271"/>
      <c r="E73" s="271"/>
      <c r="F73" s="271"/>
      <c r="G73" s="116"/>
      <c r="H73" s="115"/>
      <c r="I73" s="115"/>
      <c r="J73" s="71"/>
    </row>
    <row r="74" spans="1:10" ht="12.75">
      <c r="A74" s="103"/>
      <c r="B74" s="195"/>
      <c r="C74" s="195"/>
      <c r="D74" s="195"/>
      <c r="E74" s="195"/>
      <c r="F74" s="195"/>
      <c r="G74" s="116"/>
      <c r="H74" s="137" t="s">
        <v>511</v>
      </c>
      <c r="I74" s="137" t="s">
        <v>512</v>
      </c>
      <c r="J74" s="71"/>
    </row>
    <row r="75" spans="1:10" ht="12.75">
      <c r="A75" s="103"/>
      <c r="B75" s="195"/>
      <c r="C75" s="195"/>
      <c r="D75" s="195"/>
      <c r="E75" s="195"/>
      <c r="F75" s="195"/>
      <c r="G75" s="116"/>
      <c r="H75" s="116" t="s">
        <v>513</v>
      </c>
      <c r="I75" s="116" t="s">
        <v>514</v>
      </c>
      <c r="J75" s="71"/>
    </row>
    <row r="76" spans="1:10" ht="12.75">
      <c r="A76" s="103"/>
      <c r="B76" s="195"/>
      <c r="C76" s="195"/>
      <c r="D76" s="195"/>
      <c r="E76" s="195"/>
      <c r="F76" s="195"/>
      <c r="G76" s="116"/>
      <c r="H76" s="116"/>
      <c r="I76" s="140"/>
      <c r="J76" s="71"/>
    </row>
    <row r="77" spans="1:10" ht="12.75">
      <c r="A77" s="103"/>
      <c r="B77" s="195"/>
      <c r="C77" s="195"/>
      <c r="D77" s="195"/>
      <c r="E77" s="195"/>
      <c r="F77" s="195"/>
      <c r="G77" s="116"/>
      <c r="H77" s="137" t="s">
        <v>515</v>
      </c>
      <c r="I77" s="137" t="s">
        <v>516</v>
      </c>
      <c r="J77" s="71"/>
    </row>
    <row r="78" spans="1:10" ht="12.75">
      <c r="A78" s="103"/>
      <c r="B78" s="195"/>
      <c r="C78" s="195"/>
      <c r="D78" s="195"/>
      <c r="E78" s="195"/>
      <c r="F78" s="195"/>
      <c r="G78" s="116"/>
      <c r="H78" s="116" t="s">
        <v>513</v>
      </c>
      <c r="I78" s="116" t="s">
        <v>514</v>
      </c>
      <c r="J78" s="71"/>
    </row>
    <row r="79" spans="1:10" ht="12.75">
      <c r="A79" s="106" t="s">
        <v>24</v>
      </c>
      <c r="B79" s="85"/>
      <c r="C79" s="85"/>
      <c r="D79" s="85"/>
      <c r="E79" s="85"/>
      <c r="F79" s="85"/>
      <c r="G79" s="140"/>
      <c r="H79" s="140"/>
      <c r="I79" s="206"/>
      <c r="J79" s="71"/>
    </row>
    <row r="80" spans="1:10" ht="12.75">
      <c r="A80" s="85"/>
      <c r="B80" s="85"/>
      <c r="C80" s="85"/>
      <c r="D80" s="85"/>
      <c r="E80" s="103" t="s">
        <v>158</v>
      </c>
      <c r="F80" s="71"/>
      <c r="G80" s="141"/>
      <c r="H80" s="137" t="s">
        <v>517</v>
      </c>
      <c r="I80" s="141"/>
      <c r="J80" s="71"/>
    </row>
    <row r="81" spans="1:10" ht="13.5" thickBot="1">
      <c r="A81" s="108"/>
      <c r="B81" s="108"/>
      <c r="C81" s="98"/>
      <c r="D81" s="98"/>
      <c r="E81" s="98"/>
      <c r="F81" s="98"/>
      <c r="G81" s="107"/>
      <c r="H81" s="116" t="s">
        <v>513</v>
      </c>
      <c r="I81" s="75"/>
      <c r="J81" s="71"/>
    </row>
    <row r="82" spans="7:9" ht="12.75">
      <c r="G82" s="210" t="s">
        <v>159</v>
      </c>
      <c r="H82" s="210"/>
      <c r="I82" s="210"/>
    </row>
  </sheetData>
  <sheetProtection/>
  <mergeCells count="89">
    <mergeCell ref="A51:D51"/>
    <mergeCell ref="E51:G51"/>
    <mergeCell ref="H51:I51"/>
    <mergeCell ref="A53:D53"/>
    <mergeCell ref="E53:G53"/>
    <mergeCell ref="H53:I53"/>
    <mergeCell ref="E45:G45"/>
    <mergeCell ref="H45:I45"/>
    <mergeCell ref="A47:D47"/>
    <mergeCell ref="E47:G47"/>
    <mergeCell ref="H47:I47"/>
    <mergeCell ref="A49:D49"/>
    <mergeCell ref="E49:G49"/>
    <mergeCell ref="H49:I49"/>
    <mergeCell ref="A45:D45"/>
    <mergeCell ref="B73:F73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H60:I60"/>
    <mergeCell ref="A41:D41"/>
    <mergeCell ref="A39:D39"/>
    <mergeCell ref="E39:G39"/>
    <mergeCell ref="H39:I39"/>
    <mergeCell ref="D32:G32"/>
    <mergeCell ref="A33:D33"/>
    <mergeCell ref="E33:G33"/>
    <mergeCell ref="C58:I58"/>
    <mergeCell ref="A35:D35"/>
    <mergeCell ref="E35:G35"/>
    <mergeCell ref="H35:I35"/>
    <mergeCell ref="A37:D37"/>
    <mergeCell ref="E37:G37"/>
    <mergeCell ref="A43:D43"/>
    <mergeCell ref="E43:G43"/>
    <mergeCell ref="H43:I43"/>
    <mergeCell ref="H68:I72"/>
    <mergeCell ref="E41:G41"/>
    <mergeCell ref="H41:I41"/>
    <mergeCell ref="A56:B56"/>
    <mergeCell ref="C56:D56"/>
    <mergeCell ref="F56:I56"/>
    <mergeCell ref="C57:D57"/>
    <mergeCell ref="F57:G57"/>
    <mergeCell ref="A60:B60"/>
    <mergeCell ref="C60:E60"/>
    <mergeCell ref="A1:C1"/>
    <mergeCell ref="C65:H65"/>
    <mergeCell ref="G82:I82"/>
    <mergeCell ref="A58:B58"/>
    <mergeCell ref="B67:E67"/>
    <mergeCell ref="E2:F2"/>
    <mergeCell ref="A62:B62"/>
    <mergeCell ref="C62:I62"/>
    <mergeCell ref="A64:B64"/>
    <mergeCell ref="C64:I64"/>
  </mergeCells>
  <dataValidations count="1">
    <dataValidation allowBlank="1" sqref="C1:D5 C7:D7 C9:D9 C11:D11 E1:I11 C13:D14 F13:I14 F16:I16 E13:E16 C16:D16 C18:I20 C22:F22 C24:F24 G22:G24 C26 C28:C30 D26:G30 H22:I34 A1:B30 H35 H42:I42 I43:I46 H43:H47 A48:I48 H36:I40 G83:I65536 E59:H64 C65:F72 C79:F65536 A54:B65536 C54:G57 J1:IV65536 H49:I57 C58:I58 G65:G78 H65:I73 H74:H78"/>
  </dataValidations>
  <hyperlinks>
    <hyperlink ref="C21" r:id="rId1" display="www.crosig.hr"/>
  </hyperlinks>
  <printOptions/>
  <pageMargins left="0.75" right="0.75" top="1" bottom="1" header="0.5" footer="0.5"/>
  <pageSetup horizontalDpi="600" verticalDpi="600" orientation="portrait" paperSize="9" scale="66" r:id="rId2"/>
  <ignoredErrors>
    <ignoredError sqref="C6 C8 C10 I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SheetLayoutView="100" workbookViewId="0" topLeftCell="A43">
      <selection activeCell="L96" sqref="L96"/>
    </sheetView>
  </sheetViews>
  <sheetFormatPr defaultColWidth="9.140625" defaultRowHeight="12.75"/>
  <cols>
    <col min="5" max="5" width="20.8515625" style="0" customWidth="1"/>
    <col min="7" max="12" width="10.8515625" style="0" bestFit="1" customWidth="1"/>
  </cols>
  <sheetData>
    <row r="1" spans="1:12" ht="27" customHeight="1">
      <c r="A1" s="316" t="s">
        <v>163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8"/>
    </row>
    <row r="2" spans="1:12" ht="12.75" customHeight="1">
      <c r="A2" s="318" t="s">
        <v>507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8"/>
    </row>
    <row r="3" spans="1:12" ht="12.75">
      <c r="A3" s="156"/>
      <c r="B3" s="157"/>
      <c r="C3" s="157"/>
      <c r="D3" s="157"/>
      <c r="E3" s="157"/>
      <c r="F3" s="326"/>
      <c r="G3" s="326"/>
      <c r="H3" s="153"/>
      <c r="I3" s="157"/>
      <c r="J3" s="157"/>
      <c r="K3" s="326" t="s">
        <v>164</v>
      </c>
      <c r="L3" s="326"/>
    </row>
    <row r="4" spans="1:12" ht="12.75" customHeight="1">
      <c r="A4" s="329" t="s">
        <v>165</v>
      </c>
      <c r="B4" s="330"/>
      <c r="C4" s="330"/>
      <c r="D4" s="330"/>
      <c r="E4" s="331"/>
      <c r="F4" s="335" t="s">
        <v>166</v>
      </c>
      <c r="G4" s="320" t="s">
        <v>167</v>
      </c>
      <c r="H4" s="321"/>
      <c r="I4" s="322"/>
      <c r="J4" s="320" t="s">
        <v>168</v>
      </c>
      <c r="K4" s="321"/>
      <c r="L4" s="322"/>
    </row>
    <row r="5" spans="1:12" ht="13.5" thickBot="1">
      <c r="A5" s="332"/>
      <c r="B5" s="333"/>
      <c r="C5" s="333"/>
      <c r="D5" s="333"/>
      <c r="E5" s="334"/>
      <c r="F5" s="336"/>
      <c r="G5" s="57" t="s">
        <v>169</v>
      </c>
      <c r="H5" s="58" t="s">
        <v>170</v>
      </c>
      <c r="I5" s="59" t="s">
        <v>171</v>
      </c>
      <c r="J5" s="57" t="s">
        <v>169</v>
      </c>
      <c r="K5" s="58" t="s">
        <v>170</v>
      </c>
      <c r="L5" s="59" t="s">
        <v>171</v>
      </c>
    </row>
    <row r="6" spans="1:12" ht="12.75">
      <c r="A6" s="323">
        <v>1</v>
      </c>
      <c r="B6" s="324"/>
      <c r="C6" s="324"/>
      <c r="D6" s="324"/>
      <c r="E6" s="325"/>
      <c r="F6" s="60">
        <v>2</v>
      </c>
      <c r="G6" s="61">
        <v>3</v>
      </c>
      <c r="H6" s="62">
        <v>4</v>
      </c>
      <c r="I6" s="63" t="s">
        <v>12</v>
      </c>
      <c r="J6" s="61">
        <v>6</v>
      </c>
      <c r="K6" s="62">
        <v>7</v>
      </c>
      <c r="L6" s="63" t="s">
        <v>13</v>
      </c>
    </row>
    <row r="7" spans="1:12" ht="12.75">
      <c r="A7" s="310" t="s">
        <v>172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2.75" customHeight="1">
      <c r="A8" s="306" t="s">
        <v>173</v>
      </c>
      <c r="B8" s="327"/>
      <c r="C8" s="327"/>
      <c r="D8" s="307"/>
      <c r="E8" s="328"/>
      <c r="F8" s="36">
        <v>1</v>
      </c>
      <c r="G8" s="187">
        <v>0</v>
      </c>
      <c r="H8" s="118">
        <f>H9+H10</f>
        <v>0</v>
      </c>
      <c r="I8" s="119">
        <f aca="true" t="shared" si="0" ref="I8:I71">SUM(G8:H8)</f>
        <v>0</v>
      </c>
      <c r="J8" s="187">
        <v>0</v>
      </c>
      <c r="K8" s="118">
        <f>K9+K10</f>
        <v>0</v>
      </c>
      <c r="L8" s="119">
        <f>SUM(J8:K8)</f>
        <v>0</v>
      </c>
    </row>
    <row r="9" spans="1:12" ht="12.75" customHeight="1">
      <c r="A9" s="286" t="s">
        <v>174</v>
      </c>
      <c r="B9" s="287"/>
      <c r="C9" s="287"/>
      <c r="D9" s="287"/>
      <c r="E9" s="288"/>
      <c r="F9" s="37">
        <v>2</v>
      </c>
      <c r="G9" s="188">
        <v>0</v>
      </c>
      <c r="H9" s="121"/>
      <c r="I9" s="122">
        <f t="shared" si="0"/>
        <v>0</v>
      </c>
      <c r="J9" s="188">
        <v>0</v>
      </c>
      <c r="K9" s="121"/>
      <c r="L9" s="122">
        <f aca="true" t="shared" si="1" ref="L9:L72">SUM(J9:K9)</f>
        <v>0</v>
      </c>
    </row>
    <row r="10" spans="1:12" ht="12.75" customHeight="1">
      <c r="A10" s="286" t="s">
        <v>175</v>
      </c>
      <c r="B10" s="287"/>
      <c r="C10" s="287"/>
      <c r="D10" s="287"/>
      <c r="E10" s="288"/>
      <c r="F10" s="37">
        <v>3</v>
      </c>
      <c r="G10" s="188">
        <v>0</v>
      </c>
      <c r="H10" s="121"/>
      <c r="I10" s="122">
        <f t="shared" si="0"/>
        <v>0</v>
      </c>
      <c r="J10" s="188">
        <v>0</v>
      </c>
      <c r="K10" s="121"/>
      <c r="L10" s="122">
        <f t="shared" si="1"/>
        <v>0</v>
      </c>
    </row>
    <row r="11" spans="1:13" ht="12.75" customHeight="1">
      <c r="A11" s="289" t="s">
        <v>176</v>
      </c>
      <c r="B11" s="290"/>
      <c r="C11" s="290"/>
      <c r="D11" s="291"/>
      <c r="E11" s="292"/>
      <c r="F11" s="37">
        <v>4</v>
      </c>
      <c r="G11" s="189">
        <f>G12+G13</f>
        <v>206614.0488</v>
      </c>
      <c r="H11" s="123">
        <f>H12+H13</f>
        <v>25302607.94860883</v>
      </c>
      <c r="I11" s="122">
        <f t="shared" si="0"/>
        <v>25509221.99740883</v>
      </c>
      <c r="J11" s="189">
        <f>J12+J13</f>
        <v>215866.06344</v>
      </c>
      <c r="K11" s="123">
        <f>K12+K13</f>
        <v>33278490.92103901</v>
      </c>
      <c r="L11" s="122">
        <f t="shared" si="1"/>
        <v>33494356.98447901</v>
      </c>
      <c r="M11" s="158"/>
    </row>
    <row r="12" spans="1:13" ht="12.75" customHeight="1">
      <c r="A12" s="286" t="s">
        <v>82</v>
      </c>
      <c r="B12" s="287"/>
      <c r="C12" s="287"/>
      <c r="D12" s="287"/>
      <c r="E12" s="288"/>
      <c r="F12" s="37">
        <v>5</v>
      </c>
      <c r="G12" s="188">
        <v>0</v>
      </c>
      <c r="H12" s="121">
        <v>0.10000000149011612</v>
      </c>
      <c r="I12" s="122">
        <f t="shared" si="0"/>
        <v>0.10000000149011612</v>
      </c>
      <c r="J12" s="188">
        <v>0</v>
      </c>
      <c r="K12" s="121">
        <v>0.10000000149011612</v>
      </c>
      <c r="L12" s="122">
        <f t="shared" si="1"/>
        <v>0.10000000149011612</v>
      </c>
      <c r="M12" s="158"/>
    </row>
    <row r="13" spans="1:13" ht="12.75" customHeight="1">
      <c r="A13" s="286" t="s">
        <v>177</v>
      </c>
      <c r="B13" s="287"/>
      <c r="C13" s="287"/>
      <c r="D13" s="287"/>
      <c r="E13" s="288"/>
      <c r="F13" s="37">
        <v>6</v>
      </c>
      <c r="G13" s="188">
        <v>206614.0488</v>
      </c>
      <c r="H13" s="121">
        <v>25302607.84860883</v>
      </c>
      <c r="I13" s="122">
        <f t="shared" si="0"/>
        <v>25509221.89740883</v>
      </c>
      <c r="J13" s="188">
        <v>215866.06344</v>
      </c>
      <c r="K13" s="121">
        <v>33278490.82103901</v>
      </c>
      <c r="L13" s="122">
        <f t="shared" si="1"/>
        <v>33494356.88447901</v>
      </c>
      <c r="M13" s="158"/>
    </row>
    <row r="14" spans="1:13" ht="12.75" customHeight="1">
      <c r="A14" s="289" t="s">
        <v>178</v>
      </c>
      <c r="B14" s="290"/>
      <c r="C14" s="290"/>
      <c r="D14" s="291"/>
      <c r="E14" s="292"/>
      <c r="F14" s="37">
        <v>7</v>
      </c>
      <c r="G14" s="189">
        <f>G15+G16+G17</f>
        <v>17608592.430594396</v>
      </c>
      <c r="H14" s="123">
        <f>H15+H16+H17</f>
        <v>927718083.8197556</v>
      </c>
      <c r="I14" s="122">
        <f t="shared" si="0"/>
        <v>945326676.25035</v>
      </c>
      <c r="J14" s="189">
        <f>J15+J16+J17</f>
        <v>17751362.7737484</v>
      </c>
      <c r="K14" s="123">
        <f>K15+K16+K17</f>
        <v>817635398.9685555</v>
      </c>
      <c r="L14" s="122">
        <f t="shared" si="1"/>
        <v>835386761.7423038</v>
      </c>
      <c r="M14" s="158"/>
    </row>
    <row r="15" spans="1:13" ht="12.75" customHeight="1">
      <c r="A15" s="286" t="s">
        <v>179</v>
      </c>
      <c r="B15" s="287"/>
      <c r="C15" s="287"/>
      <c r="D15" s="287"/>
      <c r="E15" s="288"/>
      <c r="F15" s="37">
        <v>8</v>
      </c>
      <c r="G15" s="188">
        <v>17176843.1729332</v>
      </c>
      <c r="H15" s="121">
        <v>871088362.7008185</v>
      </c>
      <c r="I15" s="122">
        <f t="shared" si="0"/>
        <v>888265205.8737518</v>
      </c>
      <c r="J15" s="190">
        <v>16832225.5109928</v>
      </c>
      <c r="K15" s="133">
        <v>750563981.2233218</v>
      </c>
      <c r="L15" s="122">
        <f t="shared" si="1"/>
        <v>767396206.7343146</v>
      </c>
      <c r="M15" s="158"/>
    </row>
    <row r="16" spans="1:13" ht="12.75" customHeight="1">
      <c r="A16" s="286" t="s">
        <v>180</v>
      </c>
      <c r="B16" s="287"/>
      <c r="C16" s="287"/>
      <c r="D16" s="287"/>
      <c r="E16" s="288"/>
      <c r="F16" s="37">
        <v>9</v>
      </c>
      <c r="G16" s="188">
        <v>372642.20018140017</v>
      </c>
      <c r="H16" s="121">
        <v>31791820.32823613</v>
      </c>
      <c r="I16" s="122">
        <f t="shared" si="0"/>
        <v>32164462.528417528</v>
      </c>
      <c r="J16" s="120">
        <v>867718.8901696</v>
      </c>
      <c r="K16" s="133">
        <v>49318852.902810104</v>
      </c>
      <c r="L16" s="122">
        <f t="shared" si="1"/>
        <v>50186571.7929797</v>
      </c>
      <c r="M16" s="158"/>
    </row>
    <row r="17" spans="1:13" ht="12.75" customHeight="1">
      <c r="A17" s="286" t="s">
        <v>181</v>
      </c>
      <c r="B17" s="287"/>
      <c r="C17" s="287"/>
      <c r="D17" s="287"/>
      <c r="E17" s="288"/>
      <c r="F17" s="37">
        <v>10</v>
      </c>
      <c r="G17" s="188">
        <v>59107.05747979996</v>
      </c>
      <c r="H17" s="121">
        <v>24837900.79070093</v>
      </c>
      <c r="I17" s="122">
        <f t="shared" si="0"/>
        <v>24897007.84818073</v>
      </c>
      <c r="J17" s="120">
        <v>51418.3725859999</v>
      </c>
      <c r="K17" s="133">
        <v>17752564.842423525</v>
      </c>
      <c r="L17" s="122">
        <f t="shared" si="1"/>
        <v>17803983.215009525</v>
      </c>
      <c r="M17" s="158"/>
    </row>
    <row r="18" spans="1:13" ht="12.75" customHeight="1">
      <c r="A18" s="289" t="s">
        <v>182</v>
      </c>
      <c r="B18" s="290"/>
      <c r="C18" s="290"/>
      <c r="D18" s="291"/>
      <c r="E18" s="292"/>
      <c r="F18" s="37">
        <v>11</v>
      </c>
      <c r="G18" s="189">
        <f>G19+G20+G24+G43</f>
        <v>2733399661.162879</v>
      </c>
      <c r="H18" s="123">
        <f>H19+H20+H24+H43</f>
        <v>4722346635.809276</v>
      </c>
      <c r="I18" s="122">
        <f t="shared" si="0"/>
        <v>7455746296.972155</v>
      </c>
      <c r="J18" s="189">
        <f>J19+J20+J24+J43</f>
        <v>2952991557.41673</v>
      </c>
      <c r="K18" s="123">
        <f>K19+K20+K24+K43</f>
        <v>4865780164.4952</v>
      </c>
      <c r="L18" s="122">
        <f t="shared" si="1"/>
        <v>7818771721.91193</v>
      </c>
      <c r="M18" s="158"/>
    </row>
    <row r="19" spans="1:13" ht="25.5" customHeight="1">
      <c r="A19" s="293" t="s">
        <v>183</v>
      </c>
      <c r="B19" s="314"/>
      <c r="C19" s="314"/>
      <c r="D19" s="314"/>
      <c r="E19" s="315"/>
      <c r="F19" s="37">
        <v>12</v>
      </c>
      <c r="G19" s="188">
        <v>1038367.0453712001</v>
      </c>
      <c r="H19" s="121">
        <v>717420305.1649619</v>
      </c>
      <c r="I19" s="122">
        <f t="shared" si="0"/>
        <v>718458672.2103331</v>
      </c>
      <c r="J19" s="188">
        <v>1024081.4476728002</v>
      </c>
      <c r="K19" s="121">
        <v>783135218.6868122</v>
      </c>
      <c r="L19" s="122">
        <f t="shared" si="1"/>
        <v>784159300.134485</v>
      </c>
      <c r="M19" s="158"/>
    </row>
    <row r="20" spans="1:13" ht="22.5" customHeight="1">
      <c r="A20" s="293" t="s">
        <v>184</v>
      </c>
      <c r="B20" s="294"/>
      <c r="C20" s="294"/>
      <c r="D20" s="294"/>
      <c r="E20" s="295"/>
      <c r="F20" s="37">
        <v>13</v>
      </c>
      <c r="G20" s="189">
        <f>SUM(G21:G23)</f>
        <v>-3.725290298461914E-09</v>
      </c>
      <c r="H20" s="123">
        <f>SUM(H21:H23)</f>
        <v>81652802.25092001</v>
      </c>
      <c r="I20" s="122">
        <f t="shared" si="0"/>
        <v>81652802.25092001</v>
      </c>
      <c r="J20" s="189">
        <f>SUM(J21:J23)</f>
        <v>0</v>
      </c>
      <c r="K20" s="123">
        <f>SUM(K21:K23)</f>
        <v>85566272.52562004</v>
      </c>
      <c r="L20" s="122">
        <f t="shared" si="1"/>
        <v>85566272.52562004</v>
      </c>
      <c r="M20" s="158"/>
    </row>
    <row r="21" spans="1:13" ht="12.75" customHeight="1">
      <c r="A21" s="286" t="s">
        <v>185</v>
      </c>
      <c r="B21" s="287"/>
      <c r="C21" s="287"/>
      <c r="D21" s="287"/>
      <c r="E21" s="288"/>
      <c r="F21" s="37">
        <v>14</v>
      </c>
      <c r="G21" s="188">
        <v>-3.725290298461914E-09</v>
      </c>
      <c r="H21" s="121">
        <v>0</v>
      </c>
      <c r="I21" s="122">
        <f t="shared" si="0"/>
        <v>-3.725290298461914E-09</v>
      </c>
      <c r="J21" s="188">
        <v>0</v>
      </c>
      <c r="K21" s="121">
        <v>0.020000040531158447</v>
      </c>
      <c r="L21" s="122">
        <f t="shared" si="1"/>
        <v>0.020000040531158447</v>
      </c>
      <c r="M21" s="158"/>
    </row>
    <row r="22" spans="1:13" ht="12.75" customHeight="1">
      <c r="A22" s="286" t="s">
        <v>186</v>
      </c>
      <c r="B22" s="287"/>
      <c r="C22" s="287"/>
      <c r="D22" s="287"/>
      <c r="E22" s="288"/>
      <c r="F22" s="37">
        <v>15</v>
      </c>
      <c r="G22" s="188">
        <v>0</v>
      </c>
      <c r="H22" s="121">
        <v>16236370.998600002</v>
      </c>
      <c r="I22" s="122">
        <f t="shared" si="0"/>
        <v>16236370.998600002</v>
      </c>
      <c r="J22" s="188">
        <v>0</v>
      </c>
      <c r="K22" s="121">
        <v>16618038.665400002</v>
      </c>
      <c r="L22" s="122">
        <f t="shared" si="1"/>
        <v>16618038.665400002</v>
      </c>
      <c r="M22" s="158"/>
    </row>
    <row r="23" spans="1:13" ht="12.75" customHeight="1">
      <c r="A23" s="286" t="s">
        <v>187</v>
      </c>
      <c r="B23" s="287"/>
      <c r="C23" s="287"/>
      <c r="D23" s="287"/>
      <c r="E23" s="288"/>
      <c r="F23" s="37">
        <v>16</v>
      </c>
      <c r="G23" s="188">
        <v>0</v>
      </c>
      <c r="H23" s="121">
        <v>65416431.25232001</v>
      </c>
      <c r="I23" s="122">
        <f t="shared" si="0"/>
        <v>65416431.25232001</v>
      </c>
      <c r="J23" s="188">
        <v>0</v>
      </c>
      <c r="K23" s="121">
        <v>68948233.84022</v>
      </c>
      <c r="L23" s="122">
        <f t="shared" si="1"/>
        <v>68948233.84022</v>
      </c>
      <c r="M23" s="158"/>
    </row>
    <row r="24" spans="1:13" ht="12.75" customHeight="1">
      <c r="A24" s="293" t="s">
        <v>188</v>
      </c>
      <c r="B24" s="294"/>
      <c r="C24" s="294"/>
      <c r="D24" s="294"/>
      <c r="E24" s="295"/>
      <c r="F24" s="37">
        <v>17</v>
      </c>
      <c r="G24" s="189">
        <f>G25+G28+G33+G39</f>
        <v>2732361294.117508</v>
      </c>
      <c r="H24" s="123">
        <f>H25+H28+H33+H39</f>
        <v>3923273528.3933935</v>
      </c>
      <c r="I24" s="122">
        <f t="shared" si="0"/>
        <v>6655634822.510901</v>
      </c>
      <c r="J24" s="189">
        <f>J25+J28+J33+J39</f>
        <v>2951967475.969057</v>
      </c>
      <c r="K24" s="123">
        <f>K25+K28+K33+K39</f>
        <v>3997078673.2827682</v>
      </c>
      <c r="L24" s="122">
        <f t="shared" si="1"/>
        <v>6949046149.251825</v>
      </c>
      <c r="M24" s="158"/>
    </row>
    <row r="25" spans="1:13" ht="12.75" customHeight="1">
      <c r="A25" s="286" t="s">
        <v>189</v>
      </c>
      <c r="B25" s="287"/>
      <c r="C25" s="287"/>
      <c r="D25" s="287"/>
      <c r="E25" s="288"/>
      <c r="F25" s="37">
        <v>18</v>
      </c>
      <c r="G25" s="191">
        <f>G26+G27</f>
        <v>1312837854.99372</v>
      </c>
      <c r="H25" s="123">
        <f>H26+H27</f>
        <v>1051763981.2038617</v>
      </c>
      <c r="I25" s="122">
        <f t="shared" si="0"/>
        <v>2364601836.197582</v>
      </c>
      <c r="J25" s="191">
        <f>J26+J27</f>
        <v>1325063303.9303696</v>
      </c>
      <c r="K25" s="123">
        <f>K26+K27</f>
        <v>890194659.7357267</v>
      </c>
      <c r="L25" s="122">
        <f t="shared" si="1"/>
        <v>2215257963.666096</v>
      </c>
      <c r="M25" s="158"/>
    </row>
    <row r="26" spans="1:13" ht="22.5" customHeight="1">
      <c r="A26" s="286" t="s">
        <v>190</v>
      </c>
      <c r="B26" s="287"/>
      <c r="C26" s="287"/>
      <c r="D26" s="287"/>
      <c r="E26" s="288"/>
      <c r="F26" s="37">
        <v>19</v>
      </c>
      <c r="G26" s="188">
        <v>1312837854.99372</v>
      </c>
      <c r="H26" s="121">
        <v>1051763981.2038617</v>
      </c>
      <c r="I26" s="122">
        <f t="shared" si="0"/>
        <v>2364601836.197582</v>
      </c>
      <c r="J26" s="188">
        <v>1325063303.9303696</v>
      </c>
      <c r="K26" s="121">
        <v>890194659.7357267</v>
      </c>
      <c r="L26" s="122">
        <f t="shared" si="1"/>
        <v>2215257963.666096</v>
      </c>
      <c r="M26" s="158"/>
    </row>
    <row r="27" spans="1:13" ht="12.75" customHeight="1">
      <c r="A27" s="286" t="s">
        <v>191</v>
      </c>
      <c r="B27" s="287"/>
      <c r="C27" s="287"/>
      <c r="D27" s="287"/>
      <c r="E27" s="288"/>
      <c r="F27" s="37">
        <v>20</v>
      </c>
      <c r="G27" s="188">
        <v>0</v>
      </c>
      <c r="H27" s="121">
        <v>0</v>
      </c>
      <c r="I27" s="122">
        <f t="shared" si="0"/>
        <v>0</v>
      </c>
      <c r="J27" s="188">
        <v>0</v>
      </c>
      <c r="K27" s="121">
        <v>0</v>
      </c>
      <c r="L27" s="122">
        <f t="shared" si="1"/>
        <v>0</v>
      </c>
      <c r="M27" s="158"/>
    </row>
    <row r="28" spans="1:13" ht="12.75" customHeight="1">
      <c r="A28" s="286" t="s">
        <v>192</v>
      </c>
      <c r="B28" s="287"/>
      <c r="C28" s="287"/>
      <c r="D28" s="287"/>
      <c r="E28" s="288"/>
      <c r="F28" s="37">
        <v>21</v>
      </c>
      <c r="G28" s="189">
        <f>SUM(G29:G32)</f>
        <v>823493667.17492</v>
      </c>
      <c r="H28" s="123">
        <f>SUM(H29:H32)</f>
        <v>1211614617.72644</v>
      </c>
      <c r="I28" s="122">
        <f t="shared" si="0"/>
        <v>2035108284.90136</v>
      </c>
      <c r="J28" s="189">
        <f>SUM(J29:J32)</f>
        <v>1120931094.9827101</v>
      </c>
      <c r="K28" s="123">
        <f>SUM(K29:K32)</f>
        <v>1356226226.9042714</v>
      </c>
      <c r="L28" s="122">
        <f t="shared" si="1"/>
        <v>2477157321.8869815</v>
      </c>
      <c r="M28" s="158"/>
    </row>
    <row r="29" spans="1:13" ht="12.75" customHeight="1">
      <c r="A29" s="286" t="s">
        <v>193</v>
      </c>
      <c r="B29" s="287"/>
      <c r="C29" s="287"/>
      <c r="D29" s="287"/>
      <c r="E29" s="288"/>
      <c r="F29" s="37">
        <v>22</v>
      </c>
      <c r="G29" s="188">
        <v>10223402.420000002</v>
      </c>
      <c r="H29" s="121">
        <v>250500456.7258</v>
      </c>
      <c r="I29" s="122">
        <f t="shared" si="0"/>
        <v>260723859.1458</v>
      </c>
      <c r="J29" s="188">
        <v>22950852.13</v>
      </c>
      <c r="K29" s="121">
        <v>353372799.15366</v>
      </c>
      <c r="L29" s="122">
        <f t="shared" si="1"/>
        <v>376323651.28366</v>
      </c>
      <c r="M29" s="158"/>
    </row>
    <row r="30" spans="1:13" ht="24" customHeight="1">
      <c r="A30" s="286" t="s">
        <v>194</v>
      </c>
      <c r="B30" s="287"/>
      <c r="C30" s="287"/>
      <c r="D30" s="287"/>
      <c r="E30" s="288"/>
      <c r="F30" s="37">
        <v>23</v>
      </c>
      <c r="G30" s="188">
        <v>813270264.75492</v>
      </c>
      <c r="H30" s="121">
        <v>931880297.13</v>
      </c>
      <c r="I30" s="122">
        <f t="shared" si="0"/>
        <v>1745150561.8849201</v>
      </c>
      <c r="J30" s="188">
        <v>1097980242.85271</v>
      </c>
      <c r="K30" s="121">
        <v>974370564.8706112</v>
      </c>
      <c r="L30" s="122">
        <f t="shared" si="1"/>
        <v>2072350807.7233212</v>
      </c>
      <c r="M30" s="158"/>
    </row>
    <row r="31" spans="1:13" ht="12.75" customHeight="1">
      <c r="A31" s="286" t="s">
        <v>195</v>
      </c>
      <c r="B31" s="287"/>
      <c r="C31" s="287"/>
      <c r="D31" s="287"/>
      <c r="E31" s="288"/>
      <c r="F31" s="37">
        <v>24</v>
      </c>
      <c r="G31" s="188">
        <v>0</v>
      </c>
      <c r="H31" s="121">
        <v>29233863.87064</v>
      </c>
      <c r="I31" s="122">
        <f t="shared" si="0"/>
        <v>29233863.87064</v>
      </c>
      <c r="J31" s="188">
        <v>0</v>
      </c>
      <c r="K31" s="121">
        <v>28482862.880000003</v>
      </c>
      <c r="L31" s="122">
        <f t="shared" si="1"/>
        <v>28482862.880000003</v>
      </c>
      <c r="M31" s="158"/>
    </row>
    <row r="32" spans="1:13" ht="12.75" customHeight="1">
      <c r="A32" s="286" t="s">
        <v>196</v>
      </c>
      <c r="B32" s="287"/>
      <c r="C32" s="287"/>
      <c r="D32" s="287"/>
      <c r="E32" s="288"/>
      <c r="F32" s="37">
        <v>25</v>
      </c>
      <c r="G32" s="188">
        <v>0</v>
      </c>
      <c r="H32" s="121">
        <v>0</v>
      </c>
      <c r="I32" s="122">
        <f t="shared" si="0"/>
        <v>0</v>
      </c>
      <c r="J32" s="188">
        <v>0</v>
      </c>
      <c r="K32" s="121">
        <v>0</v>
      </c>
      <c r="L32" s="122">
        <f t="shared" si="1"/>
        <v>0</v>
      </c>
      <c r="M32" s="158"/>
    </row>
    <row r="33" spans="1:13" ht="12.75" customHeight="1">
      <c r="A33" s="286" t="s">
        <v>197</v>
      </c>
      <c r="B33" s="287"/>
      <c r="C33" s="287"/>
      <c r="D33" s="287"/>
      <c r="E33" s="288"/>
      <c r="F33" s="37">
        <v>26</v>
      </c>
      <c r="G33" s="189">
        <f>SUM(G34:G38)</f>
        <v>64358915.73316</v>
      </c>
      <c r="H33" s="123">
        <f>SUM(H34:H38)</f>
        <v>115055747.9191343</v>
      </c>
      <c r="I33" s="122">
        <f t="shared" si="0"/>
        <v>179414663.6522943</v>
      </c>
      <c r="J33" s="189">
        <f>SUM(J34:J38)</f>
        <v>43679544.39461</v>
      </c>
      <c r="K33" s="123">
        <f>SUM(K34:K38)</f>
        <v>279275394.254752</v>
      </c>
      <c r="L33" s="122">
        <f t="shared" si="1"/>
        <v>322954938.64936197</v>
      </c>
      <c r="M33" s="158"/>
    </row>
    <row r="34" spans="1:13" ht="12.75" customHeight="1">
      <c r="A34" s="286" t="s">
        <v>198</v>
      </c>
      <c r="B34" s="287"/>
      <c r="C34" s="287"/>
      <c r="D34" s="287"/>
      <c r="E34" s="288"/>
      <c r="F34" s="37">
        <v>27</v>
      </c>
      <c r="G34" s="188">
        <v>0</v>
      </c>
      <c r="H34" s="121">
        <v>13133386.72</v>
      </c>
      <c r="I34" s="122">
        <f t="shared" si="0"/>
        <v>13133386.72</v>
      </c>
      <c r="J34" s="188">
        <v>0</v>
      </c>
      <c r="K34" s="121">
        <v>12656571.52</v>
      </c>
      <c r="L34" s="122">
        <f t="shared" si="1"/>
        <v>12656571.52</v>
      </c>
      <c r="M34" s="158"/>
    </row>
    <row r="35" spans="1:13" ht="24" customHeight="1">
      <c r="A35" s="286" t="s">
        <v>199</v>
      </c>
      <c r="B35" s="287"/>
      <c r="C35" s="287"/>
      <c r="D35" s="287"/>
      <c r="E35" s="288"/>
      <c r="F35" s="37">
        <v>28</v>
      </c>
      <c r="G35" s="188">
        <v>45262894.94</v>
      </c>
      <c r="H35" s="121">
        <v>65441620.685094506</v>
      </c>
      <c r="I35" s="122">
        <f t="shared" si="0"/>
        <v>110704515.6250945</v>
      </c>
      <c r="J35" s="188">
        <v>0</v>
      </c>
      <c r="K35" s="121">
        <v>67703819.7116452</v>
      </c>
      <c r="L35" s="122">
        <f>SUM(J35:K35)</f>
        <v>67703819.7116452</v>
      </c>
      <c r="M35" s="158"/>
    </row>
    <row r="36" spans="1:13" ht="12.75" customHeight="1">
      <c r="A36" s="286" t="s">
        <v>200</v>
      </c>
      <c r="B36" s="287"/>
      <c r="C36" s="287"/>
      <c r="D36" s="287"/>
      <c r="E36" s="288"/>
      <c r="F36" s="37">
        <v>29</v>
      </c>
      <c r="G36" s="188">
        <v>0</v>
      </c>
      <c r="H36" s="121">
        <v>0</v>
      </c>
      <c r="I36" s="122">
        <f t="shared" si="0"/>
        <v>0</v>
      </c>
      <c r="J36" s="188">
        <v>0</v>
      </c>
      <c r="K36" s="121">
        <v>0</v>
      </c>
      <c r="L36" s="122">
        <f t="shared" si="1"/>
        <v>0</v>
      </c>
      <c r="M36" s="158"/>
    </row>
    <row r="37" spans="1:13" ht="12.75" customHeight="1">
      <c r="A37" s="286" t="s">
        <v>201</v>
      </c>
      <c r="B37" s="287"/>
      <c r="C37" s="287"/>
      <c r="D37" s="287"/>
      <c r="E37" s="288"/>
      <c r="F37" s="37">
        <v>30</v>
      </c>
      <c r="G37" s="188">
        <v>19096020.79316</v>
      </c>
      <c r="H37" s="121">
        <v>36480740.5140398</v>
      </c>
      <c r="I37" s="122">
        <f t="shared" si="0"/>
        <v>55576761.3071998</v>
      </c>
      <c r="J37" s="188">
        <v>43679544.39461</v>
      </c>
      <c r="K37" s="121">
        <v>198915003.02310678</v>
      </c>
      <c r="L37" s="122">
        <f t="shared" si="1"/>
        <v>242594547.4177168</v>
      </c>
      <c r="M37" s="158"/>
    </row>
    <row r="38" spans="1:13" ht="12.75" customHeight="1">
      <c r="A38" s="286" t="s">
        <v>202</v>
      </c>
      <c r="B38" s="287"/>
      <c r="C38" s="287"/>
      <c r="D38" s="287"/>
      <c r="E38" s="288"/>
      <c r="F38" s="37">
        <v>31</v>
      </c>
      <c r="G38" s="188">
        <v>0</v>
      </c>
      <c r="H38" s="121">
        <v>0</v>
      </c>
      <c r="I38" s="122">
        <f t="shared" si="0"/>
        <v>0</v>
      </c>
      <c r="J38" s="188">
        <v>0</v>
      </c>
      <c r="K38" s="121">
        <v>0</v>
      </c>
      <c r="L38" s="122">
        <f t="shared" si="1"/>
        <v>0</v>
      </c>
      <c r="M38" s="158"/>
    </row>
    <row r="39" spans="1:13" ht="12.75" customHeight="1">
      <c r="A39" s="308" t="s">
        <v>203</v>
      </c>
      <c r="B39" s="291"/>
      <c r="C39" s="291"/>
      <c r="D39" s="291"/>
      <c r="E39" s="292"/>
      <c r="F39" s="37">
        <v>32</v>
      </c>
      <c r="G39" s="189">
        <f>SUM(G40:G42)</f>
        <v>531670856.2157076</v>
      </c>
      <c r="H39" s="123">
        <f>SUM(H40:H42)</f>
        <v>1544839181.5439577</v>
      </c>
      <c r="I39" s="122">
        <f t="shared" si="0"/>
        <v>2076510037.7596653</v>
      </c>
      <c r="J39" s="189">
        <f>SUM(J40:J42)</f>
        <v>462293532.6613672</v>
      </c>
      <c r="K39" s="123">
        <f>SUM(K40:K42)</f>
        <v>1471382392.3880184</v>
      </c>
      <c r="L39" s="122">
        <f t="shared" si="1"/>
        <v>1933675925.0493855</v>
      </c>
      <c r="M39" s="158"/>
    </row>
    <row r="40" spans="1:13" ht="12.75" customHeight="1">
      <c r="A40" s="286" t="s">
        <v>204</v>
      </c>
      <c r="B40" s="287"/>
      <c r="C40" s="287"/>
      <c r="D40" s="287"/>
      <c r="E40" s="288"/>
      <c r="F40" s="37">
        <v>33</v>
      </c>
      <c r="G40" s="188">
        <v>454072938.2959704</v>
      </c>
      <c r="H40" s="121">
        <v>1328497010.9230356</v>
      </c>
      <c r="I40" s="122">
        <f t="shared" si="0"/>
        <v>1782569949.219006</v>
      </c>
      <c r="J40" s="188">
        <v>413017289.4878164</v>
      </c>
      <c r="K40" s="121">
        <v>1231207541.0800765</v>
      </c>
      <c r="L40" s="122">
        <f t="shared" si="1"/>
        <v>1644224830.5678928</v>
      </c>
      <c r="M40" s="158"/>
    </row>
    <row r="41" spans="1:13" ht="12.75" customHeight="1">
      <c r="A41" s="308" t="s">
        <v>205</v>
      </c>
      <c r="B41" s="291"/>
      <c r="C41" s="291"/>
      <c r="D41" s="291"/>
      <c r="E41" s="292"/>
      <c r="F41" s="37">
        <v>34</v>
      </c>
      <c r="G41" s="188">
        <v>77597917.9197372</v>
      </c>
      <c r="H41" s="121">
        <v>213530328.15209052</v>
      </c>
      <c r="I41" s="122">
        <f t="shared" si="0"/>
        <v>291128246.0718277</v>
      </c>
      <c r="J41" s="188">
        <v>49276243.17355081</v>
      </c>
      <c r="K41" s="121">
        <v>240147600.30928</v>
      </c>
      <c r="L41" s="122">
        <f t="shared" si="1"/>
        <v>289423843.4828308</v>
      </c>
      <c r="M41" s="158"/>
    </row>
    <row r="42" spans="1:13" ht="12.75" customHeight="1">
      <c r="A42" s="308" t="s">
        <v>206</v>
      </c>
      <c r="B42" s="291"/>
      <c r="C42" s="291"/>
      <c r="D42" s="291"/>
      <c r="E42" s="292"/>
      <c r="F42" s="37">
        <v>35</v>
      </c>
      <c r="G42" s="188">
        <v>0</v>
      </c>
      <c r="H42" s="121">
        <v>2811842.4688315</v>
      </c>
      <c r="I42" s="122">
        <f t="shared" si="0"/>
        <v>2811842.4688315</v>
      </c>
      <c r="J42" s="188">
        <v>0</v>
      </c>
      <c r="K42" s="121">
        <v>27250.998662099984</v>
      </c>
      <c r="L42" s="122">
        <f t="shared" si="1"/>
        <v>27250.998662099984</v>
      </c>
      <c r="M42" s="158"/>
    </row>
    <row r="43" spans="1:13" ht="24" customHeight="1">
      <c r="A43" s="289" t="s">
        <v>207</v>
      </c>
      <c r="B43" s="290"/>
      <c r="C43" s="290"/>
      <c r="D43" s="290"/>
      <c r="E43" s="309"/>
      <c r="F43" s="37">
        <v>36</v>
      </c>
      <c r="G43" s="188">
        <v>0</v>
      </c>
      <c r="H43" s="121">
        <v>0</v>
      </c>
      <c r="I43" s="122">
        <f t="shared" si="0"/>
        <v>0</v>
      </c>
      <c r="J43" s="188">
        <v>0</v>
      </c>
      <c r="K43" s="121">
        <v>0</v>
      </c>
      <c r="L43" s="122">
        <f t="shared" si="1"/>
        <v>0</v>
      </c>
      <c r="M43" s="158"/>
    </row>
    <row r="44" spans="1:13" ht="24" customHeight="1">
      <c r="A44" s="289" t="s">
        <v>208</v>
      </c>
      <c r="B44" s="290"/>
      <c r="C44" s="290"/>
      <c r="D44" s="290"/>
      <c r="E44" s="309"/>
      <c r="F44" s="37">
        <v>37</v>
      </c>
      <c r="G44" s="188">
        <v>34582316.52</v>
      </c>
      <c r="H44" s="121">
        <v>0</v>
      </c>
      <c r="I44" s="122">
        <f t="shared" si="0"/>
        <v>34582316.52</v>
      </c>
      <c r="J44" s="188">
        <v>138599114.20051</v>
      </c>
      <c r="K44" s="121">
        <v>0</v>
      </c>
      <c r="L44" s="122">
        <f t="shared" si="1"/>
        <v>138599114.20051</v>
      </c>
      <c r="M44" s="158"/>
    </row>
    <row r="45" spans="1:13" ht="12.75" customHeight="1">
      <c r="A45" s="289" t="s">
        <v>209</v>
      </c>
      <c r="B45" s="290"/>
      <c r="C45" s="290"/>
      <c r="D45" s="291"/>
      <c r="E45" s="292"/>
      <c r="F45" s="37">
        <v>38</v>
      </c>
      <c r="G45" s="189">
        <f>SUM(G46:G52)</f>
        <v>352494.23136000003</v>
      </c>
      <c r="H45" s="123">
        <f>SUM(H46:H52)</f>
        <v>163321598.4190607</v>
      </c>
      <c r="I45" s="122">
        <f t="shared" si="0"/>
        <v>163674092.6504207</v>
      </c>
      <c r="J45" s="189">
        <f>SUM(J46:J52)</f>
        <v>335889.93936</v>
      </c>
      <c r="K45" s="123">
        <f>SUM(K46:K52)</f>
        <v>197754949.12436193</v>
      </c>
      <c r="L45" s="122">
        <f t="shared" si="1"/>
        <v>198090839.06372193</v>
      </c>
      <c r="M45" s="158"/>
    </row>
    <row r="46" spans="1:13" ht="12.75" customHeight="1">
      <c r="A46" s="286" t="s">
        <v>210</v>
      </c>
      <c r="B46" s="287"/>
      <c r="C46" s="287"/>
      <c r="D46" s="287"/>
      <c r="E46" s="288"/>
      <c r="F46" s="37">
        <v>39</v>
      </c>
      <c r="G46" s="188">
        <v>83060.53136000001</v>
      </c>
      <c r="H46" s="121">
        <v>24536696.600820795</v>
      </c>
      <c r="I46" s="122">
        <f t="shared" si="0"/>
        <v>24619757.132180795</v>
      </c>
      <c r="J46" s="188">
        <v>59355.34936</v>
      </c>
      <c r="K46" s="121">
        <v>26889412.497531995</v>
      </c>
      <c r="L46" s="122">
        <f t="shared" si="1"/>
        <v>26948767.846891996</v>
      </c>
      <c r="M46" s="158"/>
    </row>
    <row r="47" spans="1:13" ht="12.75" customHeight="1">
      <c r="A47" s="286" t="s">
        <v>211</v>
      </c>
      <c r="B47" s="287"/>
      <c r="C47" s="287"/>
      <c r="D47" s="287"/>
      <c r="E47" s="288"/>
      <c r="F47" s="37">
        <v>40</v>
      </c>
      <c r="G47" s="188">
        <v>269433.7</v>
      </c>
      <c r="H47" s="121">
        <v>0</v>
      </c>
      <c r="I47" s="122">
        <f t="shared" si="0"/>
        <v>269433.7</v>
      </c>
      <c r="J47" s="188">
        <v>276534.59</v>
      </c>
      <c r="K47" s="121">
        <v>0</v>
      </c>
      <c r="L47" s="122">
        <f t="shared" si="1"/>
        <v>276534.59</v>
      </c>
      <c r="M47" s="158"/>
    </row>
    <row r="48" spans="1:13" ht="12.75" customHeight="1">
      <c r="A48" s="286" t="s">
        <v>212</v>
      </c>
      <c r="B48" s="287"/>
      <c r="C48" s="287"/>
      <c r="D48" s="287"/>
      <c r="E48" s="288"/>
      <c r="F48" s="37">
        <v>41</v>
      </c>
      <c r="G48" s="188">
        <v>0</v>
      </c>
      <c r="H48" s="121">
        <v>138784901.81823993</v>
      </c>
      <c r="I48" s="122">
        <f t="shared" si="0"/>
        <v>138784901.81823993</v>
      </c>
      <c r="J48" s="188">
        <v>0</v>
      </c>
      <c r="K48" s="121">
        <v>170865536.62682995</v>
      </c>
      <c r="L48" s="122">
        <f t="shared" si="1"/>
        <v>170865536.62682995</v>
      </c>
      <c r="M48" s="158"/>
    </row>
    <row r="49" spans="1:13" ht="21" customHeight="1">
      <c r="A49" s="286" t="s">
        <v>213</v>
      </c>
      <c r="B49" s="287"/>
      <c r="C49" s="287"/>
      <c r="D49" s="287"/>
      <c r="E49" s="288"/>
      <c r="F49" s="37">
        <v>42</v>
      </c>
      <c r="G49" s="188">
        <v>0</v>
      </c>
      <c r="H49" s="121">
        <v>0</v>
      </c>
      <c r="I49" s="122">
        <f t="shared" si="0"/>
        <v>0</v>
      </c>
      <c r="J49" s="188">
        <v>0</v>
      </c>
      <c r="K49" s="121">
        <v>0</v>
      </c>
      <c r="L49" s="122">
        <f t="shared" si="1"/>
        <v>0</v>
      </c>
      <c r="M49" s="158"/>
    </row>
    <row r="50" spans="1:13" ht="12.75" customHeight="1">
      <c r="A50" s="286" t="s">
        <v>214</v>
      </c>
      <c r="B50" s="287"/>
      <c r="C50" s="287"/>
      <c r="D50" s="287"/>
      <c r="E50" s="288"/>
      <c r="F50" s="37">
        <v>43</v>
      </c>
      <c r="G50" s="188">
        <v>0</v>
      </c>
      <c r="H50" s="121">
        <v>0</v>
      </c>
      <c r="I50" s="122">
        <f t="shared" si="0"/>
        <v>0</v>
      </c>
      <c r="J50" s="188">
        <v>0</v>
      </c>
      <c r="K50" s="121">
        <v>0</v>
      </c>
      <c r="L50" s="122">
        <f t="shared" si="1"/>
        <v>0</v>
      </c>
      <c r="M50" s="158"/>
    </row>
    <row r="51" spans="1:13" ht="20.25" customHeight="1">
      <c r="A51" s="286" t="s">
        <v>477</v>
      </c>
      <c r="B51" s="287"/>
      <c r="C51" s="287"/>
      <c r="D51" s="287"/>
      <c r="E51" s="288"/>
      <c r="F51" s="37">
        <v>44</v>
      </c>
      <c r="G51" s="188">
        <v>0</v>
      </c>
      <c r="H51" s="121">
        <v>0</v>
      </c>
      <c r="I51" s="122">
        <f t="shared" si="0"/>
        <v>0</v>
      </c>
      <c r="J51" s="188">
        <v>0</v>
      </c>
      <c r="K51" s="121">
        <v>0</v>
      </c>
      <c r="L51" s="122">
        <f t="shared" si="1"/>
        <v>0</v>
      </c>
      <c r="M51" s="158"/>
    </row>
    <row r="52" spans="1:13" ht="21.75" customHeight="1">
      <c r="A52" s="286" t="s">
        <v>478</v>
      </c>
      <c r="B52" s="287"/>
      <c r="C52" s="287"/>
      <c r="D52" s="287"/>
      <c r="E52" s="288"/>
      <c r="F52" s="37">
        <v>45</v>
      </c>
      <c r="G52" s="188">
        <v>0</v>
      </c>
      <c r="H52" s="121">
        <v>0</v>
      </c>
      <c r="I52" s="122">
        <f t="shared" si="0"/>
        <v>0</v>
      </c>
      <c r="J52" s="188">
        <v>0</v>
      </c>
      <c r="K52" s="121">
        <v>0</v>
      </c>
      <c r="L52" s="122">
        <f t="shared" si="1"/>
        <v>0</v>
      </c>
      <c r="M52" s="158"/>
    </row>
    <row r="53" spans="1:13" ht="12.75" customHeight="1">
      <c r="A53" s="293" t="s">
        <v>215</v>
      </c>
      <c r="B53" s="294"/>
      <c r="C53" s="294"/>
      <c r="D53" s="294"/>
      <c r="E53" s="295"/>
      <c r="F53" s="37">
        <v>46</v>
      </c>
      <c r="G53" s="189">
        <f>G54+G55</f>
        <v>1049512.81</v>
      </c>
      <c r="H53" s="123">
        <f>H54+H55</f>
        <v>158803744.0345232</v>
      </c>
      <c r="I53" s="122">
        <f t="shared" si="0"/>
        <v>159853256.8445232</v>
      </c>
      <c r="J53" s="189">
        <f>J54+J55</f>
        <v>2350132.46</v>
      </c>
      <c r="K53" s="123">
        <f>K54+K55</f>
        <v>107989412.415</v>
      </c>
      <c r="L53" s="122">
        <f t="shared" si="1"/>
        <v>110339544.875</v>
      </c>
      <c r="M53" s="158"/>
    </row>
    <row r="54" spans="1:13" ht="12.75" customHeight="1">
      <c r="A54" s="286" t="s">
        <v>216</v>
      </c>
      <c r="B54" s="287"/>
      <c r="C54" s="287"/>
      <c r="D54" s="287"/>
      <c r="E54" s="288"/>
      <c r="F54" s="37">
        <v>47</v>
      </c>
      <c r="G54" s="188">
        <v>1049512.81</v>
      </c>
      <c r="H54" s="121">
        <v>141546877.86452317</v>
      </c>
      <c r="I54" s="122">
        <f t="shared" si="0"/>
        <v>142596390.67452317</v>
      </c>
      <c r="J54" s="188">
        <v>2350132.46</v>
      </c>
      <c r="K54" s="121">
        <v>104473474.28500001</v>
      </c>
      <c r="L54" s="122">
        <f t="shared" si="1"/>
        <v>106823606.745</v>
      </c>
      <c r="M54" s="158"/>
    </row>
    <row r="55" spans="1:13" ht="12.75" customHeight="1">
      <c r="A55" s="286" t="s">
        <v>217</v>
      </c>
      <c r="B55" s="287"/>
      <c r="C55" s="287"/>
      <c r="D55" s="287"/>
      <c r="E55" s="288"/>
      <c r="F55" s="37">
        <v>48</v>
      </c>
      <c r="G55" s="188">
        <v>0</v>
      </c>
      <c r="H55" s="121">
        <v>17256866.17</v>
      </c>
      <c r="I55" s="122">
        <f t="shared" si="0"/>
        <v>17256866.17</v>
      </c>
      <c r="J55" s="188">
        <v>0</v>
      </c>
      <c r="K55" s="121">
        <v>3515938.13</v>
      </c>
      <c r="L55" s="122">
        <f t="shared" si="1"/>
        <v>3515938.13</v>
      </c>
      <c r="M55" s="158"/>
    </row>
    <row r="56" spans="1:13" ht="12.75" customHeight="1">
      <c r="A56" s="293" t="s">
        <v>218</v>
      </c>
      <c r="B56" s="294"/>
      <c r="C56" s="294"/>
      <c r="D56" s="294"/>
      <c r="E56" s="295"/>
      <c r="F56" s="37">
        <v>49</v>
      </c>
      <c r="G56" s="189">
        <f>G57+G60+G61</f>
        <v>21917576.301481552</v>
      </c>
      <c r="H56" s="123">
        <f>H57+H60+H61</f>
        <v>939951787.6109424</v>
      </c>
      <c r="I56" s="122">
        <f t="shared" si="0"/>
        <v>961869363.912424</v>
      </c>
      <c r="J56" s="189">
        <f>J57+J60+J61</f>
        <v>18777760.868654754</v>
      </c>
      <c r="K56" s="123">
        <f>K57+K60+K61</f>
        <v>930463380.8136925</v>
      </c>
      <c r="L56" s="122">
        <f t="shared" si="1"/>
        <v>949241141.6823472</v>
      </c>
      <c r="M56" s="158"/>
    </row>
    <row r="57" spans="1:13" ht="12.75" customHeight="1">
      <c r="A57" s="293" t="s">
        <v>219</v>
      </c>
      <c r="B57" s="294"/>
      <c r="C57" s="294"/>
      <c r="D57" s="294"/>
      <c r="E57" s="295"/>
      <c r="F57" s="37">
        <v>50</v>
      </c>
      <c r="G57" s="189">
        <f>G58+G59</f>
        <v>560523.1305266</v>
      </c>
      <c r="H57" s="123">
        <f>H58+H59</f>
        <v>533018971.30802226</v>
      </c>
      <c r="I57" s="122">
        <f t="shared" si="0"/>
        <v>533579494.43854886</v>
      </c>
      <c r="J57" s="189">
        <f>J58+J59</f>
        <v>156176.6063664</v>
      </c>
      <c r="K57" s="123">
        <f>K58+K59</f>
        <v>502709472.0339108</v>
      </c>
      <c r="L57" s="122">
        <f t="shared" si="1"/>
        <v>502865648.6402772</v>
      </c>
      <c r="M57" s="158"/>
    </row>
    <row r="58" spans="1:13" ht="12.75" customHeight="1">
      <c r="A58" s="286" t="s">
        <v>220</v>
      </c>
      <c r="B58" s="287"/>
      <c r="C58" s="287"/>
      <c r="D58" s="287"/>
      <c r="E58" s="288"/>
      <c r="F58" s="37">
        <v>51</v>
      </c>
      <c r="G58" s="188">
        <v>72.5705266</v>
      </c>
      <c r="H58" s="121">
        <v>528645147.4680223</v>
      </c>
      <c r="I58" s="122">
        <f t="shared" si="0"/>
        <v>528645220.0385489</v>
      </c>
      <c r="J58" s="188">
        <v>343.37636640000005</v>
      </c>
      <c r="K58" s="121">
        <v>501612413.01391083</v>
      </c>
      <c r="L58" s="122">
        <f t="shared" si="1"/>
        <v>501612756.3902772</v>
      </c>
      <c r="M58" s="158"/>
    </row>
    <row r="59" spans="1:13" ht="12.75" customHeight="1">
      <c r="A59" s="286" t="s">
        <v>221</v>
      </c>
      <c r="B59" s="287"/>
      <c r="C59" s="287"/>
      <c r="D59" s="287"/>
      <c r="E59" s="288"/>
      <c r="F59" s="37">
        <v>52</v>
      </c>
      <c r="G59" s="188">
        <v>560450.56</v>
      </c>
      <c r="H59" s="121">
        <v>4373823.840000001</v>
      </c>
      <c r="I59" s="122">
        <f t="shared" si="0"/>
        <v>4934274.4</v>
      </c>
      <c r="J59" s="188">
        <v>155833.22999999998</v>
      </c>
      <c r="K59" s="121">
        <v>1097059.02</v>
      </c>
      <c r="L59" s="122">
        <f t="shared" si="1"/>
        <v>1252892.25</v>
      </c>
      <c r="M59" s="158"/>
    </row>
    <row r="60" spans="1:13" ht="12.75" customHeight="1">
      <c r="A60" s="293" t="s">
        <v>222</v>
      </c>
      <c r="B60" s="294"/>
      <c r="C60" s="294"/>
      <c r="D60" s="294"/>
      <c r="E60" s="295"/>
      <c r="F60" s="37">
        <v>53</v>
      </c>
      <c r="G60" s="188">
        <v>2215.61</v>
      </c>
      <c r="H60" s="121">
        <v>23759851.325247597</v>
      </c>
      <c r="I60" s="122">
        <f t="shared" si="0"/>
        <v>23762066.935247596</v>
      </c>
      <c r="J60" s="188">
        <v>764.92</v>
      </c>
      <c r="K60" s="121">
        <v>40795746.1754678</v>
      </c>
      <c r="L60" s="122">
        <f t="shared" si="1"/>
        <v>40796511.0954678</v>
      </c>
      <c r="M60" s="158"/>
    </row>
    <row r="61" spans="1:13" ht="12.75" customHeight="1">
      <c r="A61" s="293" t="s">
        <v>223</v>
      </c>
      <c r="B61" s="294"/>
      <c r="C61" s="294"/>
      <c r="D61" s="294"/>
      <c r="E61" s="295"/>
      <c r="F61" s="37">
        <v>54</v>
      </c>
      <c r="G61" s="189">
        <f>SUM(G62:G64)</f>
        <v>21354837.56095495</v>
      </c>
      <c r="H61" s="123">
        <f>SUM(H62:H64)</f>
        <v>383172964.9776725</v>
      </c>
      <c r="I61" s="122">
        <f t="shared" si="0"/>
        <v>404527802.53862745</v>
      </c>
      <c r="J61" s="189">
        <f>SUM(J62:J64)</f>
        <v>18620819.342288353</v>
      </c>
      <c r="K61" s="123">
        <f>SUM(K62:K64)</f>
        <v>386958162.60431385</v>
      </c>
      <c r="L61" s="122">
        <f t="shared" si="1"/>
        <v>405578981.9466022</v>
      </c>
      <c r="M61" s="158"/>
    </row>
    <row r="62" spans="1:13" ht="12.75" customHeight="1">
      <c r="A62" s="286" t="s">
        <v>224</v>
      </c>
      <c r="B62" s="287"/>
      <c r="C62" s="287"/>
      <c r="D62" s="287"/>
      <c r="E62" s="288"/>
      <c r="F62" s="37">
        <v>55</v>
      </c>
      <c r="G62" s="188">
        <v>0</v>
      </c>
      <c r="H62" s="121">
        <v>248158887.41157705</v>
      </c>
      <c r="I62" s="122">
        <f t="shared" si="0"/>
        <v>248158887.41157705</v>
      </c>
      <c r="J62" s="188">
        <v>0</v>
      </c>
      <c r="K62" s="121">
        <v>253257253.8904723</v>
      </c>
      <c r="L62" s="122">
        <f t="shared" si="1"/>
        <v>253257253.8904723</v>
      </c>
      <c r="M62" s="158"/>
    </row>
    <row r="63" spans="1:13" ht="12.75" customHeight="1">
      <c r="A63" s="286" t="s">
        <v>225</v>
      </c>
      <c r="B63" s="287"/>
      <c r="C63" s="287"/>
      <c r="D63" s="287"/>
      <c r="E63" s="288"/>
      <c r="F63" s="37">
        <v>56</v>
      </c>
      <c r="G63" s="188">
        <v>1336776.8404561998</v>
      </c>
      <c r="H63" s="121">
        <v>7824990.2786227</v>
      </c>
      <c r="I63" s="122">
        <f t="shared" si="0"/>
        <v>9161767.1190789</v>
      </c>
      <c r="J63" s="188">
        <v>1191923.104658</v>
      </c>
      <c r="K63" s="121">
        <v>7587121.105656495</v>
      </c>
      <c r="L63" s="122">
        <f t="shared" si="1"/>
        <v>8779044.210314495</v>
      </c>
      <c r="M63" s="158"/>
    </row>
    <row r="64" spans="1:13" ht="12.75" customHeight="1">
      <c r="A64" s="286" t="s">
        <v>226</v>
      </c>
      <c r="B64" s="287"/>
      <c r="C64" s="287"/>
      <c r="D64" s="287"/>
      <c r="E64" s="288"/>
      <c r="F64" s="37">
        <v>57</v>
      </c>
      <c r="G64" s="188">
        <v>20018060.72049875</v>
      </c>
      <c r="H64" s="121">
        <v>127189087.28747277</v>
      </c>
      <c r="I64" s="122">
        <f t="shared" si="0"/>
        <v>147207148.00797153</v>
      </c>
      <c r="J64" s="188">
        <v>17428896.237630352</v>
      </c>
      <c r="K64" s="121">
        <v>126113787.60818508</v>
      </c>
      <c r="L64" s="122">
        <f t="shared" si="1"/>
        <v>143542683.84581542</v>
      </c>
      <c r="M64" s="158"/>
    </row>
    <row r="65" spans="1:13" ht="12.75" customHeight="1">
      <c r="A65" s="293" t="s">
        <v>227</v>
      </c>
      <c r="B65" s="294"/>
      <c r="C65" s="294"/>
      <c r="D65" s="294"/>
      <c r="E65" s="295"/>
      <c r="F65" s="37">
        <v>58</v>
      </c>
      <c r="G65" s="189">
        <f>G66+G70+G71</f>
        <v>29291315.1026298</v>
      </c>
      <c r="H65" s="123">
        <f>H66+H70+H71</f>
        <v>100095433.00336759</v>
      </c>
      <c r="I65" s="122">
        <f t="shared" si="0"/>
        <v>129386748.10599738</v>
      </c>
      <c r="J65" s="189">
        <f>J66+J70+J71</f>
        <v>23867295.433469996</v>
      </c>
      <c r="K65" s="123">
        <f>K66+K70+K71</f>
        <v>113092471.20961398</v>
      </c>
      <c r="L65" s="122">
        <f t="shared" si="1"/>
        <v>136959766.643084</v>
      </c>
      <c r="M65" s="158"/>
    </row>
    <row r="66" spans="1:13" ht="12.75" customHeight="1">
      <c r="A66" s="293" t="s">
        <v>228</v>
      </c>
      <c r="B66" s="294"/>
      <c r="C66" s="294"/>
      <c r="D66" s="294"/>
      <c r="E66" s="295"/>
      <c r="F66" s="37">
        <v>59</v>
      </c>
      <c r="G66" s="189">
        <f>SUM(G67:G69)</f>
        <v>29290543.1026298</v>
      </c>
      <c r="H66" s="123">
        <f>SUM(H67:H69)</f>
        <v>99185083.1033676</v>
      </c>
      <c r="I66" s="122">
        <f t="shared" si="0"/>
        <v>128475626.20599739</v>
      </c>
      <c r="J66" s="189">
        <f>SUM(J67:J69)</f>
        <v>23867295.433469996</v>
      </c>
      <c r="K66" s="123">
        <f>SUM(K67:K69)</f>
        <v>108529379.76864399</v>
      </c>
      <c r="L66" s="122">
        <f t="shared" si="1"/>
        <v>132396675.20211399</v>
      </c>
      <c r="M66" s="158"/>
    </row>
    <row r="67" spans="1:13" ht="12.75" customHeight="1">
      <c r="A67" s="286" t="s">
        <v>229</v>
      </c>
      <c r="B67" s="287"/>
      <c r="C67" s="287"/>
      <c r="D67" s="287"/>
      <c r="E67" s="288"/>
      <c r="F67" s="37">
        <v>60</v>
      </c>
      <c r="G67" s="188">
        <v>2376484.1186697995</v>
      </c>
      <c r="H67" s="121">
        <v>96147277.5138936</v>
      </c>
      <c r="I67" s="122">
        <f t="shared" si="0"/>
        <v>98523761.6325634</v>
      </c>
      <c r="J67" s="188">
        <v>2339779.780559997</v>
      </c>
      <c r="K67" s="121">
        <v>108193823.89199129</v>
      </c>
      <c r="L67" s="122">
        <f t="shared" si="1"/>
        <v>110533603.67255129</v>
      </c>
      <c r="M67" s="158"/>
    </row>
    <row r="68" spans="1:13" ht="12.75" customHeight="1">
      <c r="A68" s="286" t="s">
        <v>230</v>
      </c>
      <c r="B68" s="287"/>
      <c r="C68" s="287"/>
      <c r="D68" s="287"/>
      <c r="E68" s="288"/>
      <c r="F68" s="37">
        <v>61</v>
      </c>
      <c r="G68" s="188">
        <v>26906600.75</v>
      </c>
      <c r="H68" s="121">
        <v>0</v>
      </c>
      <c r="I68" s="122">
        <f t="shared" si="0"/>
        <v>26906600.75</v>
      </c>
      <c r="J68" s="188">
        <v>21524392.124539997</v>
      </c>
      <c r="K68" s="121">
        <v>0</v>
      </c>
      <c r="L68" s="122">
        <f t="shared" si="1"/>
        <v>21524392.124539997</v>
      </c>
      <c r="M68" s="158"/>
    </row>
    <row r="69" spans="1:13" ht="12.75" customHeight="1">
      <c r="A69" s="286" t="s">
        <v>231</v>
      </c>
      <c r="B69" s="287"/>
      <c r="C69" s="287"/>
      <c r="D69" s="287"/>
      <c r="E69" s="288"/>
      <c r="F69" s="37">
        <v>62</v>
      </c>
      <c r="G69" s="188">
        <v>7458.2339600000005</v>
      </c>
      <c r="H69" s="121">
        <v>3037805.589473999</v>
      </c>
      <c r="I69" s="122">
        <f t="shared" si="0"/>
        <v>3045263.823433999</v>
      </c>
      <c r="J69" s="188">
        <v>3123.52837</v>
      </c>
      <c r="K69" s="121">
        <v>335555.8766527</v>
      </c>
      <c r="L69" s="122">
        <f t="shared" si="1"/>
        <v>338679.4050227</v>
      </c>
      <c r="M69" s="158"/>
    </row>
    <row r="70" spans="1:13" ht="12.75" customHeight="1">
      <c r="A70" s="293" t="s">
        <v>232</v>
      </c>
      <c r="B70" s="294"/>
      <c r="C70" s="294"/>
      <c r="D70" s="294"/>
      <c r="E70" s="295"/>
      <c r="F70" s="37">
        <v>63</v>
      </c>
      <c r="G70" s="188">
        <v>0</v>
      </c>
      <c r="H70" s="121">
        <v>682745.649999996</v>
      </c>
      <c r="I70" s="122">
        <f t="shared" si="0"/>
        <v>682745.649999996</v>
      </c>
      <c r="J70" s="188">
        <v>0</v>
      </c>
      <c r="K70" s="121">
        <v>426133.1599999888</v>
      </c>
      <c r="L70" s="122">
        <f t="shared" si="1"/>
        <v>426133.1599999888</v>
      </c>
      <c r="M70" s="158"/>
    </row>
    <row r="71" spans="1:13" ht="12.75" customHeight="1">
      <c r="A71" s="293" t="s">
        <v>233</v>
      </c>
      <c r="B71" s="294"/>
      <c r="C71" s="294"/>
      <c r="D71" s="294"/>
      <c r="E71" s="295"/>
      <c r="F71" s="37">
        <v>64</v>
      </c>
      <c r="G71" s="188">
        <v>772</v>
      </c>
      <c r="H71" s="121">
        <v>227604.25</v>
      </c>
      <c r="I71" s="122">
        <f t="shared" si="0"/>
        <v>228376.25</v>
      </c>
      <c r="J71" s="188">
        <v>0</v>
      </c>
      <c r="K71" s="121">
        <v>4136958.28097</v>
      </c>
      <c r="L71" s="122">
        <f t="shared" si="1"/>
        <v>4136958.28097</v>
      </c>
      <c r="M71" s="158"/>
    </row>
    <row r="72" spans="1:13" ht="24.75" customHeight="1">
      <c r="A72" s="293" t="s">
        <v>234</v>
      </c>
      <c r="B72" s="294"/>
      <c r="C72" s="294"/>
      <c r="D72" s="294"/>
      <c r="E72" s="295"/>
      <c r="F72" s="37">
        <v>65</v>
      </c>
      <c r="G72" s="189">
        <f>SUM(G73:G75)</f>
        <v>315247.3775096053</v>
      </c>
      <c r="H72" s="123">
        <f>SUM(H73:H75)</f>
        <v>77631816.59947939</v>
      </c>
      <c r="I72" s="122">
        <f aca="true" t="shared" si="2" ref="I72:I77">SUM(G72:H72)</f>
        <v>77947063.976989</v>
      </c>
      <c r="J72" s="189">
        <f>SUM(J73:J75)</f>
        <v>843064.7578400001</v>
      </c>
      <c r="K72" s="123">
        <f>SUM(K73:K75)</f>
        <v>136399405.28603342</v>
      </c>
      <c r="L72" s="122">
        <f t="shared" si="1"/>
        <v>137242470.04387343</v>
      </c>
      <c r="M72" s="158"/>
    </row>
    <row r="73" spans="1:13" ht="12.75" customHeight="1">
      <c r="A73" s="286" t="s">
        <v>235</v>
      </c>
      <c r="B73" s="287"/>
      <c r="C73" s="287"/>
      <c r="D73" s="287"/>
      <c r="E73" s="288"/>
      <c r="F73" s="37">
        <v>66</v>
      </c>
      <c r="G73" s="188">
        <v>-0.008970394730567932</v>
      </c>
      <c r="H73" s="121">
        <v>1160443.9526527002</v>
      </c>
      <c r="I73" s="122">
        <f t="shared" si="2"/>
        <v>1160443.9436823055</v>
      </c>
      <c r="J73" s="188">
        <v>0</v>
      </c>
      <c r="K73" s="121">
        <v>1026133.8155872077</v>
      </c>
      <c r="L73" s="122">
        <f>SUM(J73:K73)</f>
        <v>1026133.8155872077</v>
      </c>
      <c r="M73" s="158"/>
    </row>
    <row r="74" spans="1:13" ht="12.75" customHeight="1">
      <c r="A74" s="286" t="s">
        <v>236</v>
      </c>
      <c r="B74" s="287"/>
      <c r="C74" s="287"/>
      <c r="D74" s="287"/>
      <c r="E74" s="288"/>
      <c r="F74" s="37">
        <v>67</v>
      </c>
      <c r="G74" s="188">
        <v>0</v>
      </c>
      <c r="H74" s="121">
        <v>68490177.64103629</v>
      </c>
      <c r="I74" s="122">
        <f t="shared" si="2"/>
        <v>68490177.64103629</v>
      </c>
      <c r="J74" s="188">
        <v>0</v>
      </c>
      <c r="K74" s="121">
        <v>128331020.44097373</v>
      </c>
      <c r="L74" s="122">
        <f>SUM(J74:K74)</f>
        <v>128331020.44097373</v>
      </c>
      <c r="M74" s="158"/>
    </row>
    <row r="75" spans="1:13" ht="12.75" customHeight="1">
      <c r="A75" s="286" t="s">
        <v>237</v>
      </c>
      <c r="B75" s="287"/>
      <c r="C75" s="287"/>
      <c r="D75" s="287"/>
      <c r="E75" s="288"/>
      <c r="F75" s="37">
        <v>68</v>
      </c>
      <c r="G75" s="188">
        <v>315247.38648000004</v>
      </c>
      <c r="H75" s="121">
        <v>7981195.005790399</v>
      </c>
      <c r="I75" s="122">
        <f t="shared" si="2"/>
        <v>8296442.392270399</v>
      </c>
      <c r="J75" s="188">
        <v>843064.7578400001</v>
      </c>
      <c r="K75" s="121">
        <v>7042251.029472498</v>
      </c>
      <c r="L75" s="122">
        <f>SUM(J75:K75)</f>
        <v>7885315.787312498</v>
      </c>
      <c r="M75" s="158"/>
    </row>
    <row r="76" spans="1:13" ht="12.75" customHeight="1">
      <c r="A76" s="293" t="s">
        <v>238</v>
      </c>
      <c r="B76" s="294"/>
      <c r="C76" s="294"/>
      <c r="D76" s="294"/>
      <c r="E76" s="295"/>
      <c r="F76" s="37">
        <v>69</v>
      </c>
      <c r="G76" s="191">
        <f>G8+G11+G14+G18+G44+G45+G53+G56+G65+G72</f>
        <v>2838723329.9852543</v>
      </c>
      <c r="H76" s="123">
        <f>H8+H11+H14+H18+H44+H45+H53+H56+H65+H72</f>
        <v>7115171707.245013</v>
      </c>
      <c r="I76" s="122">
        <f t="shared" si="2"/>
        <v>9953895037.230267</v>
      </c>
      <c r="J76" s="191">
        <f>J8+J11+J14+J18+J44+J45+J53+J56+J65+J72</f>
        <v>3155732043.913753</v>
      </c>
      <c r="K76" s="123">
        <f>K8+K11+K14+K18+K44+K45+K53+K56+K65+K72</f>
        <v>7202393673.233496</v>
      </c>
      <c r="L76" s="122">
        <f>SUM(J76:K76)</f>
        <v>10358125717.14725</v>
      </c>
      <c r="M76" s="158"/>
    </row>
    <row r="77" spans="1:13" ht="12.75" customHeight="1">
      <c r="A77" s="296" t="s">
        <v>239</v>
      </c>
      <c r="B77" s="297"/>
      <c r="C77" s="297"/>
      <c r="D77" s="297"/>
      <c r="E77" s="298"/>
      <c r="F77" s="38">
        <v>70</v>
      </c>
      <c r="G77" s="192">
        <v>3563760.3414403996</v>
      </c>
      <c r="H77" s="127">
        <v>1209187215.406058</v>
      </c>
      <c r="I77" s="126">
        <f t="shared" si="2"/>
        <v>1212750975.7474985</v>
      </c>
      <c r="J77" s="192">
        <v>3491091.6522704</v>
      </c>
      <c r="K77" s="127">
        <v>1162950984.76936</v>
      </c>
      <c r="L77" s="126">
        <f>SUM(J77:K77)</f>
        <v>1166442076.4216304</v>
      </c>
      <c r="M77" s="158"/>
    </row>
    <row r="78" spans="1:13" ht="12.75" customHeight="1">
      <c r="A78" s="310" t="s">
        <v>240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158"/>
    </row>
    <row r="79" spans="1:13" ht="12.75" customHeight="1">
      <c r="A79" s="311" t="s">
        <v>241</v>
      </c>
      <c r="B79" s="312"/>
      <c r="C79" s="312"/>
      <c r="D79" s="312"/>
      <c r="E79" s="313"/>
      <c r="F79" s="36">
        <v>71</v>
      </c>
      <c r="G79" s="187">
        <f>G80+G84+G85+G89+G93+G96</f>
        <v>173254585.40277267</v>
      </c>
      <c r="H79" s="118">
        <f>H80+H84+H85+H89+H93+H96</f>
        <v>2138945413.1907754</v>
      </c>
      <c r="I79" s="119">
        <f>SUM(G79:H79)</f>
        <v>2312199998.593548</v>
      </c>
      <c r="J79" s="187">
        <f>J80+J84+J85+J89+J93+J96</f>
        <v>247040783.2139344</v>
      </c>
      <c r="K79" s="118">
        <f>K80+K84+K85+K89+K93+K96</f>
        <v>2331841816.4248576</v>
      </c>
      <c r="L79" s="119">
        <f>SUM(J79:K79)</f>
        <v>2578882599.638792</v>
      </c>
      <c r="M79" s="158"/>
    </row>
    <row r="80" spans="1:13" ht="12.75" customHeight="1">
      <c r="A80" s="293" t="s">
        <v>242</v>
      </c>
      <c r="B80" s="294"/>
      <c r="C80" s="294"/>
      <c r="D80" s="294"/>
      <c r="E80" s="295"/>
      <c r="F80" s="37">
        <v>72</v>
      </c>
      <c r="G80" s="189">
        <f>SUM(G81:G83)</f>
        <v>44288720.41427179</v>
      </c>
      <c r="H80" s="123">
        <f>SUM(H81:H83)</f>
        <v>557287079.8859148</v>
      </c>
      <c r="I80" s="122">
        <f aca="true" t="shared" si="3" ref="I80:I128">SUM(G80:H80)</f>
        <v>601575800.3001866</v>
      </c>
      <c r="J80" s="189">
        <f>SUM(J81:J83)</f>
        <v>44288720.22728831</v>
      </c>
      <c r="K80" s="123">
        <f>SUM(K81:K83)</f>
        <v>557287079.9304297</v>
      </c>
      <c r="L80" s="122">
        <f aca="true" t="shared" si="4" ref="L80:L128">SUM(J80:K80)</f>
        <v>601575800.1577181</v>
      </c>
      <c r="M80" s="158"/>
    </row>
    <row r="81" spans="1:13" ht="12.75" customHeight="1">
      <c r="A81" s="286" t="s">
        <v>243</v>
      </c>
      <c r="B81" s="287"/>
      <c r="C81" s="287"/>
      <c r="D81" s="287"/>
      <c r="E81" s="288"/>
      <c r="F81" s="37">
        <v>73</v>
      </c>
      <c r="G81" s="188">
        <v>44288720.41427179</v>
      </c>
      <c r="H81" s="121">
        <v>545037079.8859148</v>
      </c>
      <c r="I81" s="122">
        <f t="shared" si="3"/>
        <v>589325800.3001866</v>
      </c>
      <c r="J81" s="188">
        <v>44288720.22728831</v>
      </c>
      <c r="K81" s="121">
        <v>545037079.9304297</v>
      </c>
      <c r="L81" s="122">
        <f t="shared" si="4"/>
        <v>589325800.1577181</v>
      </c>
      <c r="M81" s="158"/>
    </row>
    <row r="82" spans="1:13" ht="12.75" customHeight="1">
      <c r="A82" s="286" t="s">
        <v>244</v>
      </c>
      <c r="B82" s="287"/>
      <c r="C82" s="287"/>
      <c r="D82" s="287"/>
      <c r="E82" s="288"/>
      <c r="F82" s="37">
        <v>74</v>
      </c>
      <c r="G82" s="188">
        <v>0</v>
      </c>
      <c r="H82" s="121">
        <v>12250000</v>
      </c>
      <c r="I82" s="122">
        <f t="shared" si="3"/>
        <v>12250000</v>
      </c>
      <c r="J82" s="188">
        <v>0</v>
      </c>
      <c r="K82" s="121">
        <v>12250000</v>
      </c>
      <c r="L82" s="122">
        <f t="shared" si="4"/>
        <v>12250000</v>
      </c>
      <c r="M82" s="158"/>
    </row>
    <row r="83" spans="1:13" ht="12.75" customHeight="1">
      <c r="A83" s="286" t="s">
        <v>245</v>
      </c>
      <c r="B83" s="287"/>
      <c r="C83" s="287"/>
      <c r="D83" s="287"/>
      <c r="E83" s="288"/>
      <c r="F83" s="37">
        <v>75</v>
      </c>
      <c r="G83" s="188">
        <v>0</v>
      </c>
      <c r="H83" s="121">
        <v>0</v>
      </c>
      <c r="I83" s="122">
        <f t="shared" si="3"/>
        <v>0</v>
      </c>
      <c r="J83" s="188">
        <v>0</v>
      </c>
      <c r="K83" s="121">
        <v>0</v>
      </c>
      <c r="L83" s="122">
        <f t="shared" si="4"/>
        <v>0</v>
      </c>
      <c r="M83" s="158"/>
    </row>
    <row r="84" spans="1:13" ht="12.75" customHeight="1">
      <c r="A84" s="293" t="s">
        <v>246</v>
      </c>
      <c r="B84" s="294"/>
      <c r="C84" s="294"/>
      <c r="D84" s="294"/>
      <c r="E84" s="295"/>
      <c r="F84" s="37">
        <v>76</v>
      </c>
      <c r="G84" s="188">
        <v>0</v>
      </c>
      <c r="H84" s="121">
        <v>681482525.25</v>
      </c>
      <c r="I84" s="122">
        <f t="shared" si="3"/>
        <v>681482525.25</v>
      </c>
      <c r="J84" s="188">
        <v>0</v>
      </c>
      <c r="K84" s="121">
        <v>681482525.25</v>
      </c>
      <c r="L84" s="122">
        <f t="shared" si="4"/>
        <v>681482525.25</v>
      </c>
      <c r="M84" s="158"/>
    </row>
    <row r="85" spans="1:13" ht="12.75" customHeight="1">
      <c r="A85" s="293" t="s">
        <v>247</v>
      </c>
      <c r="B85" s="294"/>
      <c r="C85" s="294"/>
      <c r="D85" s="294"/>
      <c r="E85" s="295"/>
      <c r="F85" s="37">
        <v>77</v>
      </c>
      <c r="G85" s="189">
        <f>SUM(G86:G88)</f>
        <v>5477757.569406</v>
      </c>
      <c r="H85" s="123">
        <f>SUM(H86:H88)</f>
        <v>193979323.36097223</v>
      </c>
      <c r="I85" s="122">
        <f t="shared" si="3"/>
        <v>199457080.93037823</v>
      </c>
      <c r="J85" s="189">
        <f>SUM(J86:J88)</f>
        <v>58268253.766317904</v>
      </c>
      <c r="K85" s="123">
        <f>SUM(K86:K88)</f>
        <v>230180473.15144387</v>
      </c>
      <c r="L85" s="122">
        <f t="shared" si="4"/>
        <v>288448726.9177618</v>
      </c>
      <c r="M85" s="158"/>
    </row>
    <row r="86" spans="1:13" ht="12.75" customHeight="1">
      <c r="A86" s="286" t="s">
        <v>248</v>
      </c>
      <c r="B86" s="287"/>
      <c r="C86" s="287"/>
      <c r="D86" s="287"/>
      <c r="E86" s="288"/>
      <c r="F86" s="37">
        <v>78</v>
      </c>
      <c r="G86" s="188">
        <v>0</v>
      </c>
      <c r="H86" s="121">
        <v>120440077.59137923</v>
      </c>
      <c r="I86" s="122">
        <f t="shared" si="3"/>
        <v>120440077.59137923</v>
      </c>
      <c r="J86" s="188">
        <v>0</v>
      </c>
      <c r="K86" s="121">
        <v>108637065.27465127</v>
      </c>
      <c r="L86" s="122">
        <f t="shared" si="4"/>
        <v>108637065.27465127</v>
      </c>
      <c r="M86" s="158"/>
    </row>
    <row r="87" spans="1:13" ht="12.75" customHeight="1">
      <c r="A87" s="286" t="s">
        <v>249</v>
      </c>
      <c r="B87" s="287"/>
      <c r="C87" s="287"/>
      <c r="D87" s="287"/>
      <c r="E87" s="288"/>
      <c r="F87" s="37">
        <v>79</v>
      </c>
      <c r="G87" s="188">
        <v>5477757.569406</v>
      </c>
      <c r="H87" s="121">
        <v>73539245.769593</v>
      </c>
      <c r="I87" s="122">
        <f t="shared" si="3"/>
        <v>79017003.338999</v>
      </c>
      <c r="J87" s="188">
        <v>58268253.766317904</v>
      </c>
      <c r="K87" s="121">
        <v>121543407.46646266</v>
      </c>
      <c r="L87" s="122">
        <f t="shared" si="4"/>
        <v>179811661.23278058</v>
      </c>
      <c r="M87" s="158"/>
    </row>
    <row r="88" spans="1:13" ht="12.75" customHeight="1">
      <c r="A88" s="286" t="s">
        <v>250</v>
      </c>
      <c r="B88" s="287"/>
      <c r="C88" s="287"/>
      <c r="D88" s="287"/>
      <c r="E88" s="288"/>
      <c r="F88" s="37">
        <v>80</v>
      </c>
      <c r="G88" s="188">
        <v>0</v>
      </c>
      <c r="H88" s="121"/>
      <c r="I88" s="122">
        <f t="shared" si="3"/>
        <v>0</v>
      </c>
      <c r="J88" s="188">
        <v>0</v>
      </c>
      <c r="K88" s="121">
        <v>0.4103299262933433</v>
      </c>
      <c r="L88" s="122">
        <f t="shared" si="4"/>
        <v>0.4103299262933433</v>
      </c>
      <c r="M88" s="158"/>
    </row>
    <row r="89" spans="1:13" ht="12.75" customHeight="1">
      <c r="A89" s="293" t="s">
        <v>251</v>
      </c>
      <c r="B89" s="294"/>
      <c r="C89" s="294"/>
      <c r="D89" s="294"/>
      <c r="E89" s="295"/>
      <c r="F89" s="37">
        <v>81</v>
      </c>
      <c r="G89" s="189">
        <f>SUM(G90:G92)</f>
        <v>83803429.92</v>
      </c>
      <c r="H89" s="123">
        <f>SUM(H90:H92)</f>
        <v>311731863.92</v>
      </c>
      <c r="I89" s="122">
        <f t="shared" si="3"/>
        <v>395535293.84000003</v>
      </c>
      <c r="J89" s="189">
        <f>SUM(J90:J92)</f>
        <v>83902325.96000001</v>
      </c>
      <c r="K89" s="123">
        <f>SUM(K90:K92)</f>
        <v>313971510.1</v>
      </c>
      <c r="L89" s="122">
        <f t="shared" si="4"/>
        <v>397873836.06000006</v>
      </c>
      <c r="M89" s="158"/>
    </row>
    <row r="90" spans="1:13" ht="12.75" customHeight="1">
      <c r="A90" s="286" t="s">
        <v>252</v>
      </c>
      <c r="B90" s="287"/>
      <c r="C90" s="287"/>
      <c r="D90" s="287"/>
      <c r="E90" s="288"/>
      <c r="F90" s="37">
        <v>82</v>
      </c>
      <c r="G90" s="188">
        <v>721928.7300000004</v>
      </c>
      <c r="H90" s="121">
        <v>22853579.17</v>
      </c>
      <c r="I90" s="122">
        <f t="shared" si="3"/>
        <v>23575507.900000002</v>
      </c>
      <c r="J90" s="188">
        <v>820824.7699999996</v>
      </c>
      <c r="K90" s="121">
        <v>25093225.349999994</v>
      </c>
      <c r="L90" s="122">
        <f t="shared" si="4"/>
        <v>25914050.119999994</v>
      </c>
      <c r="M90" s="158"/>
    </row>
    <row r="91" spans="1:13" ht="12.75" customHeight="1">
      <c r="A91" s="286" t="s">
        <v>253</v>
      </c>
      <c r="B91" s="287"/>
      <c r="C91" s="287"/>
      <c r="D91" s="287"/>
      <c r="E91" s="288"/>
      <c r="F91" s="37">
        <v>83</v>
      </c>
      <c r="G91" s="188">
        <v>7581501.19</v>
      </c>
      <c r="H91" s="121">
        <v>139638995.3</v>
      </c>
      <c r="I91" s="122">
        <f t="shared" si="3"/>
        <v>147220496.49</v>
      </c>
      <c r="J91" s="188">
        <v>7581501.19</v>
      </c>
      <c r="K91" s="121">
        <v>139638995.30000004</v>
      </c>
      <c r="L91" s="122">
        <f t="shared" si="4"/>
        <v>147220496.49000004</v>
      </c>
      <c r="M91" s="158"/>
    </row>
    <row r="92" spans="1:13" ht="12.75" customHeight="1">
      <c r="A92" s="286" t="s">
        <v>254</v>
      </c>
      <c r="B92" s="287"/>
      <c r="C92" s="287"/>
      <c r="D92" s="287"/>
      <c r="E92" s="288"/>
      <c r="F92" s="37">
        <v>84</v>
      </c>
      <c r="G92" s="188">
        <v>75500000</v>
      </c>
      <c r="H92" s="121">
        <v>149239289.45</v>
      </c>
      <c r="I92" s="122">
        <f t="shared" si="3"/>
        <v>224739289.45</v>
      </c>
      <c r="J92" s="188">
        <v>75500000</v>
      </c>
      <c r="K92" s="121">
        <v>149239289.45</v>
      </c>
      <c r="L92" s="122">
        <f t="shared" si="4"/>
        <v>224739289.45</v>
      </c>
      <c r="M92" s="158"/>
    </row>
    <row r="93" spans="1:13" ht="12.75" customHeight="1">
      <c r="A93" s="293" t="s">
        <v>255</v>
      </c>
      <c r="B93" s="294"/>
      <c r="C93" s="294"/>
      <c r="D93" s="294"/>
      <c r="E93" s="295"/>
      <c r="F93" s="37">
        <v>85</v>
      </c>
      <c r="G93" s="189">
        <f>SUM(G94:G95)</f>
        <v>33034942.376515515</v>
      </c>
      <c r="H93" s="123">
        <f>SUM(H94:H95)</f>
        <v>286524667.0845096</v>
      </c>
      <c r="I93" s="122">
        <f t="shared" si="3"/>
        <v>319559609.4610251</v>
      </c>
      <c r="J93" s="189">
        <f>SUM(J94:J95)</f>
        <v>38945471.45253038</v>
      </c>
      <c r="K93" s="123">
        <f>SUM(K94:K95)</f>
        <v>394721523.78323996</v>
      </c>
      <c r="L93" s="122">
        <f t="shared" si="4"/>
        <v>433666995.23577034</v>
      </c>
      <c r="M93" s="158"/>
    </row>
    <row r="94" spans="1:13" ht="12.75" customHeight="1">
      <c r="A94" s="286" t="s">
        <v>256</v>
      </c>
      <c r="B94" s="287"/>
      <c r="C94" s="287"/>
      <c r="D94" s="287"/>
      <c r="E94" s="288"/>
      <c r="F94" s="37">
        <v>86</v>
      </c>
      <c r="G94" s="188">
        <v>33034942.376515515</v>
      </c>
      <c r="H94" s="121">
        <v>286524667.0845096</v>
      </c>
      <c r="I94" s="122">
        <f t="shared" si="3"/>
        <v>319559609.4610251</v>
      </c>
      <c r="J94" s="188">
        <v>38945471.45253038</v>
      </c>
      <c r="K94" s="121">
        <v>394721523.78323996</v>
      </c>
      <c r="L94" s="122">
        <f t="shared" si="4"/>
        <v>433666995.23577034</v>
      </c>
      <c r="M94" s="158"/>
    </row>
    <row r="95" spans="1:13" ht="12.75" customHeight="1">
      <c r="A95" s="286" t="s">
        <v>257</v>
      </c>
      <c r="B95" s="287"/>
      <c r="C95" s="287"/>
      <c r="D95" s="287"/>
      <c r="E95" s="288"/>
      <c r="F95" s="37">
        <v>87</v>
      </c>
      <c r="G95" s="188">
        <v>0</v>
      </c>
      <c r="H95" s="121">
        <v>0</v>
      </c>
      <c r="I95" s="122">
        <f t="shared" si="3"/>
        <v>0</v>
      </c>
      <c r="J95" s="188">
        <v>0</v>
      </c>
      <c r="K95" s="121">
        <v>0</v>
      </c>
      <c r="L95" s="122">
        <f t="shared" si="4"/>
        <v>0</v>
      </c>
      <c r="M95" s="158"/>
    </row>
    <row r="96" spans="1:13" ht="12.75" customHeight="1">
      <c r="A96" s="293" t="s">
        <v>258</v>
      </c>
      <c r="B96" s="294"/>
      <c r="C96" s="294"/>
      <c r="D96" s="294"/>
      <c r="E96" s="295"/>
      <c r="F96" s="37">
        <v>88</v>
      </c>
      <c r="G96" s="189">
        <f>SUM(G97:G98)</f>
        <v>6649735.122579354</v>
      </c>
      <c r="H96" s="123">
        <f>SUM(H97:H98)</f>
        <v>107939953.68937871</v>
      </c>
      <c r="I96" s="122">
        <f t="shared" si="3"/>
        <v>114589688.81195806</v>
      </c>
      <c r="J96" s="189">
        <f>SUM(J97:J98)</f>
        <v>21636011.807797797</v>
      </c>
      <c r="K96" s="123">
        <f>SUM(K97:K98)</f>
        <v>154198704.20974404</v>
      </c>
      <c r="L96" s="122">
        <f t="shared" si="4"/>
        <v>175834716.01754183</v>
      </c>
      <c r="M96" s="158"/>
    </row>
    <row r="97" spans="1:13" ht="12.75" customHeight="1">
      <c r="A97" s="286" t="s">
        <v>259</v>
      </c>
      <c r="B97" s="287"/>
      <c r="C97" s="287"/>
      <c r="D97" s="287"/>
      <c r="E97" s="288"/>
      <c r="F97" s="37">
        <v>89</v>
      </c>
      <c r="G97" s="188">
        <v>6649735.122579354</v>
      </c>
      <c r="H97" s="121">
        <v>107939953.68937871</v>
      </c>
      <c r="I97" s="122">
        <f t="shared" si="3"/>
        <v>114589688.81195806</v>
      </c>
      <c r="J97" s="188">
        <v>21636011.807797797</v>
      </c>
      <c r="K97" s="121">
        <v>154198704.20974404</v>
      </c>
      <c r="L97" s="122">
        <f t="shared" si="4"/>
        <v>175834716.01754183</v>
      </c>
      <c r="M97" s="158"/>
    </row>
    <row r="98" spans="1:13" ht="12.75" customHeight="1">
      <c r="A98" s="286" t="s">
        <v>260</v>
      </c>
      <c r="B98" s="287"/>
      <c r="C98" s="287"/>
      <c r="D98" s="287"/>
      <c r="E98" s="288"/>
      <c r="F98" s="37">
        <v>90</v>
      </c>
      <c r="G98" s="188">
        <v>0</v>
      </c>
      <c r="H98" s="121">
        <v>0</v>
      </c>
      <c r="I98" s="122">
        <f t="shared" si="3"/>
        <v>0</v>
      </c>
      <c r="J98" s="188">
        <v>0</v>
      </c>
      <c r="K98" s="121">
        <v>0</v>
      </c>
      <c r="L98" s="122">
        <f t="shared" si="4"/>
        <v>0</v>
      </c>
      <c r="M98" s="158"/>
    </row>
    <row r="99" spans="1:13" ht="12.75" customHeight="1">
      <c r="A99" s="293" t="s">
        <v>261</v>
      </c>
      <c r="B99" s="294"/>
      <c r="C99" s="294"/>
      <c r="D99" s="294"/>
      <c r="E99" s="295"/>
      <c r="F99" s="37">
        <v>91</v>
      </c>
      <c r="G99" s="188">
        <v>1627854.8163789257</v>
      </c>
      <c r="H99" s="121">
        <v>13165878.753433535</v>
      </c>
      <c r="I99" s="122">
        <f t="shared" si="3"/>
        <v>14793733.56981246</v>
      </c>
      <c r="J99" s="188">
        <v>1510180.228003169</v>
      </c>
      <c r="K99" s="121">
        <v>12168081.791042253</v>
      </c>
      <c r="L99" s="122">
        <f t="shared" si="4"/>
        <v>13678262.019045422</v>
      </c>
      <c r="M99" s="158"/>
    </row>
    <row r="100" spans="1:13" ht="12.75" customHeight="1">
      <c r="A100" s="293" t="s">
        <v>262</v>
      </c>
      <c r="B100" s="294"/>
      <c r="C100" s="294"/>
      <c r="D100" s="287"/>
      <c r="E100" s="288"/>
      <c r="F100" s="37">
        <v>92</v>
      </c>
      <c r="G100" s="189">
        <f>SUM(G101:G106)</f>
        <v>2543628521.07381</v>
      </c>
      <c r="H100" s="123">
        <f>SUM(H101:H106)</f>
        <v>4134458102.142354</v>
      </c>
      <c r="I100" s="122">
        <f t="shared" si="3"/>
        <v>6678086623.216164</v>
      </c>
      <c r="J100" s="189">
        <f>SUM(J101:J106)</f>
        <v>2677573551.8633833</v>
      </c>
      <c r="K100" s="123">
        <f>SUM(K101:K106)</f>
        <v>4001069865.8091826</v>
      </c>
      <c r="L100" s="122">
        <f t="shared" si="4"/>
        <v>6678643417.672565</v>
      </c>
      <c r="M100" s="158"/>
    </row>
    <row r="101" spans="1:13" ht="12.75" customHeight="1">
      <c r="A101" s="286" t="s">
        <v>263</v>
      </c>
      <c r="B101" s="287"/>
      <c r="C101" s="287"/>
      <c r="D101" s="287"/>
      <c r="E101" s="288"/>
      <c r="F101" s="37">
        <v>93</v>
      </c>
      <c r="G101" s="188">
        <v>4798868.753526201</v>
      </c>
      <c r="H101" s="121">
        <v>1064375263.450331</v>
      </c>
      <c r="I101" s="122">
        <f t="shared" si="3"/>
        <v>1069174132.2038572</v>
      </c>
      <c r="J101" s="120">
        <v>5511447.5921492</v>
      </c>
      <c r="K101" s="193">
        <v>1144498625.165595</v>
      </c>
      <c r="L101" s="122">
        <f t="shared" si="4"/>
        <v>1150010072.7577443</v>
      </c>
      <c r="M101" s="158"/>
    </row>
    <row r="102" spans="1:13" ht="12.75" customHeight="1">
      <c r="A102" s="286" t="s">
        <v>264</v>
      </c>
      <c r="B102" s="287"/>
      <c r="C102" s="287"/>
      <c r="D102" s="287"/>
      <c r="E102" s="288"/>
      <c r="F102" s="37">
        <v>94</v>
      </c>
      <c r="G102" s="188">
        <v>2507338961.6851754</v>
      </c>
      <c r="H102" s="121">
        <v>0</v>
      </c>
      <c r="I102" s="122">
        <f t="shared" si="3"/>
        <v>2507338961.6851754</v>
      </c>
      <c r="J102" s="120">
        <v>2634966432.221489</v>
      </c>
      <c r="K102" s="193">
        <v>0</v>
      </c>
      <c r="L102" s="122">
        <f t="shared" si="4"/>
        <v>2634966432.221489</v>
      </c>
      <c r="M102" s="158"/>
    </row>
    <row r="103" spans="1:13" ht="12.75" customHeight="1">
      <c r="A103" s="286" t="s">
        <v>265</v>
      </c>
      <c r="B103" s="287"/>
      <c r="C103" s="287"/>
      <c r="D103" s="287"/>
      <c r="E103" s="288"/>
      <c r="F103" s="37">
        <v>95</v>
      </c>
      <c r="G103" s="188">
        <v>31490690.6351086</v>
      </c>
      <c r="H103" s="121">
        <v>2981620413.310311</v>
      </c>
      <c r="I103" s="122">
        <f t="shared" si="3"/>
        <v>3013111103.9454193</v>
      </c>
      <c r="J103" s="120">
        <v>37095672.04974519</v>
      </c>
      <c r="K103" s="193">
        <v>2793480811.595573</v>
      </c>
      <c r="L103" s="122">
        <f t="shared" si="4"/>
        <v>2830576483.645318</v>
      </c>
      <c r="M103" s="158"/>
    </row>
    <row r="104" spans="1:13" ht="19.5" customHeight="1">
      <c r="A104" s="286" t="s">
        <v>266</v>
      </c>
      <c r="B104" s="287"/>
      <c r="C104" s="287"/>
      <c r="D104" s="287"/>
      <c r="E104" s="288"/>
      <c r="F104" s="37">
        <v>96</v>
      </c>
      <c r="G104" s="188">
        <v>0</v>
      </c>
      <c r="H104" s="121">
        <v>2657405.4203118</v>
      </c>
      <c r="I104" s="122">
        <f t="shared" si="3"/>
        <v>2657405.4203118</v>
      </c>
      <c r="J104" s="120">
        <v>0</v>
      </c>
      <c r="K104" s="193">
        <v>1508314.9740749998</v>
      </c>
      <c r="L104" s="122">
        <f t="shared" si="4"/>
        <v>1508314.9740749998</v>
      </c>
      <c r="M104" s="158"/>
    </row>
    <row r="105" spans="1:13" ht="12.75" customHeight="1">
      <c r="A105" s="286" t="s">
        <v>267</v>
      </c>
      <c r="B105" s="287"/>
      <c r="C105" s="287"/>
      <c r="D105" s="287"/>
      <c r="E105" s="288"/>
      <c r="F105" s="37">
        <v>97</v>
      </c>
      <c r="G105" s="188">
        <v>0</v>
      </c>
      <c r="H105" s="121">
        <v>8055533</v>
      </c>
      <c r="I105" s="122">
        <f t="shared" si="3"/>
        <v>8055533</v>
      </c>
      <c r="J105" s="120">
        <v>0</v>
      </c>
      <c r="K105" s="193">
        <v>7055533</v>
      </c>
      <c r="L105" s="122">
        <f t="shared" si="4"/>
        <v>7055533</v>
      </c>
      <c r="M105" s="158"/>
    </row>
    <row r="106" spans="1:13" ht="12.75" customHeight="1">
      <c r="A106" s="286" t="s">
        <v>268</v>
      </c>
      <c r="B106" s="287"/>
      <c r="C106" s="287"/>
      <c r="D106" s="287"/>
      <c r="E106" s="288"/>
      <c r="F106" s="37">
        <v>98</v>
      </c>
      <c r="G106" s="188">
        <v>0</v>
      </c>
      <c r="H106" s="121">
        <v>77749486.9614</v>
      </c>
      <c r="I106" s="122">
        <f t="shared" si="3"/>
        <v>77749486.9614</v>
      </c>
      <c r="J106" s="120">
        <v>0</v>
      </c>
      <c r="K106" s="193">
        <v>54526581.073939994</v>
      </c>
      <c r="L106" s="122">
        <f t="shared" si="4"/>
        <v>54526581.073939994</v>
      </c>
      <c r="M106" s="158"/>
    </row>
    <row r="107" spans="1:13" ht="24.75" customHeight="1">
      <c r="A107" s="293" t="s">
        <v>479</v>
      </c>
      <c r="B107" s="294"/>
      <c r="C107" s="294"/>
      <c r="D107" s="294"/>
      <c r="E107" s="295"/>
      <c r="F107" s="37">
        <v>99</v>
      </c>
      <c r="G107" s="188">
        <v>34582316.52</v>
      </c>
      <c r="H107" s="121">
        <v>0</v>
      </c>
      <c r="I107" s="122">
        <f t="shared" si="3"/>
        <v>34582316.52</v>
      </c>
      <c r="J107" s="120">
        <v>138599114.20051</v>
      </c>
      <c r="K107" s="193">
        <v>0</v>
      </c>
      <c r="L107" s="122">
        <f t="shared" si="4"/>
        <v>138599114.20051</v>
      </c>
      <c r="M107" s="158"/>
    </row>
    <row r="108" spans="1:13" ht="12.75" customHeight="1">
      <c r="A108" s="293" t="s">
        <v>269</v>
      </c>
      <c r="B108" s="294"/>
      <c r="C108" s="294"/>
      <c r="D108" s="287"/>
      <c r="E108" s="288"/>
      <c r="F108" s="37">
        <v>100</v>
      </c>
      <c r="G108" s="189">
        <f>G109+G110</f>
        <v>12780845.59888</v>
      </c>
      <c r="H108" s="123">
        <f>H109+H110</f>
        <v>120623199.91696012</v>
      </c>
      <c r="I108" s="122">
        <f t="shared" si="3"/>
        <v>133404045.51584011</v>
      </c>
      <c r="J108" s="189">
        <f>J109+J110</f>
        <v>10693051.809</v>
      </c>
      <c r="K108" s="123">
        <f>K109+K110</f>
        <v>134605471.302942</v>
      </c>
      <c r="L108" s="122">
        <f t="shared" si="4"/>
        <v>145298523.111942</v>
      </c>
      <c r="M108" s="158"/>
    </row>
    <row r="109" spans="1:13" ht="12.75" customHeight="1">
      <c r="A109" s="286" t="s">
        <v>270</v>
      </c>
      <c r="B109" s="287"/>
      <c r="C109" s="287"/>
      <c r="D109" s="287"/>
      <c r="E109" s="288"/>
      <c r="F109" s="37">
        <v>101</v>
      </c>
      <c r="G109" s="188">
        <v>12780845.59888</v>
      </c>
      <c r="H109" s="121">
        <v>116107451.17696013</v>
      </c>
      <c r="I109" s="122">
        <f t="shared" si="3"/>
        <v>128888296.77584013</v>
      </c>
      <c r="J109" s="188">
        <v>10693051.809</v>
      </c>
      <c r="K109" s="121">
        <v>130089722.562942</v>
      </c>
      <c r="L109" s="122">
        <f t="shared" si="4"/>
        <v>140782774.37194198</v>
      </c>
      <c r="M109" s="158"/>
    </row>
    <row r="110" spans="1:13" ht="12.75" customHeight="1">
      <c r="A110" s="308" t="s">
        <v>271</v>
      </c>
      <c r="B110" s="291"/>
      <c r="C110" s="291"/>
      <c r="D110" s="291"/>
      <c r="E110" s="292"/>
      <c r="F110" s="37">
        <v>102</v>
      </c>
      <c r="G110" s="188">
        <v>0</v>
      </c>
      <c r="H110" s="121">
        <v>4515748.74</v>
      </c>
      <c r="I110" s="122">
        <f t="shared" si="3"/>
        <v>4515748.74</v>
      </c>
      <c r="J110" s="188">
        <v>0</v>
      </c>
      <c r="K110" s="121">
        <v>4515748.74</v>
      </c>
      <c r="L110" s="122">
        <f t="shared" si="4"/>
        <v>4515748.74</v>
      </c>
      <c r="M110" s="158"/>
    </row>
    <row r="111" spans="1:13" ht="12.75" customHeight="1">
      <c r="A111" s="289" t="s">
        <v>272</v>
      </c>
      <c r="B111" s="290"/>
      <c r="C111" s="290"/>
      <c r="D111" s="291"/>
      <c r="E111" s="292"/>
      <c r="F111" s="37">
        <v>103</v>
      </c>
      <c r="G111" s="189">
        <f>G112+G113</f>
        <v>2149986.35464</v>
      </c>
      <c r="H111" s="123">
        <f>H112+H113</f>
        <v>74374517.49530192</v>
      </c>
      <c r="I111" s="122">
        <f t="shared" si="3"/>
        <v>76524503.84994192</v>
      </c>
      <c r="J111" s="189">
        <f>J112+J113</f>
        <v>13539220.26876</v>
      </c>
      <c r="K111" s="123">
        <f>K112+K113</f>
        <v>102752691.99626595</v>
      </c>
      <c r="L111" s="122">
        <f t="shared" si="4"/>
        <v>116291912.26502594</v>
      </c>
      <c r="M111" s="158"/>
    </row>
    <row r="112" spans="1:13" ht="12.75" customHeight="1">
      <c r="A112" s="308" t="s">
        <v>273</v>
      </c>
      <c r="B112" s="291"/>
      <c r="C112" s="291"/>
      <c r="D112" s="291"/>
      <c r="E112" s="292"/>
      <c r="F112" s="37">
        <v>104</v>
      </c>
      <c r="G112" s="188">
        <v>1879685.67808</v>
      </c>
      <c r="H112" s="121">
        <v>67419347.17440991</v>
      </c>
      <c r="I112" s="122">
        <f t="shared" si="3"/>
        <v>69299032.85248992</v>
      </c>
      <c r="J112" s="188">
        <v>12710368.07714</v>
      </c>
      <c r="K112" s="121">
        <v>58772449.56472282</v>
      </c>
      <c r="L112" s="122">
        <f t="shared" si="4"/>
        <v>71482817.64186282</v>
      </c>
      <c r="M112" s="158"/>
    </row>
    <row r="113" spans="1:13" ht="12.75" customHeight="1">
      <c r="A113" s="308" t="s">
        <v>274</v>
      </c>
      <c r="B113" s="291"/>
      <c r="C113" s="291"/>
      <c r="D113" s="291"/>
      <c r="E113" s="292"/>
      <c r="F113" s="37">
        <v>105</v>
      </c>
      <c r="G113" s="188">
        <v>270300.67656</v>
      </c>
      <c r="H113" s="121">
        <v>6955170.320892001</v>
      </c>
      <c r="I113" s="122">
        <f t="shared" si="3"/>
        <v>7225470.997452</v>
      </c>
      <c r="J113" s="188">
        <v>828852.19162</v>
      </c>
      <c r="K113" s="121">
        <v>43980242.43154313</v>
      </c>
      <c r="L113" s="122">
        <f t="shared" si="4"/>
        <v>44809094.62316313</v>
      </c>
      <c r="M113" s="158"/>
    </row>
    <row r="114" spans="1:13" ht="12.75" customHeight="1">
      <c r="A114" s="289" t="s">
        <v>275</v>
      </c>
      <c r="B114" s="290"/>
      <c r="C114" s="290"/>
      <c r="D114" s="290"/>
      <c r="E114" s="309"/>
      <c r="F114" s="37">
        <v>106</v>
      </c>
      <c r="G114" s="188"/>
      <c r="H114" s="121"/>
      <c r="I114" s="122">
        <f t="shared" si="3"/>
        <v>0</v>
      </c>
      <c r="J114" s="188">
        <v>0</v>
      </c>
      <c r="K114" s="121">
        <v>0</v>
      </c>
      <c r="L114" s="122">
        <f t="shared" si="4"/>
        <v>0</v>
      </c>
      <c r="M114" s="158"/>
    </row>
    <row r="115" spans="1:13" ht="12.75" customHeight="1">
      <c r="A115" s="289" t="s">
        <v>276</v>
      </c>
      <c r="B115" s="290"/>
      <c r="C115" s="290"/>
      <c r="D115" s="291"/>
      <c r="E115" s="292"/>
      <c r="F115" s="37">
        <v>107</v>
      </c>
      <c r="G115" s="189">
        <f>G116+G117+G118</f>
        <v>173537.18219999998</v>
      </c>
      <c r="H115" s="123">
        <f>H116+H117+H118</f>
        <v>1555227.1466623023</v>
      </c>
      <c r="I115" s="122">
        <f t="shared" si="3"/>
        <v>1728764.3288623022</v>
      </c>
      <c r="J115" s="189">
        <f>J116+J117+J118</f>
        <v>221948.02519</v>
      </c>
      <c r="K115" s="123">
        <f>K116+K117+K118</f>
        <v>3950588.9893287867</v>
      </c>
      <c r="L115" s="122">
        <f t="shared" si="4"/>
        <v>4172537.0145187867</v>
      </c>
      <c r="M115" s="158"/>
    </row>
    <row r="116" spans="1:13" ht="12.75" customHeight="1">
      <c r="A116" s="286" t="s">
        <v>277</v>
      </c>
      <c r="B116" s="287"/>
      <c r="C116" s="287"/>
      <c r="D116" s="287"/>
      <c r="E116" s="288"/>
      <c r="F116" s="37">
        <v>108</v>
      </c>
      <c r="G116" s="188">
        <v>173537.18219999998</v>
      </c>
      <c r="H116" s="121">
        <v>1555227.1466623023</v>
      </c>
      <c r="I116" s="122">
        <f t="shared" si="3"/>
        <v>1728764.3288623022</v>
      </c>
      <c r="J116" s="188">
        <v>221948.02519</v>
      </c>
      <c r="K116" s="121">
        <v>3950588.9893287867</v>
      </c>
      <c r="L116" s="122">
        <f t="shared" si="4"/>
        <v>4172537.0145187867</v>
      </c>
      <c r="M116" s="158"/>
    </row>
    <row r="117" spans="1:13" ht="12.75" customHeight="1">
      <c r="A117" s="286" t="s">
        <v>278</v>
      </c>
      <c r="B117" s="287"/>
      <c r="C117" s="287"/>
      <c r="D117" s="287"/>
      <c r="E117" s="288"/>
      <c r="F117" s="37">
        <v>109</v>
      </c>
      <c r="G117" s="188">
        <v>0</v>
      </c>
      <c r="H117" s="121">
        <v>0</v>
      </c>
      <c r="I117" s="122">
        <f t="shared" si="3"/>
        <v>0</v>
      </c>
      <c r="J117" s="188">
        <v>0</v>
      </c>
      <c r="K117" s="121">
        <v>0</v>
      </c>
      <c r="L117" s="122">
        <f t="shared" si="4"/>
        <v>0</v>
      </c>
      <c r="M117" s="158"/>
    </row>
    <row r="118" spans="1:13" ht="12.75" customHeight="1">
      <c r="A118" s="286" t="s">
        <v>279</v>
      </c>
      <c r="B118" s="287"/>
      <c r="C118" s="287"/>
      <c r="D118" s="287"/>
      <c r="E118" s="288"/>
      <c r="F118" s="37">
        <v>110</v>
      </c>
      <c r="G118" s="188">
        <v>0</v>
      </c>
      <c r="H118" s="121">
        <v>0</v>
      </c>
      <c r="I118" s="122">
        <f t="shared" si="3"/>
        <v>0</v>
      </c>
      <c r="J118" s="188">
        <v>0</v>
      </c>
      <c r="K118" s="121">
        <v>0</v>
      </c>
      <c r="L118" s="122">
        <f t="shared" si="4"/>
        <v>0</v>
      </c>
      <c r="M118" s="158"/>
    </row>
    <row r="119" spans="1:13" ht="12.75" customHeight="1">
      <c r="A119" s="289" t="s">
        <v>280</v>
      </c>
      <c r="B119" s="290"/>
      <c r="C119" s="290"/>
      <c r="D119" s="291"/>
      <c r="E119" s="292"/>
      <c r="F119" s="37">
        <v>111</v>
      </c>
      <c r="G119" s="189">
        <f>G120+G121+G122+G123</f>
        <v>64394797.08441</v>
      </c>
      <c r="H119" s="123">
        <f>H120+H121+H122+H123</f>
        <v>288389982.8174392</v>
      </c>
      <c r="I119" s="122">
        <f t="shared" si="3"/>
        <v>352784779.9018492</v>
      </c>
      <c r="J119" s="189">
        <f>J120+J121+J122+J123</f>
        <v>64837069.458066</v>
      </c>
      <c r="K119" s="123">
        <f>K120+K121+K122+K123</f>
        <v>278366312.6276107</v>
      </c>
      <c r="L119" s="122">
        <f t="shared" si="4"/>
        <v>343203382.08567667</v>
      </c>
      <c r="M119" s="158"/>
    </row>
    <row r="120" spans="1:13" ht="12.75" customHeight="1">
      <c r="A120" s="286" t="s">
        <v>281</v>
      </c>
      <c r="B120" s="287"/>
      <c r="C120" s="287"/>
      <c r="D120" s="287"/>
      <c r="E120" s="288"/>
      <c r="F120" s="37">
        <v>112</v>
      </c>
      <c r="G120" s="188">
        <v>4723823.571689999</v>
      </c>
      <c r="H120" s="121">
        <v>133430478.19204372</v>
      </c>
      <c r="I120" s="122">
        <f t="shared" si="3"/>
        <v>138154301.7637337</v>
      </c>
      <c r="J120" s="188">
        <v>5195081.8041728</v>
      </c>
      <c r="K120" s="121">
        <v>105138121.17259413</v>
      </c>
      <c r="L120" s="122">
        <f t="shared" si="4"/>
        <v>110333202.97676693</v>
      </c>
      <c r="M120" s="158"/>
    </row>
    <row r="121" spans="1:13" ht="12.75" customHeight="1">
      <c r="A121" s="286" t="s">
        <v>282</v>
      </c>
      <c r="B121" s="287"/>
      <c r="C121" s="287"/>
      <c r="D121" s="287"/>
      <c r="E121" s="288"/>
      <c r="F121" s="37">
        <v>113</v>
      </c>
      <c r="G121" s="188">
        <v>196460.95</v>
      </c>
      <c r="H121" s="121">
        <v>42265399.997234404</v>
      </c>
      <c r="I121" s="122">
        <f t="shared" si="3"/>
        <v>42461860.94723441</v>
      </c>
      <c r="J121" s="188">
        <v>186624.81</v>
      </c>
      <c r="K121" s="121">
        <v>46237135.191364504</v>
      </c>
      <c r="L121" s="122">
        <f t="shared" si="4"/>
        <v>46423760.00136451</v>
      </c>
      <c r="M121" s="158"/>
    </row>
    <row r="122" spans="1:13" ht="12.75" customHeight="1">
      <c r="A122" s="286" t="s">
        <v>283</v>
      </c>
      <c r="B122" s="287"/>
      <c r="C122" s="287"/>
      <c r="D122" s="287"/>
      <c r="E122" s="288"/>
      <c r="F122" s="37">
        <v>114</v>
      </c>
      <c r="G122" s="188">
        <v>0</v>
      </c>
      <c r="H122" s="121">
        <v>174053.79000000004</v>
      </c>
      <c r="I122" s="122">
        <f t="shared" si="3"/>
        <v>174053.79000000004</v>
      </c>
      <c r="J122" s="188">
        <v>0</v>
      </c>
      <c r="K122" s="121">
        <v>76170.6</v>
      </c>
      <c r="L122" s="122">
        <f t="shared" si="4"/>
        <v>76170.6</v>
      </c>
      <c r="M122" s="158"/>
    </row>
    <row r="123" spans="1:13" ht="12.75" customHeight="1">
      <c r="A123" s="286" t="s">
        <v>284</v>
      </c>
      <c r="B123" s="287"/>
      <c r="C123" s="287"/>
      <c r="D123" s="287"/>
      <c r="E123" s="288"/>
      <c r="F123" s="37">
        <v>115</v>
      </c>
      <c r="G123" s="188">
        <v>59474512.56272</v>
      </c>
      <c r="H123" s="121">
        <v>112520050.83816111</v>
      </c>
      <c r="I123" s="122">
        <f t="shared" si="3"/>
        <v>171994563.4008811</v>
      </c>
      <c r="J123" s="188">
        <v>59455362.8438932</v>
      </c>
      <c r="K123" s="121">
        <v>126914885.66365208</v>
      </c>
      <c r="L123" s="122">
        <f t="shared" si="4"/>
        <v>186370248.5075453</v>
      </c>
      <c r="M123" s="158"/>
    </row>
    <row r="124" spans="1:13" ht="26.25" customHeight="1">
      <c r="A124" s="289" t="s">
        <v>285</v>
      </c>
      <c r="B124" s="290"/>
      <c r="C124" s="290"/>
      <c r="D124" s="291"/>
      <c r="E124" s="292"/>
      <c r="F124" s="37">
        <v>116</v>
      </c>
      <c r="G124" s="189">
        <f>G125+G126</f>
        <v>6130886.3905266</v>
      </c>
      <c r="H124" s="123">
        <f>H125+H126</f>
        <v>343659385.05691385</v>
      </c>
      <c r="I124" s="122">
        <f t="shared" si="3"/>
        <v>349790271.44744045</v>
      </c>
      <c r="J124" s="189">
        <f>J125+J126</f>
        <v>1717124.8507064001</v>
      </c>
      <c r="K124" s="123">
        <f>K125+K126</f>
        <v>337638844.3730924</v>
      </c>
      <c r="L124" s="122">
        <f t="shared" si="4"/>
        <v>339355969.2237988</v>
      </c>
      <c r="M124" s="158"/>
    </row>
    <row r="125" spans="1:13" ht="12.75" customHeight="1">
      <c r="A125" s="286" t="s">
        <v>286</v>
      </c>
      <c r="B125" s="287"/>
      <c r="C125" s="287"/>
      <c r="D125" s="287"/>
      <c r="E125" s="288"/>
      <c r="F125" s="37">
        <v>117</v>
      </c>
      <c r="G125" s="188">
        <v>0</v>
      </c>
      <c r="H125" s="121">
        <v>0</v>
      </c>
      <c r="I125" s="122">
        <f t="shared" si="3"/>
        <v>0</v>
      </c>
      <c r="J125" s="188">
        <f>'[2]BILANCA 31.12.2016vs31.12.2015'!J125</f>
        <v>0</v>
      </c>
      <c r="K125" s="121">
        <f>'[2]BILANCA 31.12.2016vs31.12.2015'!K125</f>
        <v>0</v>
      </c>
      <c r="L125" s="122">
        <f t="shared" si="4"/>
        <v>0</v>
      </c>
      <c r="M125" s="158"/>
    </row>
    <row r="126" spans="1:13" ht="12.75" customHeight="1">
      <c r="A126" s="286" t="s">
        <v>287</v>
      </c>
      <c r="B126" s="287"/>
      <c r="C126" s="287"/>
      <c r="D126" s="287"/>
      <c r="E126" s="288"/>
      <c r="F126" s="37">
        <v>118</v>
      </c>
      <c r="G126" s="188">
        <v>6130886.3905266</v>
      </c>
      <c r="H126" s="121">
        <v>343659385.05691385</v>
      </c>
      <c r="I126" s="122">
        <f t="shared" si="3"/>
        <v>349790271.44744045</v>
      </c>
      <c r="J126" s="188">
        <v>1717124.8507064001</v>
      </c>
      <c r="K126" s="121">
        <v>337638844.3730924</v>
      </c>
      <c r="L126" s="122">
        <f t="shared" si="4"/>
        <v>339355969.2237988</v>
      </c>
      <c r="M126" s="158"/>
    </row>
    <row r="127" spans="1:13" ht="12.75" customHeight="1">
      <c r="A127" s="289" t="s">
        <v>288</v>
      </c>
      <c r="B127" s="290"/>
      <c r="C127" s="290"/>
      <c r="D127" s="291"/>
      <c r="E127" s="292"/>
      <c r="F127" s="37">
        <v>119</v>
      </c>
      <c r="G127" s="189">
        <f>G79+G99+G100+G107+G108+G111+G114+G115+G119+G124</f>
        <v>2838723330.4236183</v>
      </c>
      <c r="H127" s="123">
        <f>H79+H99+H100+H107+H108+H111+H114+H115+H119+H124</f>
        <v>7115171706.51984</v>
      </c>
      <c r="I127" s="122">
        <f t="shared" si="3"/>
        <v>9953895036.943459</v>
      </c>
      <c r="J127" s="189">
        <f>J79+J99+J100+J107+J108+J111+J114+J115+J119+J124</f>
        <v>3155732043.9175534</v>
      </c>
      <c r="K127" s="123">
        <f>K79+K99+K100+K107+K108+K111+K114+K115+K119+K124</f>
        <v>7202393673.314323</v>
      </c>
      <c r="L127" s="122">
        <f t="shared" si="4"/>
        <v>10358125717.231876</v>
      </c>
      <c r="M127" s="158"/>
    </row>
    <row r="128" spans="1:13" ht="12.75" customHeight="1">
      <c r="A128" s="299" t="s">
        <v>239</v>
      </c>
      <c r="B128" s="300"/>
      <c r="C128" s="300"/>
      <c r="D128" s="301"/>
      <c r="E128" s="302"/>
      <c r="F128" s="39">
        <v>120</v>
      </c>
      <c r="G128" s="194">
        <v>3563760.3414403996</v>
      </c>
      <c r="H128" s="127">
        <v>1209187215.406058</v>
      </c>
      <c r="I128" s="126">
        <f t="shared" si="3"/>
        <v>1212750975.7474985</v>
      </c>
      <c r="J128" s="194">
        <v>3491091.6522704</v>
      </c>
      <c r="K128" s="127">
        <v>1162950984.7693598</v>
      </c>
      <c r="L128" s="126">
        <f t="shared" si="4"/>
        <v>1166442076.4216301</v>
      </c>
      <c r="M128" s="158"/>
    </row>
    <row r="129" spans="1:13" ht="12.75">
      <c r="A129" s="303" t="s">
        <v>289</v>
      </c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5"/>
      <c r="M129" s="158"/>
    </row>
    <row r="130" spans="1:13" ht="12.75" customHeight="1">
      <c r="A130" s="306" t="s">
        <v>290</v>
      </c>
      <c r="B130" s="307"/>
      <c r="C130" s="307"/>
      <c r="D130" s="307"/>
      <c r="E130" s="307"/>
      <c r="F130" s="36">
        <v>121</v>
      </c>
      <c r="G130" s="30">
        <f>SUM(G131:G132)</f>
        <v>174882440.2191516</v>
      </c>
      <c r="H130" s="31">
        <f>SUM(H131:H132)</f>
        <v>2152111291.944209</v>
      </c>
      <c r="I130" s="27">
        <f>G130+H130</f>
        <v>2326993732.1633606</v>
      </c>
      <c r="J130" s="30">
        <f>SUM(J131:J132)</f>
        <v>248550963.44193757</v>
      </c>
      <c r="K130" s="31">
        <f>SUM(K131:K132)</f>
        <v>2344009898.2159</v>
      </c>
      <c r="L130" s="27">
        <f>J130+K130</f>
        <v>2592560861.6578374</v>
      </c>
      <c r="M130" s="158"/>
    </row>
    <row r="131" spans="1:13" ht="12.75" customHeight="1">
      <c r="A131" s="293" t="s">
        <v>291</v>
      </c>
      <c r="B131" s="294"/>
      <c r="C131" s="294"/>
      <c r="D131" s="294"/>
      <c r="E131" s="295"/>
      <c r="F131" s="37">
        <v>122</v>
      </c>
      <c r="G131" s="25">
        <f>G79</f>
        <v>173254585.40277267</v>
      </c>
      <c r="H131" s="166">
        <f>H79</f>
        <v>2138945413.1907754</v>
      </c>
      <c r="I131" s="28">
        <f>G131+H131</f>
        <v>2312199998.593548</v>
      </c>
      <c r="J131" s="25">
        <f>J79</f>
        <v>247040783.2139344</v>
      </c>
      <c r="K131" s="166">
        <f>K79</f>
        <v>2331841816.4248576</v>
      </c>
      <c r="L131" s="28">
        <f>J131+K131</f>
        <v>2578882599.638792</v>
      </c>
      <c r="M131" s="158"/>
    </row>
    <row r="132" spans="1:13" ht="12.75" customHeight="1">
      <c r="A132" s="296" t="s">
        <v>292</v>
      </c>
      <c r="B132" s="297"/>
      <c r="C132" s="297"/>
      <c r="D132" s="297"/>
      <c r="E132" s="298"/>
      <c r="F132" s="38">
        <v>123</v>
      </c>
      <c r="G132" s="26">
        <f>G99</f>
        <v>1627854.8163789257</v>
      </c>
      <c r="H132" s="167">
        <f>H99</f>
        <v>13165878.753433535</v>
      </c>
      <c r="I132" s="29">
        <f>G132+H132</f>
        <v>14793733.56981246</v>
      </c>
      <c r="J132" s="26">
        <f>J99</f>
        <v>1510180.228003169</v>
      </c>
      <c r="K132" s="167">
        <f>K99</f>
        <v>12168081.791042253</v>
      </c>
      <c r="L132" s="29">
        <f>J132+K132</f>
        <v>13678262.019045422</v>
      </c>
      <c r="M132" s="158"/>
    </row>
    <row r="133" spans="1:12" ht="12.75">
      <c r="A133" s="64" t="s">
        <v>293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58"/>
      <c r="H135" s="158"/>
      <c r="I135" s="158"/>
      <c r="J135" s="158"/>
      <c r="K135" s="158"/>
      <c r="L135" s="158"/>
    </row>
  </sheetData>
  <sheetProtection/>
  <mergeCells count="135">
    <mergeCell ref="F3:G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9:E49"/>
    <mergeCell ref="A50:E50"/>
    <mergeCell ref="A51:E51"/>
    <mergeCell ref="A52:E5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1">
    <dataValidation allowBlank="1" sqref="G25:H25 J25:K25 J28:K28 G28:H28 J100:K100 J108:K108 J111:K111 J115:K115 J119:K119 J124:K124 G100:H100 G108:H108 G111:H111 G115:H115 G119:H119 G124:H124"/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3">
      <selection activeCell="I97" sqref="I97:I98"/>
    </sheetView>
  </sheetViews>
  <sheetFormatPr defaultColWidth="9.140625" defaultRowHeight="12.75"/>
  <cols>
    <col min="5" max="5" width="13.00390625" style="0" customWidth="1"/>
    <col min="7" max="7" width="10.421875" style="0" bestFit="1" customWidth="1"/>
    <col min="8" max="9" width="11.7109375" style="0" bestFit="1" customWidth="1"/>
    <col min="10" max="10" width="10.421875" style="0" bestFit="1" customWidth="1"/>
    <col min="11" max="12" width="11.7109375" style="0" bestFit="1" customWidth="1"/>
  </cols>
  <sheetData>
    <row r="1" spans="1:12" ht="15.75">
      <c r="A1" s="342" t="s">
        <v>294</v>
      </c>
      <c r="B1" s="343"/>
      <c r="C1" s="343"/>
      <c r="D1" s="343"/>
      <c r="E1" s="343"/>
      <c r="F1" s="343"/>
      <c r="G1" s="343"/>
      <c r="H1" s="344"/>
      <c r="I1" s="344"/>
      <c r="J1" s="345"/>
      <c r="K1" s="144"/>
      <c r="L1" s="64"/>
    </row>
    <row r="2" spans="1:12" ht="12.75" customHeight="1">
      <c r="A2" s="318" t="s">
        <v>509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2.75">
      <c r="A3" s="152"/>
      <c r="B3" s="153"/>
      <c r="C3" s="153"/>
      <c r="D3" s="154"/>
      <c r="E3" s="154"/>
      <c r="F3" s="154"/>
      <c r="G3" s="154"/>
      <c r="H3" s="154"/>
      <c r="I3" s="155"/>
      <c r="J3" s="155"/>
      <c r="K3" s="346" t="s">
        <v>164</v>
      </c>
      <c r="L3" s="346"/>
    </row>
    <row r="4" spans="1:12" ht="12.75" customHeight="1">
      <c r="A4" s="329" t="s">
        <v>165</v>
      </c>
      <c r="B4" s="330"/>
      <c r="C4" s="330"/>
      <c r="D4" s="330"/>
      <c r="E4" s="331"/>
      <c r="F4" s="335" t="s">
        <v>166</v>
      </c>
      <c r="G4" s="320" t="s">
        <v>167</v>
      </c>
      <c r="H4" s="321"/>
      <c r="I4" s="322"/>
      <c r="J4" s="320" t="s">
        <v>168</v>
      </c>
      <c r="K4" s="321"/>
      <c r="L4" s="322"/>
    </row>
    <row r="5" spans="1:12" ht="13.5" thickBot="1">
      <c r="A5" s="332"/>
      <c r="B5" s="333"/>
      <c r="C5" s="333"/>
      <c r="D5" s="333"/>
      <c r="E5" s="334"/>
      <c r="F5" s="336"/>
      <c r="G5" s="57" t="s">
        <v>169</v>
      </c>
      <c r="H5" s="58" t="s">
        <v>170</v>
      </c>
      <c r="I5" s="59" t="s">
        <v>171</v>
      </c>
      <c r="J5" s="57" t="s">
        <v>169</v>
      </c>
      <c r="K5" s="58" t="s">
        <v>170</v>
      </c>
      <c r="L5" s="59" t="s">
        <v>171</v>
      </c>
    </row>
    <row r="6" spans="1:12" ht="12.75">
      <c r="A6" s="323">
        <v>1</v>
      </c>
      <c r="B6" s="324"/>
      <c r="C6" s="324"/>
      <c r="D6" s="324"/>
      <c r="E6" s="325"/>
      <c r="F6" s="60">
        <v>2</v>
      </c>
      <c r="G6" s="61">
        <v>3</v>
      </c>
      <c r="H6" s="62">
        <v>4</v>
      </c>
      <c r="I6" s="63" t="s">
        <v>12</v>
      </c>
      <c r="J6" s="61">
        <v>6</v>
      </c>
      <c r="K6" s="62">
        <v>7</v>
      </c>
      <c r="L6" s="63" t="s">
        <v>13</v>
      </c>
    </row>
    <row r="7" spans="1:12" ht="12.75" customHeight="1">
      <c r="A7" s="311" t="s">
        <v>295</v>
      </c>
      <c r="B7" s="347"/>
      <c r="C7" s="347"/>
      <c r="D7" s="347"/>
      <c r="E7" s="348"/>
      <c r="F7" s="36">
        <v>124</v>
      </c>
      <c r="G7" s="187">
        <f>SUM(G8:G15)</f>
        <v>600299705.4845059</v>
      </c>
      <c r="H7" s="118">
        <f>SUM(H8:H15)</f>
        <v>2087045162.7284026</v>
      </c>
      <c r="I7" s="196">
        <f>G7+H7</f>
        <v>2687344868.2129087</v>
      </c>
      <c r="J7" s="187">
        <f>SUM(J8:J15)</f>
        <v>628458918.47838</v>
      </c>
      <c r="K7" s="118">
        <f>SUM(K8:K15)</f>
        <v>2023256863.2848306</v>
      </c>
      <c r="L7" s="196">
        <f>J7+K7</f>
        <v>2651715781.7632103</v>
      </c>
    </row>
    <row r="8" spans="1:12" ht="12.75" customHeight="1">
      <c r="A8" s="286" t="s">
        <v>296</v>
      </c>
      <c r="B8" s="287"/>
      <c r="C8" s="287"/>
      <c r="D8" s="287"/>
      <c r="E8" s="288"/>
      <c r="F8" s="37">
        <v>125</v>
      </c>
      <c r="G8" s="188">
        <v>601917371.8763531</v>
      </c>
      <c r="H8" s="121">
        <v>2364866624.828099</v>
      </c>
      <c r="I8" s="197">
        <f aca="true" t="shared" si="0" ref="I8:I71">G8+H8</f>
        <v>2966783996.704452</v>
      </c>
      <c r="J8" s="188">
        <v>629582567.8949538</v>
      </c>
      <c r="K8" s="121">
        <v>2388655082.2678366</v>
      </c>
      <c r="L8" s="197">
        <f aca="true" t="shared" si="1" ref="L8:L71">J8+K8</f>
        <v>3018237650.1627903</v>
      </c>
    </row>
    <row r="9" spans="1:12" ht="12.75" customHeight="1">
      <c r="A9" s="286" t="s">
        <v>297</v>
      </c>
      <c r="B9" s="287"/>
      <c r="C9" s="287"/>
      <c r="D9" s="287"/>
      <c r="E9" s="288"/>
      <c r="F9" s="37">
        <v>126</v>
      </c>
      <c r="G9" s="188">
        <v>0</v>
      </c>
      <c r="H9" s="121">
        <v>1435264.4500000002</v>
      </c>
      <c r="I9" s="197">
        <f t="shared" si="0"/>
        <v>1435264.4500000002</v>
      </c>
      <c r="J9" s="188">
        <v>0</v>
      </c>
      <c r="K9" s="121">
        <v>2480093.5275007994</v>
      </c>
      <c r="L9" s="197">
        <f t="shared" si="1"/>
        <v>2480093.5275007994</v>
      </c>
    </row>
    <row r="10" spans="1:12" ht="25.5" customHeight="1">
      <c r="A10" s="286" t="s">
        <v>298</v>
      </c>
      <c r="B10" s="287"/>
      <c r="C10" s="287"/>
      <c r="D10" s="287"/>
      <c r="E10" s="288"/>
      <c r="F10" s="37">
        <v>127</v>
      </c>
      <c r="G10" s="188">
        <v>0</v>
      </c>
      <c r="H10" s="121">
        <v>-8600958.741120422</v>
      </c>
      <c r="I10" s="197">
        <f t="shared" si="0"/>
        <v>-8600958.741120422</v>
      </c>
      <c r="J10" s="188">
        <v>0</v>
      </c>
      <c r="K10" s="121">
        <v>5100010.504661374</v>
      </c>
      <c r="L10" s="197">
        <f t="shared" si="1"/>
        <v>5100010.504661374</v>
      </c>
    </row>
    <row r="11" spans="1:12" ht="12.75" customHeight="1">
      <c r="A11" s="286" t="s">
        <v>299</v>
      </c>
      <c r="B11" s="287"/>
      <c r="C11" s="287"/>
      <c r="D11" s="287"/>
      <c r="E11" s="288"/>
      <c r="F11" s="37">
        <v>128</v>
      </c>
      <c r="G11" s="188">
        <v>-396716.6</v>
      </c>
      <c r="H11" s="121">
        <v>-276660917.53259987</v>
      </c>
      <c r="I11" s="197">
        <f t="shared" si="0"/>
        <v>-277057634.1325999</v>
      </c>
      <c r="J11" s="188">
        <v>-379296.85944000003</v>
      </c>
      <c r="K11" s="121">
        <v>-277613939.7969505</v>
      </c>
      <c r="L11" s="197">
        <f t="shared" si="1"/>
        <v>-277993236.65639055</v>
      </c>
    </row>
    <row r="12" spans="1:12" ht="12.75" customHeight="1">
      <c r="A12" s="286" t="s">
        <v>300</v>
      </c>
      <c r="B12" s="287"/>
      <c r="C12" s="287"/>
      <c r="D12" s="287"/>
      <c r="E12" s="288"/>
      <c r="F12" s="37">
        <v>129</v>
      </c>
      <c r="G12" s="188">
        <v>0</v>
      </c>
      <c r="H12" s="121">
        <v>-1807087.2678012997</v>
      </c>
      <c r="I12" s="197">
        <f t="shared" si="0"/>
        <v>-1807087.2678012997</v>
      </c>
      <c r="J12" s="188">
        <v>0</v>
      </c>
      <c r="K12" s="121">
        <v>-6352118.7273024</v>
      </c>
      <c r="L12" s="197">
        <f t="shared" si="1"/>
        <v>-6352118.7273024</v>
      </c>
    </row>
    <row r="13" spans="1:12" ht="12.75" customHeight="1">
      <c r="A13" s="286" t="s">
        <v>301</v>
      </c>
      <c r="B13" s="287"/>
      <c r="C13" s="287"/>
      <c r="D13" s="287"/>
      <c r="E13" s="288"/>
      <c r="F13" s="37">
        <v>130</v>
      </c>
      <c r="G13" s="188">
        <v>-1296203.2372572</v>
      </c>
      <c r="H13" s="121">
        <v>-2412694.7115699016</v>
      </c>
      <c r="I13" s="197">
        <f t="shared" si="0"/>
        <v>-3708897.948827102</v>
      </c>
      <c r="J13" s="188">
        <v>-721405.6344140001</v>
      </c>
      <c r="K13" s="121">
        <v>-92348185.91169679</v>
      </c>
      <c r="L13" s="197">
        <f t="shared" si="1"/>
        <v>-93069591.5461108</v>
      </c>
    </row>
    <row r="14" spans="1:12" ht="12.75" customHeight="1">
      <c r="A14" s="286" t="s">
        <v>302</v>
      </c>
      <c r="B14" s="287"/>
      <c r="C14" s="287"/>
      <c r="D14" s="287"/>
      <c r="E14" s="288"/>
      <c r="F14" s="37">
        <v>131</v>
      </c>
      <c r="G14" s="188">
        <v>75253.44541000001</v>
      </c>
      <c r="H14" s="121">
        <v>10819111.478095397</v>
      </c>
      <c r="I14" s="197">
        <f t="shared" si="0"/>
        <v>10894364.923505398</v>
      </c>
      <c r="J14" s="188">
        <v>-22946.922720000002</v>
      </c>
      <c r="K14" s="121">
        <v>2520052.932590002</v>
      </c>
      <c r="L14" s="197">
        <f t="shared" si="1"/>
        <v>2497106.009870002</v>
      </c>
    </row>
    <row r="15" spans="1:12" ht="12.75" customHeight="1">
      <c r="A15" s="286" t="s">
        <v>303</v>
      </c>
      <c r="B15" s="287"/>
      <c r="C15" s="287"/>
      <c r="D15" s="287"/>
      <c r="E15" s="288"/>
      <c r="F15" s="37">
        <v>132</v>
      </c>
      <c r="G15" s="188">
        <v>0</v>
      </c>
      <c r="H15" s="121">
        <v>-594179.7747000009</v>
      </c>
      <c r="I15" s="197">
        <f t="shared" si="0"/>
        <v>-594179.7747000009</v>
      </c>
      <c r="J15" s="188">
        <v>0</v>
      </c>
      <c r="K15" s="121">
        <v>815868.4881916009</v>
      </c>
      <c r="L15" s="197">
        <f t="shared" si="1"/>
        <v>815868.4881916009</v>
      </c>
    </row>
    <row r="16" spans="1:12" ht="24.75" customHeight="1">
      <c r="A16" s="293" t="s">
        <v>304</v>
      </c>
      <c r="B16" s="287"/>
      <c r="C16" s="287"/>
      <c r="D16" s="287"/>
      <c r="E16" s="288"/>
      <c r="F16" s="37">
        <v>133</v>
      </c>
      <c r="G16" s="189">
        <f>G17+G18+G22+G23+G24+G28+G29</f>
        <v>126450875.456602</v>
      </c>
      <c r="H16" s="123">
        <f>H17+H18+H22+H23+H24+H28+H29</f>
        <v>310563951.1110515</v>
      </c>
      <c r="I16" s="197">
        <f t="shared" si="0"/>
        <v>437014826.56765354</v>
      </c>
      <c r="J16" s="189">
        <f>J17+J18+J22+J23+J24+J28+J29</f>
        <v>132509230.8453714</v>
      </c>
      <c r="K16" s="123">
        <f>K17+K18+K22+K23+K24+K28+K29</f>
        <v>285949637.60212165</v>
      </c>
      <c r="L16" s="197">
        <f t="shared" si="1"/>
        <v>418458868.4474931</v>
      </c>
    </row>
    <row r="17" spans="1:12" ht="24.75" customHeight="1">
      <c r="A17" s="286" t="s">
        <v>305</v>
      </c>
      <c r="B17" s="287"/>
      <c r="C17" s="287"/>
      <c r="D17" s="287"/>
      <c r="E17" s="288"/>
      <c r="F17" s="37">
        <v>134</v>
      </c>
      <c r="G17" s="188">
        <v>0</v>
      </c>
      <c r="H17" s="121">
        <v>21310284.1786</v>
      </c>
      <c r="I17" s="197">
        <f t="shared" si="0"/>
        <v>21310284.1786</v>
      </c>
      <c r="J17" s="188">
        <v>0</v>
      </c>
      <c r="K17" s="121">
        <v>30147801.5868</v>
      </c>
      <c r="L17" s="197">
        <f t="shared" si="1"/>
        <v>30147801.5868</v>
      </c>
    </row>
    <row r="18" spans="1:12" ht="26.25" customHeight="1">
      <c r="A18" s="286" t="s">
        <v>306</v>
      </c>
      <c r="B18" s="287"/>
      <c r="C18" s="287"/>
      <c r="D18" s="287"/>
      <c r="E18" s="288"/>
      <c r="F18" s="37">
        <v>135</v>
      </c>
      <c r="G18" s="189">
        <f>SUM(G19:G21)</f>
        <v>39685.446</v>
      </c>
      <c r="H18" s="123">
        <f>SUM(H19:H21)</f>
        <v>76057878.2591421</v>
      </c>
      <c r="I18" s="197">
        <f t="shared" si="0"/>
        <v>76097563.7051421</v>
      </c>
      <c r="J18" s="189">
        <f>SUM(J19:J21)</f>
        <v>39272.244</v>
      </c>
      <c r="K18" s="123">
        <f>SUM(K19:K21)</f>
        <v>84898957.8792866</v>
      </c>
      <c r="L18" s="197">
        <f t="shared" si="1"/>
        <v>84938230.1232866</v>
      </c>
    </row>
    <row r="19" spans="1:12" ht="12.75" customHeight="1">
      <c r="A19" s="286" t="s">
        <v>307</v>
      </c>
      <c r="B19" s="287"/>
      <c r="C19" s="287"/>
      <c r="D19" s="287"/>
      <c r="E19" s="288"/>
      <c r="F19" s="37">
        <v>136</v>
      </c>
      <c r="G19" s="188">
        <v>39685.446</v>
      </c>
      <c r="H19" s="121">
        <v>53727282.5276637</v>
      </c>
      <c r="I19" s="197">
        <f t="shared" si="0"/>
        <v>53766967.9736637</v>
      </c>
      <c r="J19" s="188">
        <v>39272.244</v>
      </c>
      <c r="K19" s="121">
        <v>59398194.76128</v>
      </c>
      <c r="L19" s="197">
        <f t="shared" si="1"/>
        <v>59437467.00528</v>
      </c>
    </row>
    <row r="20" spans="1:12" ht="24" customHeight="1">
      <c r="A20" s="286" t="s">
        <v>308</v>
      </c>
      <c r="B20" s="287"/>
      <c r="C20" s="287"/>
      <c r="D20" s="287"/>
      <c r="E20" s="288"/>
      <c r="F20" s="37">
        <v>137</v>
      </c>
      <c r="G20" s="188">
        <v>0</v>
      </c>
      <c r="H20" s="121">
        <v>22330595.7314784</v>
      </c>
      <c r="I20" s="197">
        <f t="shared" si="0"/>
        <v>22330595.7314784</v>
      </c>
      <c r="J20" s="188">
        <v>0</v>
      </c>
      <c r="K20" s="121">
        <v>12805389.4780066</v>
      </c>
      <c r="L20" s="197">
        <f t="shared" si="1"/>
        <v>12805389.4780066</v>
      </c>
    </row>
    <row r="21" spans="1:12" ht="12.75" customHeight="1">
      <c r="A21" s="286" t="s">
        <v>309</v>
      </c>
      <c r="B21" s="287"/>
      <c r="C21" s="287"/>
      <c r="D21" s="287"/>
      <c r="E21" s="288"/>
      <c r="F21" s="37">
        <v>138</v>
      </c>
      <c r="G21" s="188">
        <v>0</v>
      </c>
      <c r="H21" s="121">
        <v>0</v>
      </c>
      <c r="I21" s="197">
        <f t="shared" si="0"/>
        <v>0</v>
      </c>
      <c r="J21" s="188">
        <v>0</v>
      </c>
      <c r="K21" s="121">
        <v>12695373.640000006</v>
      </c>
      <c r="L21" s="197">
        <f t="shared" si="1"/>
        <v>12695373.640000006</v>
      </c>
    </row>
    <row r="22" spans="1:12" ht="12.75" customHeight="1">
      <c r="A22" s="286" t="s">
        <v>310</v>
      </c>
      <c r="B22" s="287"/>
      <c r="C22" s="287"/>
      <c r="D22" s="287"/>
      <c r="E22" s="288"/>
      <c r="F22" s="37">
        <v>139</v>
      </c>
      <c r="G22" s="188">
        <v>121417065.9536381</v>
      </c>
      <c r="H22" s="121">
        <v>146354219.1710826</v>
      </c>
      <c r="I22" s="197">
        <f t="shared" si="0"/>
        <v>267771285.1247207</v>
      </c>
      <c r="J22" s="188">
        <v>126764555.27034959</v>
      </c>
      <c r="K22" s="121">
        <v>138123459.45679203</v>
      </c>
      <c r="L22" s="197">
        <f t="shared" si="1"/>
        <v>264888014.72714162</v>
      </c>
    </row>
    <row r="23" spans="1:12" ht="20.25" customHeight="1">
      <c r="A23" s="286" t="s">
        <v>311</v>
      </c>
      <c r="B23" s="287"/>
      <c r="C23" s="287"/>
      <c r="D23" s="287"/>
      <c r="E23" s="288"/>
      <c r="F23" s="37">
        <v>140</v>
      </c>
      <c r="G23" s="188">
        <v>756655.73123</v>
      </c>
      <c r="H23" s="121">
        <v>2345991.2910968997</v>
      </c>
      <c r="I23" s="197">
        <f t="shared" si="0"/>
        <v>3102647.0223268997</v>
      </c>
      <c r="J23" s="188">
        <v>76785.74656</v>
      </c>
      <c r="K23" s="121">
        <v>2141206.8856394</v>
      </c>
      <c r="L23" s="197">
        <f t="shared" si="1"/>
        <v>2217992.6321994</v>
      </c>
    </row>
    <row r="24" spans="1:12" ht="23.25" customHeight="1">
      <c r="A24" s="286" t="s">
        <v>312</v>
      </c>
      <c r="B24" s="287"/>
      <c r="C24" s="287"/>
      <c r="D24" s="287"/>
      <c r="E24" s="288"/>
      <c r="F24" s="37">
        <v>141</v>
      </c>
      <c r="G24" s="189">
        <f>SUM(G25:G27)</f>
        <v>3043130.02277</v>
      </c>
      <c r="H24" s="123">
        <f>SUM(H25:H27)</f>
        <v>11874784.458806802</v>
      </c>
      <c r="I24" s="197">
        <f t="shared" si="0"/>
        <v>14917914.481576802</v>
      </c>
      <c r="J24" s="189">
        <f>SUM(J25:J27)</f>
        <v>2706506.3472800003</v>
      </c>
      <c r="K24" s="123">
        <f>SUM(K25:K27)</f>
        <v>22994033.464378007</v>
      </c>
      <c r="L24" s="197">
        <f t="shared" si="1"/>
        <v>25700539.811658006</v>
      </c>
    </row>
    <row r="25" spans="1:12" ht="12.75" customHeight="1">
      <c r="A25" s="286" t="s">
        <v>313</v>
      </c>
      <c r="B25" s="287"/>
      <c r="C25" s="287"/>
      <c r="D25" s="287"/>
      <c r="E25" s="288"/>
      <c r="F25" s="37">
        <v>142</v>
      </c>
      <c r="G25" s="188">
        <v>1579971.58399</v>
      </c>
      <c r="H25" s="121">
        <v>5081958.698806799</v>
      </c>
      <c r="I25" s="197">
        <f t="shared" si="0"/>
        <v>6661930.282796799</v>
      </c>
      <c r="J25" s="188">
        <v>717012.7891200001</v>
      </c>
      <c r="K25" s="121">
        <v>319933.8584836001</v>
      </c>
      <c r="L25" s="197">
        <f t="shared" si="1"/>
        <v>1036946.6476036002</v>
      </c>
    </row>
    <row r="26" spans="1:12" ht="12.75" customHeight="1">
      <c r="A26" s="286" t="s">
        <v>314</v>
      </c>
      <c r="B26" s="287"/>
      <c r="C26" s="287"/>
      <c r="D26" s="287"/>
      <c r="E26" s="288"/>
      <c r="F26" s="37">
        <v>143</v>
      </c>
      <c r="G26" s="188">
        <v>1463158.4387800002</v>
      </c>
      <c r="H26" s="121">
        <v>6792825.760000002</v>
      </c>
      <c r="I26" s="197">
        <f t="shared" si="0"/>
        <v>8255984.198780002</v>
      </c>
      <c r="J26" s="188">
        <v>1989493.55816</v>
      </c>
      <c r="K26" s="121">
        <v>22674099.605894405</v>
      </c>
      <c r="L26" s="197">
        <f t="shared" si="1"/>
        <v>24663593.164054405</v>
      </c>
    </row>
    <row r="27" spans="1:12" ht="12.75" customHeight="1">
      <c r="A27" s="286" t="s">
        <v>315</v>
      </c>
      <c r="B27" s="287"/>
      <c r="C27" s="287"/>
      <c r="D27" s="287"/>
      <c r="E27" s="288"/>
      <c r="F27" s="37">
        <v>144</v>
      </c>
      <c r="G27" s="188">
        <v>0</v>
      </c>
      <c r="H27" s="121">
        <v>0</v>
      </c>
      <c r="I27" s="197">
        <f t="shared" si="0"/>
        <v>0</v>
      </c>
      <c r="J27" s="188">
        <v>0</v>
      </c>
      <c r="K27" s="121">
        <v>0</v>
      </c>
      <c r="L27" s="197">
        <f t="shared" si="1"/>
        <v>0</v>
      </c>
    </row>
    <row r="28" spans="1:12" ht="12.75" customHeight="1">
      <c r="A28" s="286" t="s">
        <v>316</v>
      </c>
      <c r="B28" s="287"/>
      <c r="C28" s="287"/>
      <c r="D28" s="287"/>
      <c r="E28" s="288"/>
      <c r="F28" s="37">
        <v>145</v>
      </c>
      <c r="G28" s="188">
        <v>0</v>
      </c>
      <c r="H28" s="121">
        <v>16014332.156529201</v>
      </c>
      <c r="I28" s="197">
        <f t="shared" si="0"/>
        <v>16014332.156529201</v>
      </c>
      <c r="J28" s="188">
        <v>0</v>
      </c>
      <c r="K28" s="121">
        <v>0</v>
      </c>
      <c r="L28" s="197">
        <f t="shared" si="1"/>
        <v>0</v>
      </c>
    </row>
    <row r="29" spans="1:12" ht="12.75" customHeight="1">
      <c r="A29" s="286" t="s">
        <v>317</v>
      </c>
      <c r="B29" s="287"/>
      <c r="C29" s="287"/>
      <c r="D29" s="287"/>
      <c r="E29" s="288"/>
      <c r="F29" s="37">
        <v>146</v>
      </c>
      <c r="G29" s="188">
        <v>1194338.3029639</v>
      </c>
      <c r="H29" s="121">
        <v>36606461.59579389</v>
      </c>
      <c r="I29" s="197">
        <f t="shared" si="0"/>
        <v>37800799.898757786</v>
      </c>
      <c r="J29" s="188">
        <v>2922111.2371818004</v>
      </c>
      <c r="K29" s="121">
        <v>7644178.329225601</v>
      </c>
      <c r="L29" s="197">
        <f t="shared" si="1"/>
        <v>10566289.566407401</v>
      </c>
    </row>
    <row r="30" spans="1:12" ht="12.75" customHeight="1">
      <c r="A30" s="293" t="s">
        <v>318</v>
      </c>
      <c r="B30" s="287"/>
      <c r="C30" s="287"/>
      <c r="D30" s="287"/>
      <c r="E30" s="288"/>
      <c r="F30" s="37">
        <v>147</v>
      </c>
      <c r="G30" s="188">
        <v>16421.980000000003</v>
      </c>
      <c r="H30" s="121">
        <v>37153823.7995581</v>
      </c>
      <c r="I30" s="197">
        <f t="shared" si="0"/>
        <v>37170245.7795581</v>
      </c>
      <c r="J30" s="188">
        <v>485821.47000000003</v>
      </c>
      <c r="K30" s="121">
        <v>42159113.671397395</v>
      </c>
      <c r="L30" s="197">
        <f t="shared" si="1"/>
        <v>42644935.141397394</v>
      </c>
    </row>
    <row r="31" spans="1:12" ht="21.75" customHeight="1">
      <c r="A31" s="293" t="s">
        <v>319</v>
      </c>
      <c r="B31" s="287"/>
      <c r="C31" s="287"/>
      <c r="D31" s="287"/>
      <c r="E31" s="288"/>
      <c r="F31" s="37">
        <v>148</v>
      </c>
      <c r="G31" s="188">
        <v>44755.065460599995</v>
      </c>
      <c r="H31" s="121">
        <v>33431262.471871603</v>
      </c>
      <c r="I31" s="197">
        <f t="shared" si="0"/>
        <v>33476017.537332203</v>
      </c>
      <c r="J31" s="188">
        <v>39262.164241</v>
      </c>
      <c r="K31" s="121">
        <v>44677907.4850536</v>
      </c>
      <c r="L31" s="197">
        <f t="shared" si="1"/>
        <v>44717169.6492946</v>
      </c>
    </row>
    <row r="32" spans="1:12" ht="12.75" customHeight="1">
      <c r="A32" s="293" t="s">
        <v>320</v>
      </c>
      <c r="B32" s="287"/>
      <c r="C32" s="287"/>
      <c r="D32" s="287"/>
      <c r="E32" s="288"/>
      <c r="F32" s="37">
        <v>149</v>
      </c>
      <c r="G32" s="188">
        <v>257450.65804090002</v>
      </c>
      <c r="H32" s="121">
        <v>116784521.96355906</v>
      </c>
      <c r="I32" s="197">
        <f t="shared" si="0"/>
        <v>117041972.62159996</v>
      </c>
      <c r="J32" s="188">
        <v>197956.62404640001</v>
      </c>
      <c r="K32" s="121">
        <v>145251865.9548016</v>
      </c>
      <c r="L32" s="197">
        <f t="shared" si="1"/>
        <v>145449822.57884797</v>
      </c>
    </row>
    <row r="33" spans="1:12" ht="21.75" customHeight="1">
      <c r="A33" s="293" t="s">
        <v>321</v>
      </c>
      <c r="B33" s="287"/>
      <c r="C33" s="287"/>
      <c r="D33" s="287"/>
      <c r="E33" s="288"/>
      <c r="F33" s="37">
        <v>150</v>
      </c>
      <c r="G33" s="189">
        <f>G34+G38</f>
        <v>-301942149.17631376</v>
      </c>
      <c r="H33" s="123">
        <f>H34+H38</f>
        <v>-1266648781.4268086</v>
      </c>
      <c r="I33" s="197">
        <f t="shared" si="0"/>
        <v>-1568590930.6031222</v>
      </c>
      <c r="J33" s="189">
        <f>J34+J38</f>
        <v>-331985955.9351614</v>
      </c>
      <c r="K33" s="123">
        <f>K34+K38</f>
        <v>-1050189606.0289046</v>
      </c>
      <c r="L33" s="197">
        <f t="shared" si="1"/>
        <v>-1382175561.964066</v>
      </c>
    </row>
    <row r="34" spans="1:12" ht="12.75" customHeight="1">
      <c r="A34" s="286" t="s">
        <v>322</v>
      </c>
      <c r="B34" s="287"/>
      <c r="C34" s="287"/>
      <c r="D34" s="287"/>
      <c r="E34" s="288"/>
      <c r="F34" s="37">
        <v>151</v>
      </c>
      <c r="G34" s="189">
        <f>SUM(G35:G37)</f>
        <v>-299326179.3624365</v>
      </c>
      <c r="H34" s="123">
        <f>SUM(H35:H37)</f>
        <v>-1281416971.4372132</v>
      </c>
      <c r="I34" s="197">
        <f t="shared" si="0"/>
        <v>-1580743150.7996497</v>
      </c>
      <c r="J34" s="189">
        <f>SUM(J35:J37)</f>
        <v>-326369198.37444663</v>
      </c>
      <c r="K34" s="123">
        <f>SUM(K35:K37)</f>
        <v>-1229734489.6903903</v>
      </c>
      <c r="L34" s="197">
        <f t="shared" si="1"/>
        <v>-1556103688.064837</v>
      </c>
    </row>
    <row r="35" spans="1:12" ht="12.75" customHeight="1">
      <c r="A35" s="286" t="s">
        <v>323</v>
      </c>
      <c r="B35" s="287"/>
      <c r="C35" s="287"/>
      <c r="D35" s="287"/>
      <c r="E35" s="288"/>
      <c r="F35" s="37">
        <v>152</v>
      </c>
      <c r="G35" s="188">
        <v>-299326179.3624365</v>
      </c>
      <c r="H35" s="121">
        <v>-1353912643.1218946</v>
      </c>
      <c r="I35" s="197">
        <f t="shared" si="0"/>
        <v>-1653238822.4843311</v>
      </c>
      <c r="J35" s="188">
        <v>-326369198.37444663</v>
      </c>
      <c r="K35" s="121">
        <v>-1338692228.292518</v>
      </c>
      <c r="L35" s="197">
        <f t="shared" si="1"/>
        <v>-1665061426.6669645</v>
      </c>
    </row>
    <row r="36" spans="1:12" ht="12.75" customHeight="1">
      <c r="A36" s="286" t="s">
        <v>324</v>
      </c>
      <c r="B36" s="287"/>
      <c r="C36" s="287"/>
      <c r="D36" s="287"/>
      <c r="E36" s="288"/>
      <c r="F36" s="37">
        <v>153</v>
      </c>
      <c r="G36" s="188">
        <v>0</v>
      </c>
      <c r="H36" s="121">
        <v>1764796.7420000006</v>
      </c>
      <c r="I36" s="197">
        <f t="shared" si="0"/>
        <v>1764796.7420000006</v>
      </c>
      <c r="J36" s="188">
        <v>0</v>
      </c>
      <c r="K36" s="121">
        <v>3144673.641822</v>
      </c>
      <c r="L36" s="197">
        <f t="shared" si="1"/>
        <v>3144673.641822</v>
      </c>
    </row>
    <row r="37" spans="1:12" ht="12.75" customHeight="1">
      <c r="A37" s="286" t="s">
        <v>325</v>
      </c>
      <c r="B37" s="287"/>
      <c r="C37" s="287"/>
      <c r="D37" s="287"/>
      <c r="E37" s="288"/>
      <c r="F37" s="37">
        <v>154</v>
      </c>
      <c r="G37" s="188">
        <v>0</v>
      </c>
      <c r="H37" s="121">
        <v>70730874.94268121</v>
      </c>
      <c r="I37" s="197">
        <f t="shared" si="0"/>
        <v>70730874.94268121</v>
      </c>
      <c r="J37" s="188">
        <v>0</v>
      </c>
      <c r="K37" s="121">
        <v>105813064.96030556</v>
      </c>
      <c r="L37" s="197">
        <f t="shared" si="1"/>
        <v>105813064.96030556</v>
      </c>
    </row>
    <row r="38" spans="1:12" ht="12.75" customHeight="1">
      <c r="A38" s="286" t="s">
        <v>326</v>
      </c>
      <c r="B38" s="287"/>
      <c r="C38" s="287"/>
      <c r="D38" s="287"/>
      <c r="E38" s="288"/>
      <c r="F38" s="37">
        <v>155</v>
      </c>
      <c r="G38" s="189">
        <f>SUM(G39:G41)</f>
        <v>-2615969.8138772994</v>
      </c>
      <c r="H38" s="123">
        <f>SUM(H39:H41)</f>
        <v>14768190.010404512</v>
      </c>
      <c r="I38" s="197">
        <f t="shared" si="0"/>
        <v>12152220.196527213</v>
      </c>
      <c r="J38" s="189">
        <f>SUM(J39:J41)</f>
        <v>-5616757.560714799</v>
      </c>
      <c r="K38" s="123">
        <f>SUM(K39:K41)</f>
        <v>179544883.6614858</v>
      </c>
      <c r="L38" s="197">
        <f t="shared" si="1"/>
        <v>173928126.10077098</v>
      </c>
    </row>
    <row r="39" spans="1:12" ht="12.75" customHeight="1">
      <c r="A39" s="286" t="s">
        <v>327</v>
      </c>
      <c r="B39" s="287"/>
      <c r="C39" s="287"/>
      <c r="D39" s="287"/>
      <c r="E39" s="288"/>
      <c r="F39" s="37">
        <v>156</v>
      </c>
      <c r="G39" s="188">
        <v>-2615969.8138772994</v>
      </c>
      <c r="H39" s="121">
        <v>5586816.709238514</v>
      </c>
      <c r="I39" s="197">
        <f t="shared" si="0"/>
        <v>2970846.895361215</v>
      </c>
      <c r="J39" s="188">
        <v>-5616757.560714799</v>
      </c>
      <c r="K39" s="121">
        <v>147014734.98456755</v>
      </c>
      <c r="L39" s="197">
        <f t="shared" si="1"/>
        <v>141397977.42385274</v>
      </c>
    </row>
    <row r="40" spans="1:12" ht="12.75" customHeight="1">
      <c r="A40" s="286" t="s">
        <v>328</v>
      </c>
      <c r="B40" s="287"/>
      <c r="C40" s="287"/>
      <c r="D40" s="287"/>
      <c r="E40" s="288"/>
      <c r="F40" s="37">
        <v>157</v>
      </c>
      <c r="G40" s="188">
        <v>0</v>
      </c>
      <c r="H40" s="121">
        <v>531524.5</v>
      </c>
      <c r="I40" s="197">
        <f t="shared" si="0"/>
        <v>531524.5</v>
      </c>
      <c r="J40" s="188">
        <v>0</v>
      </c>
      <c r="K40" s="121">
        <v>14968963.978131197</v>
      </c>
      <c r="L40" s="197">
        <f t="shared" si="1"/>
        <v>14968963.978131197</v>
      </c>
    </row>
    <row r="41" spans="1:12" ht="12.75" customHeight="1">
      <c r="A41" s="286" t="s">
        <v>329</v>
      </c>
      <c r="B41" s="287"/>
      <c r="C41" s="287"/>
      <c r="D41" s="287"/>
      <c r="E41" s="288"/>
      <c r="F41" s="37">
        <v>158</v>
      </c>
      <c r="G41" s="188">
        <v>0</v>
      </c>
      <c r="H41" s="121">
        <v>8649848.801165998</v>
      </c>
      <c r="I41" s="197">
        <f t="shared" si="0"/>
        <v>8649848.801165998</v>
      </c>
      <c r="J41" s="188">
        <v>0</v>
      </c>
      <c r="K41" s="121">
        <v>17561184.698787034</v>
      </c>
      <c r="L41" s="197">
        <f t="shared" si="1"/>
        <v>17561184.698787034</v>
      </c>
    </row>
    <row r="42" spans="1:12" ht="22.5" customHeight="1">
      <c r="A42" s="293" t="s">
        <v>330</v>
      </c>
      <c r="B42" s="287"/>
      <c r="C42" s="287"/>
      <c r="D42" s="287"/>
      <c r="E42" s="288"/>
      <c r="F42" s="37">
        <v>159</v>
      </c>
      <c r="G42" s="189">
        <f>G43+G46</f>
        <v>-229950660.49106368</v>
      </c>
      <c r="H42" s="123">
        <f>H43+H46</f>
        <v>36744790.43805</v>
      </c>
      <c r="I42" s="197">
        <f t="shared" si="0"/>
        <v>-193205870.05301368</v>
      </c>
      <c r="J42" s="189">
        <f>J43+J46</f>
        <v>-129119420.171755</v>
      </c>
      <c r="K42" s="123">
        <f>K43+K46</f>
        <v>25231836.9829696</v>
      </c>
      <c r="L42" s="197">
        <f t="shared" si="1"/>
        <v>-103887583.1887854</v>
      </c>
    </row>
    <row r="43" spans="1:12" ht="27" customHeight="1">
      <c r="A43" s="286" t="s">
        <v>331</v>
      </c>
      <c r="B43" s="287"/>
      <c r="C43" s="287"/>
      <c r="D43" s="287"/>
      <c r="E43" s="288"/>
      <c r="F43" s="37">
        <v>160</v>
      </c>
      <c r="G43" s="189">
        <f>+G44+G45</f>
        <v>-229950660.49106368</v>
      </c>
      <c r="H43" s="123">
        <v>0</v>
      </c>
      <c r="I43" s="197">
        <f t="shared" si="0"/>
        <v>-229950660.49106368</v>
      </c>
      <c r="J43" s="189">
        <f>+J44+J45</f>
        <v>-129119420.171755</v>
      </c>
      <c r="K43" s="123">
        <v>0</v>
      </c>
      <c r="L43" s="197">
        <f t="shared" si="1"/>
        <v>-129119420.171755</v>
      </c>
    </row>
    <row r="44" spans="1:12" ht="12.75" customHeight="1">
      <c r="A44" s="286" t="s">
        <v>332</v>
      </c>
      <c r="B44" s="287"/>
      <c r="C44" s="287"/>
      <c r="D44" s="287"/>
      <c r="E44" s="288"/>
      <c r="F44" s="37">
        <v>161</v>
      </c>
      <c r="G44" s="188">
        <v>-229901451.24106368</v>
      </c>
      <c r="H44" s="121">
        <v>0</v>
      </c>
      <c r="I44" s="197">
        <f t="shared" si="0"/>
        <v>-229901451.24106368</v>
      </c>
      <c r="J44" s="188">
        <v>-129126521.061755</v>
      </c>
      <c r="K44" s="121">
        <v>0</v>
      </c>
      <c r="L44" s="197">
        <f t="shared" si="1"/>
        <v>-129126521.061755</v>
      </c>
    </row>
    <row r="45" spans="1:12" ht="12.75" customHeight="1">
      <c r="A45" s="286" t="s">
        <v>333</v>
      </c>
      <c r="B45" s="287"/>
      <c r="C45" s="287"/>
      <c r="D45" s="287"/>
      <c r="E45" s="288"/>
      <c r="F45" s="37">
        <v>162</v>
      </c>
      <c r="G45" s="188">
        <v>-49209.250000000015</v>
      </c>
      <c r="H45" s="121">
        <v>0</v>
      </c>
      <c r="I45" s="197">
        <f t="shared" si="0"/>
        <v>-49209.250000000015</v>
      </c>
      <c r="J45" s="188">
        <v>7100.889999999999</v>
      </c>
      <c r="K45" s="121">
        <v>0</v>
      </c>
      <c r="L45" s="197">
        <f t="shared" si="1"/>
        <v>7100.889999999999</v>
      </c>
    </row>
    <row r="46" spans="1:12" ht="24.75" customHeight="1">
      <c r="A46" s="286" t="s">
        <v>334</v>
      </c>
      <c r="B46" s="287"/>
      <c r="C46" s="287"/>
      <c r="D46" s="287"/>
      <c r="E46" s="288"/>
      <c r="F46" s="37">
        <v>163</v>
      </c>
      <c r="G46" s="191">
        <f>+G47+G48+G49</f>
        <v>0</v>
      </c>
      <c r="H46" s="123">
        <f>+H47+H48+H49</f>
        <v>36744790.43805</v>
      </c>
      <c r="I46" s="197">
        <f t="shared" si="0"/>
        <v>36744790.43805</v>
      </c>
      <c r="J46" s="191">
        <f>+J47+J48+J49</f>
        <v>0</v>
      </c>
      <c r="K46" s="123">
        <f>+K47+K48+K49</f>
        <v>25231836.9829696</v>
      </c>
      <c r="L46" s="197">
        <f t="shared" si="1"/>
        <v>25231836.9829696</v>
      </c>
    </row>
    <row r="47" spans="1:12" ht="12.75" customHeight="1">
      <c r="A47" s="286" t="s">
        <v>327</v>
      </c>
      <c r="B47" s="287"/>
      <c r="C47" s="287"/>
      <c r="D47" s="287"/>
      <c r="E47" s="288"/>
      <c r="F47" s="37">
        <v>164</v>
      </c>
      <c r="G47" s="188">
        <v>0</v>
      </c>
      <c r="H47" s="121">
        <v>36744790.43805</v>
      </c>
      <c r="I47" s="197">
        <f t="shared" si="0"/>
        <v>36744790.43805</v>
      </c>
      <c r="J47" s="188">
        <v>0</v>
      </c>
      <c r="K47" s="121">
        <v>25231836.9829696</v>
      </c>
      <c r="L47" s="197">
        <f t="shared" si="1"/>
        <v>25231836.9829696</v>
      </c>
    </row>
    <row r="48" spans="1:12" ht="12.75" customHeight="1">
      <c r="A48" s="286" t="s">
        <v>328</v>
      </c>
      <c r="B48" s="287"/>
      <c r="C48" s="287"/>
      <c r="D48" s="287"/>
      <c r="E48" s="288"/>
      <c r="F48" s="37">
        <v>165</v>
      </c>
      <c r="G48" s="188">
        <v>0</v>
      </c>
      <c r="H48" s="121">
        <v>0</v>
      </c>
      <c r="I48" s="197">
        <f t="shared" si="0"/>
        <v>0</v>
      </c>
      <c r="J48" s="188">
        <v>0</v>
      </c>
      <c r="K48" s="121">
        <v>0</v>
      </c>
      <c r="L48" s="197">
        <f t="shared" si="1"/>
        <v>0</v>
      </c>
    </row>
    <row r="49" spans="1:12" ht="12.75" customHeight="1">
      <c r="A49" s="286" t="s">
        <v>329</v>
      </c>
      <c r="B49" s="287"/>
      <c r="C49" s="287"/>
      <c r="D49" s="287"/>
      <c r="E49" s="288"/>
      <c r="F49" s="37">
        <v>166</v>
      </c>
      <c r="G49" s="188">
        <v>0</v>
      </c>
      <c r="H49" s="121">
        <v>0</v>
      </c>
      <c r="I49" s="197">
        <f t="shared" si="0"/>
        <v>0</v>
      </c>
      <c r="J49" s="188">
        <v>0</v>
      </c>
      <c r="K49" s="121">
        <v>0</v>
      </c>
      <c r="L49" s="197">
        <f t="shared" si="1"/>
        <v>0</v>
      </c>
    </row>
    <row r="50" spans="1:12" ht="51" customHeight="1">
      <c r="A50" s="339" t="s">
        <v>472</v>
      </c>
      <c r="B50" s="340"/>
      <c r="C50" s="340"/>
      <c r="D50" s="340"/>
      <c r="E50" s="341"/>
      <c r="F50" s="37">
        <v>167</v>
      </c>
      <c r="G50" s="189">
        <f>SUM(G51:G53)</f>
        <v>-29111100.75</v>
      </c>
      <c r="H50" s="123">
        <f>SUM(H51:H53)</f>
        <v>0</v>
      </c>
      <c r="I50" s="197">
        <f t="shared" si="0"/>
        <v>-29111100.75</v>
      </c>
      <c r="J50" s="189">
        <f>SUM(J51:J53)</f>
        <v>-100740462.44</v>
      </c>
      <c r="K50" s="123">
        <f>SUM(K51:K53)</f>
        <v>0</v>
      </c>
      <c r="L50" s="197">
        <f t="shared" si="1"/>
        <v>-100740462.44</v>
      </c>
    </row>
    <row r="51" spans="1:12" ht="12.75" customHeight="1">
      <c r="A51" s="286" t="s">
        <v>335</v>
      </c>
      <c r="B51" s="287"/>
      <c r="C51" s="287"/>
      <c r="D51" s="287"/>
      <c r="E51" s="288"/>
      <c r="F51" s="37">
        <v>168</v>
      </c>
      <c r="G51" s="188">
        <v>-29111100.75</v>
      </c>
      <c r="H51" s="121">
        <v>0</v>
      </c>
      <c r="I51" s="197">
        <f t="shared" si="0"/>
        <v>-29111100.75</v>
      </c>
      <c r="J51" s="188">
        <v>-100740462.44</v>
      </c>
      <c r="K51" s="121">
        <v>0</v>
      </c>
      <c r="L51" s="197">
        <f t="shared" si="1"/>
        <v>-100740462.44</v>
      </c>
    </row>
    <row r="52" spans="1:12" ht="12.75" customHeight="1">
      <c r="A52" s="286" t="s">
        <v>336</v>
      </c>
      <c r="B52" s="287"/>
      <c r="C52" s="287"/>
      <c r="D52" s="287"/>
      <c r="E52" s="288"/>
      <c r="F52" s="37">
        <v>169</v>
      </c>
      <c r="G52" s="188">
        <v>0</v>
      </c>
      <c r="H52" s="121">
        <v>0</v>
      </c>
      <c r="I52" s="197">
        <f t="shared" si="0"/>
        <v>0</v>
      </c>
      <c r="J52" s="188">
        <v>0</v>
      </c>
      <c r="K52" s="121">
        <v>0</v>
      </c>
      <c r="L52" s="197">
        <f t="shared" si="1"/>
        <v>0</v>
      </c>
    </row>
    <row r="53" spans="1:12" ht="12.75" customHeight="1">
      <c r="A53" s="286" t="s">
        <v>337</v>
      </c>
      <c r="B53" s="287"/>
      <c r="C53" s="287"/>
      <c r="D53" s="287"/>
      <c r="E53" s="288"/>
      <c r="F53" s="37">
        <v>170</v>
      </c>
      <c r="G53" s="188">
        <v>0</v>
      </c>
      <c r="H53" s="121">
        <v>0</v>
      </c>
      <c r="I53" s="197">
        <f t="shared" si="0"/>
        <v>0</v>
      </c>
      <c r="J53" s="188">
        <v>0</v>
      </c>
      <c r="K53" s="121">
        <v>0</v>
      </c>
      <c r="L53" s="197">
        <f t="shared" si="1"/>
        <v>0</v>
      </c>
    </row>
    <row r="54" spans="1:12" ht="26.25" customHeight="1">
      <c r="A54" s="293" t="s">
        <v>471</v>
      </c>
      <c r="B54" s="287"/>
      <c r="C54" s="287"/>
      <c r="D54" s="287"/>
      <c r="E54" s="288"/>
      <c r="F54" s="37">
        <v>171</v>
      </c>
      <c r="G54" s="191">
        <f>+G55+G56</f>
        <v>0</v>
      </c>
      <c r="H54" s="123">
        <f>+H55+H56</f>
        <v>0</v>
      </c>
      <c r="I54" s="197">
        <f t="shared" si="0"/>
        <v>0</v>
      </c>
      <c r="J54" s="191">
        <f>+J55+J56</f>
        <v>0</v>
      </c>
      <c r="K54" s="123">
        <f>+K55+K56</f>
        <v>-1930684.3550399998</v>
      </c>
      <c r="L54" s="197">
        <f t="shared" si="1"/>
        <v>-1930684.3550399998</v>
      </c>
    </row>
    <row r="55" spans="1:12" ht="12.75" customHeight="1">
      <c r="A55" s="286" t="s">
        <v>338</v>
      </c>
      <c r="B55" s="287"/>
      <c r="C55" s="287"/>
      <c r="D55" s="287"/>
      <c r="E55" s="288"/>
      <c r="F55" s="37">
        <v>172</v>
      </c>
      <c r="G55" s="188">
        <v>0</v>
      </c>
      <c r="H55" s="121"/>
      <c r="I55" s="197">
        <f t="shared" si="0"/>
        <v>0</v>
      </c>
      <c r="J55" s="188">
        <v>0</v>
      </c>
      <c r="K55" s="121">
        <v>-1514834.3799999997</v>
      </c>
      <c r="L55" s="197">
        <f t="shared" si="1"/>
        <v>-1514834.3799999997</v>
      </c>
    </row>
    <row r="56" spans="1:12" ht="12.75" customHeight="1">
      <c r="A56" s="286" t="s">
        <v>339</v>
      </c>
      <c r="B56" s="287"/>
      <c r="C56" s="287"/>
      <c r="D56" s="287"/>
      <c r="E56" s="288"/>
      <c r="F56" s="37">
        <v>173</v>
      </c>
      <c r="G56" s="188">
        <v>0</v>
      </c>
      <c r="H56" s="121"/>
      <c r="I56" s="197">
        <f t="shared" si="0"/>
        <v>0</v>
      </c>
      <c r="J56" s="188">
        <v>0</v>
      </c>
      <c r="K56" s="121">
        <v>-415849.97504000005</v>
      </c>
      <c r="L56" s="197">
        <f t="shared" si="1"/>
        <v>-415849.97504000005</v>
      </c>
    </row>
    <row r="57" spans="1:12" ht="21" customHeight="1">
      <c r="A57" s="293" t="s">
        <v>340</v>
      </c>
      <c r="B57" s="287"/>
      <c r="C57" s="287"/>
      <c r="D57" s="287"/>
      <c r="E57" s="288"/>
      <c r="F57" s="37">
        <v>174</v>
      </c>
      <c r="G57" s="191">
        <f>+G58+G62</f>
        <v>-131760859.3852304</v>
      </c>
      <c r="H57" s="123">
        <f>+H58+H62</f>
        <v>-1029858928.7321552</v>
      </c>
      <c r="I57" s="197">
        <f t="shared" si="0"/>
        <v>-1161619788.1173856</v>
      </c>
      <c r="J57" s="191">
        <f>+J58+J62</f>
        <v>-146404015.25801578</v>
      </c>
      <c r="K57" s="123">
        <f>+K58+K62</f>
        <v>-1042318568.4211931</v>
      </c>
      <c r="L57" s="197">
        <f t="shared" si="1"/>
        <v>-1188722583.679209</v>
      </c>
    </row>
    <row r="58" spans="1:12" ht="12.75" customHeight="1">
      <c r="A58" s="286" t="s">
        <v>341</v>
      </c>
      <c r="B58" s="287"/>
      <c r="C58" s="287"/>
      <c r="D58" s="287"/>
      <c r="E58" s="288"/>
      <c r="F58" s="37">
        <v>175</v>
      </c>
      <c r="G58" s="191">
        <f>+SUM(G59:G61)</f>
        <v>-72953205.9234108</v>
      </c>
      <c r="H58" s="123">
        <f>+SUM(H59:H61)</f>
        <v>-422894597.97917557</v>
      </c>
      <c r="I58" s="197">
        <f t="shared" si="0"/>
        <v>-495847803.90258634</v>
      </c>
      <c r="J58" s="191">
        <f>+SUM(J59:J61)</f>
        <v>-84582406.89996457</v>
      </c>
      <c r="K58" s="123">
        <f>+SUM(K59:K61)</f>
        <v>-461991922.60287845</v>
      </c>
      <c r="L58" s="197">
        <f t="shared" si="1"/>
        <v>-546574329.502843</v>
      </c>
    </row>
    <row r="59" spans="1:12" ht="12.75" customHeight="1">
      <c r="A59" s="286" t="s">
        <v>342</v>
      </c>
      <c r="B59" s="287"/>
      <c r="C59" s="287"/>
      <c r="D59" s="287"/>
      <c r="E59" s="288"/>
      <c r="F59" s="37">
        <v>176</v>
      </c>
      <c r="G59" s="188">
        <v>-46734261.7378191</v>
      </c>
      <c r="H59" s="121">
        <v>-277265470.7858044</v>
      </c>
      <c r="I59" s="197">
        <f t="shared" si="0"/>
        <v>-323999732.52362347</v>
      </c>
      <c r="J59" s="188">
        <v>-49400240.51354419</v>
      </c>
      <c r="K59" s="121">
        <v>-298850119.610747</v>
      </c>
      <c r="L59" s="197">
        <f t="shared" si="1"/>
        <v>-348250360.1242912</v>
      </c>
    </row>
    <row r="60" spans="1:12" ht="12.75" customHeight="1">
      <c r="A60" s="286" t="s">
        <v>343</v>
      </c>
      <c r="B60" s="287"/>
      <c r="C60" s="287"/>
      <c r="D60" s="287"/>
      <c r="E60" s="288"/>
      <c r="F60" s="37">
        <v>177</v>
      </c>
      <c r="G60" s="188">
        <v>-26218944.185591698</v>
      </c>
      <c r="H60" s="121">
        <v>-152450236.1572922</v>
      </c>
      <c r="I60" s="197">
        <f t="shared" si="0"/>
        <v>-178669180.34288388</v>
      </c>
      <c r="J60" s="188">
        <v>-35182166.386420384</v>
      </c>
      <c r="K60" s="121">
        <v>-223098244.68206894</v>
      </c>
      <c r="L60" s="197">
        <f t="shared" si="1"/>
        <v>-258280411.0684893</v>
      </c>
    </row>
    <row r="61" spans="1:12" ht="12.75" customHeight="1">
      <c r="A61" s="286" t="s">
        <v>344</v>
      </c>
      <c r="B61" s="287"/>
      <c r="C61" s="287"/>
      <c r="D61" s="287"/>
      <c r="E61" s="288"/>
      <c r="F61" s="37">
        <v>178</v>
      </c>
      <c r="G61" s="188">
        <v>0</v>
      </c>
      <c r="H61" s="121">
        <v>6821108.963921039</v>
      </c>
      <c r="I61" s="197">
        <f t="shared" si="0"/>
        <v>6821108.963921039</v>
      </c>
      <c r="J61" s="188">
        <v>0</v>
      </c>
      <c r="K61" s="121">
        <v>59956441.68993744</v>
      </c>
      <c r="L61" s="197">
        <f t="shared" si="1"/>
        <v>59956441.68993744</v>
      </c>
    </row>
    <row r="62" spans="1:12" ht="24" customHeight="1">
      <c r="A62" s="286" t="s">
        <v>345</v>
      </c>
      <c r="B62" s="287"/>
      <c r="C62" s="287"/>
      <c r="D62" s="287"/>
      <c r="E62" s="288"/>
      <c r="F62" s="37">
        <v>179</v>
      </c>
      <c r="G62" s="191">
        <f>+SUM(G63:G65)</f>
        <v>-58807653.461819604</v>
      </c>
      <c r="H62" s="123">
        <f>+SUM(H63:H65)</f>
        <v>-606964330.7529796</v>
      </c>
      <c r="I62" s="197">
        <f t="shared" si="0"/>
        <v>-665771984.2147993</v>
      </c>
      <c r="J62" s="191">
        <f>+SUM(J63:J65)</f>
        <v>-61821608.3580512</v>
      </c>
      <c r="K62" s="123">
        <f>+SUM(K63:K65)</f>
        <v>-580326645.8183147</v>
      </c>
      <c r="L62" s="197">
        <f t="shared" si="1"/>
        <v>-642148254.1763659</v>
      </c>
    </row>
    <row r="63" spans="1:12" ht="12.75" customHeight="1">
      <c r="A63" s="286" t="s">
        <v>346</v>
      </c>
      <c r="B63" s="287"/>
      <c r="C63" s="287"/>
      <c r="D63" s="287"/>
      <c r="E63" s="288"/>
      <c r="F63" s="37">
        <v>180</v>
      </c>
      <c r="G63" s="188">
        <v>-2084075.8116213004</v>
      </c>
      <c r="H63" s="121">
        <v>-51856535.27085935</v>
      </c>
      <c r="I63" s="197">
        <f t="shared" si="0"/>
        <v>-53940611.082480654</v>
      </c>
      <c r="J63" s="188">
        <v>-1746000.0129123998</v>
      </c>
      <c r="K63" s="121">
        <v>-53310799.91304058</v>
      </c>
      <c r="L63" s="197">
        <f t="shared" si="1"/>
        <v>-55056799.92595298</v>
      </c>
    </row>
    <row r="64" spans="1:12" ht="20.25" customHeight="1">
      <c r="A64" s="286" t="s">
        <v>347</v>
      </c>
      <c r="B64" s="287"/>
      <c r="C64" s="287"/>
      <c r="D64" s="287"/>
      <c r="E64" s="288"/>
      <c r="F64" s="37">
        <v>181</v>
      </c>
      <c r="G64" s="188">
        <v>-30983006.037717704</v>
      </c>
      <c r="H64" s="121">
        <v>-276901028.4560255</v>
      </c>
      <c r="I64" s="197">
        <f t="shared" si="0"/>
        <v>-307884034.4937432</v>
      </c>
      <c r="J64" s="188">
        <v>-26497576.226863004</v>
      </c>
      <c r="K64" s="121">
        <v>-236985134.5391616</v>
      </c>
      <c r="L64" s="197">
        <f t="shared" si="1"/>
        <v>-263482710.7660246</v>
      </c>
    </row>
    <row r="65" spans="1:12" ht="12.75" customHeight="1">
      <c r="A65" s="286" t="s">
        <v>348</v>
      </c>
      <c r="B65" s="287"/>
      <c r="C65" s="287"/>
      <c r="D65" s="287"/>
      <c r="E65" s="288"/>
      <c r="F65" s="37">
        <v>182</v>
      </c>
      <c r="G65" s="188">
        <v>-25740571.612480596</v>
      </c>
      <c r="H65" s="121">
        <v>-278206767.0260948</v>
      </c>
      <c r="I65" s="197">
        <f t="shared" si="0"/>
        <v>-303947338.6385754</v>
      </c>
      <c r="J65" s="188">
        <v>-33578032.1182758</v>
      </c>
      <c r="K65" s="121">
        <v>-290030711.3661125</v>
      </c>
      <c r="L65" s="197">
        <f t="shared" si="1"/>
        <v>-323608743.4843883</v>
      </c>
    </row>
    <row r="66" spans="1:12" ht="12.75" customHeight="1">
      <c r="A66" s="293" t="s">
        <v>349</v>
      </c>
      <c r="B66" s="287"/>
      <c r="C66" s="287"/>
      <c r="D66" s="287"/>
      <c r="E66" s="288"/>
      <c r="F66" s="37">
        <v>183</v>
      </c>
      <c r="G66" s="191">
        <f>+SUM(G67:G73)</f>
        <v>-23990881.679496597</v>
      </c>
      <c r="H66" s="123">
        <f>+SUM(H67:H73)</f>
        <v>-107195594.7296448</v>
      </c>
      <c r="I66" s="197">
        <f t="shared" si="0"/>
        <v>-131186476.4091414</v>
      </c>
      <c r="J66" s="191">
        <f>+SUM(J67:J73)</f>
        <v>-25240992.5100814</v>
      </c>
      <c r="K66" s="123">
        <f>+SUM(K67:K73)</f>
        <v>-86248416.99310943</v>
      </c>
      <c r="L66" s="197">
        <f t="shared" si="1"/>
        <v>-111489409.50319083</v>
      </c>
    </row>
    <row r="67" spans="1:12" ht="21" customHeight="1">
      <c r="A67" s="286" t="s">
        <v>350</v>
      </c>
      <c r="B67" s="287"/>
      <c r="C67" s="287"/>
      <c r="D67" s="287"/>
      <c r="E67" s="288"/>
      <c r="F67" s="37">
        <v>184</v>
      </c>
      <c r="G67" s="188">
        <v>0</v>
      </c>
      <c r="H67" s="121">
        <v>0</v>
      </c>
      <c r="I67" s="197">
        <f t="shared" si="0"/>
        <v>0</v>
      </c>
      <c r="J67" s="188">
        <v>0</v>
      </c>
      <c r="K67" s="121">
        <v>0</v>
      </c>
      <c r="L67" s="197">
        <f t="shared" si="1"/>
        <v>0</v>
      </c>
    </row>
    <row r="68" spans="1:12" ht="12.75" customHeight="1">
      <c r="A68" s="286" t="s">
        <v>351</v>
      </c>
      <c r="B68" s="287"/>
      <c r="C68" s="287"/>
      <c r="D68" s="287"/>
      <c r="E68" s="288"/>
      <c r="F68" s="37">
        <v>185</v>
      </c>
      <c r="G68" s="188">
        <v>0</v>
      </c>
      <c r="H68" s="121">
        <v>-1675036.7556751994</v>
      </c>
      <c r="I68" s="197">
        <f t="shared" si="0"/>
        <v>-1675036.7556751994</v>
      </c>
      <c r="J68" s="188">
        <v>-14161.38256</v>
      </c>
      <c r="K68" s="121">
        <v>-557110.6734816004</v>
      </c>
      <c r="L68" s="197">
        <f t="shared" si="1"/>
        <v>-571272.0560416004</v>
      </c>
    </row>
    <row r="69" spans="1:12" ht="12.75" customHeight="1">
      <c r="A69" s="286" t="s">
        <v>352</v>
      </c>
      <c r="B69" s="287"/>
      <c r="C69" s="287"/>
      <c r="D69" s="287"/>
      <c r="E69" s="288"/>
      <c r="F69" s="37">
        <v>186</v>
      </c>
      <c r="G69" s="188">
        <v>-16836602.5299646</v>
      </c>
      <c r="H69" s="121">
        <v>-29946799.921940908</v>
      </c>
      <c r="I69" s="197">
        <f t="shared" si="0"/>
        <v>-46783402.451905504</v>
      </c>
      <c r="J69" s="188">
        <v>-2111252.9644842</v>
      </c>
      <c r="K69" s="121">
        <v>-2650986.950511601</v>
      </c>
      <c r="L69" s="197">
        <f t="shared" si="1"/>
        <v>-4762239.914995801</v>
      </c>
    </row>
    <row r="70" spans="1:12" ht="23.25" customHeight="1">
      <c r="A70" s="286" t="s">
        <v>353</v>
      </c>
      <c r="B70" s="287"/>
      <c r="C70" s="287"/>
      <c r="D70" s="287"/>
      <c r="E70" s="288"/>
      <c r="F70" s="37">
        <v>187</v>
      </c>
      <c r="G70" s="188">
        <v>-90065.45</v>
      </c>
      <c r="H70" s="121">
        <v>-2512782.29</v>
      </c>
      <c r="I70" s="197">
        <f t="shared" si="0"/>
        <v>-2602847.74</v>
      </c>
      <c r="J70" s="188">
        <v>-42814.22</v>
      </c>
      <c r="K70" s="121">
        <v>-23056414.1524756</v>
      </c>
      <c r="L70" s="197">
        <f t="shared" si="1"/>
        <v>-23099228.372475598</v>
      </c>
    </row>
    <row r="71" spans="1:12" ht="19.5" customHeight="1">
      <c r="A71" s="286" t="s">
        <v>354</v>
      </c>
      <c r="B71" s="287"/>
      <c r="C71" s="287"/>
      <c r="D71" s="287"/>
      <c r="E71" s="288"/>
      <c r="F71" s="37">
        <v>188</v>
      </c>
      <c r="G71" s="188">
        <v>0</v>
      </c>
      <c r="H71" s="121">
        <v>-2651261.599284</v>
      </c>
      <c r="I71" s="197">
        <f t="shared" si="0"/>
        <v>-2651261.599284</v>
      </c>
      <c r="J71" s="188">
        <v>0</v>
      </c>
      <c r="K71" s="121">
        <v>-925729.034416</v>
      </c>
      <c r="L71" s="197">
        <f t="shared" si="1"/>
        <v>-925729.034416</v>
      </c>
    </row>
    <row r="72" spans="1:12" ht="12.75" customHeight="1">
      <c r="A72" s="286" t="s">
        <v>355</v>
      </c>
      <c r="B72" s="287"/>
      <c r="C72" s="287"/>
      <c r="D72" s="287"/>
      <c r="E72" s="288"/>
      <c r="F72" s="37">
        <v>189</v>
      </c>
      <c r="G72" s="188">
        <v>-6105468.884799999</v>
      </c>
      <c r="H72" s="121">
        <v>0</v>
      </c>
      <c r="I72" s="197">
        <f aca="true" t="shared" si="2" ref="I72:I98">G72+H72</f>
        <v>-6105468.884799999</v>
      </c>
      <c r="J72" s="188">
        <v>-22297436.21672</v>
      </c>
      <c r="K72" s="121">
        <v>-4266473.770949198</v>
      </c>
      <c r="L72" s="197">
        <f aca="true" t="shared" si="3" ref="L72:L99">J72+K72</f>
        <v>-26563909.9876692</v>
      </c>
    </row>
    <row r="73" spans="1:12" ht="12.75" customHeight="1">
      <c r="A73" s="286" t="s">
        <v>356</v>
      </c>
      <c r="B73" s="287"/>
      <c r="C73" s="287"/>
      <c r="D73" s="287"/>
      <c r="E73" s="288"/>
      <c r="F73" s="37">
        <v>190</v>
      </c>
      <c r="G73" s="188">
        <v>-958744.814732</v>
      </c>
      <c r="H73" s="121">
        <v>-70409714.1627447</v>
      </c>
      <c r="I73" s="197">
        <f t="shared" si="2"/>
        <v>-71368458.9774767</v>
      </c>
      <c r="J73" s="188">
        <v>-775327.7263171999</v>
      </c>
      <c r="K73" s="121">
        <v>-54791702.41127545</v>
      </c>
      <c r="L73" s="197">
        <f t="shared" si="3"/>
        <v>-55567030.13759264</v>
      </c>
    </row>
    <row r="74" spans="1:12" ht="24.75" customHeight="1">
      <c r="A74" s="293" t="s">
        <v>357</v>
      </c>
      <c r="B74" s="287"/>
      <c r="C74" s="287"/>
      <c r="D74" s="287"/>
      <c r="E74" s="288"/>
      <c r="F74" s="37">
        <v>191</v>
      </c>
      <c r="G74" s="191">
        <f>+SUM(G75:G76)</f>
        <v>-653266.1028</v>
      </c>
      <c r="H74" s="123">
        <f>+SUM(H75:H76)</f>
        <v>-57640636.1293635</v>
      </c>
      <c r="I74" s="197">
        <f t="shared" si="2"/>
        <v>-58293902.2321635</v>
      </c>
      <c r="J74" s="191">
        <f>+SUM(J75:J76)</f>
        <v>-749652.3508663999</v>
      </c>
      <c r="K74" s="123">
        <f>+SUM(K75:K76)</f>
        <v>-48936894.607812196</v>
      </c>
      <c r="L74" s="197">
        <f t="shared" si="3"/>
        <v>-49686546.958678596</v>
      </c>
    </row>
    <row r="75" spans="1:12" ht="12.75" customHeight="1">
      <c r="A75" s="286" t="s">
        <v>358</v>
      </c>
      <c r="B75" s="287"/>
      <c r="C75" s="287"/>
      <c r="D75" s="287"/>
      <c r="E75" s="288"/>
      <c r="F75" s="37">
        <v>192</v>
      </c>
      <c r="G75" s="188">
        <v>0</v>
      </c>
      <c r="H75" s="121">
        <v>-964538.1516129001</v>
      </c>
      <c r="I75" s="197">
        <f t="shared" si="2"/>
        <v>-964538.1516129001</v>
      </c>
      <c r="J75" s="188">
        <v>0</v>
      </c>
      <c r="K75" s="121">
        <v>-1114542.3959978</v>
      </c>
      <c r="L75" s="197">
        <f t="shared" si="3"/>
        <v>-1114542.3959978</v>
      </c>
    </row>
    <row r="76" spans="1:12" ht="12.75" customHeight="1">
      <c r="A76" s="286" t="s">
        <v>359</v>
      </c>
      <c r="B76" s="287"/>
      <c r="C76" s="287"/>
      <c r="D76" s="287"/>
      <c r="E76" s="288"/>
      <c r="F76" s="37">
        <v>193</v>
      </c>
      <c r="G76" s="188">
        <v>-653266.1028</v>
      </c>
      <c r="H76" s="121">
        <v>-56676097.9777506</v>
      </c>
      <c r="I76" s="197">
        <f t="shared" si="2"/>
        <v>-57329364.080550596</v>
      </c>
      <c r="J76" s="188">
        <v>-749652.3508663999</v>
      </c>
      <c r="K76" s="121">
        <v>-47822352.211814396</v>
      </c>
      <c r="L76" s="197">
        <f t="shared" si="3"/>
        <v>-48572004.562680796</v>
      </c>
    </row>
    <row r="77" spans="1:12" ht="12.75" customHeight="1">
      <c r="A77" s="293" t="s">
        <v>360</v>
      </c>
      <c r="B77" s="287"/>
      <c r="C77" s="287"/>
      <c r="D77" s="287"/>
      <c r="E77" s="288"/>
      <c r="F77" s="37">
        <v>194</v>
      </c>
      <c r="G77" s="188">
        <v>-875.41425</v>
      </c>
      <c r="H77" s="121">
        <v>-23519221.356263302</v>
      </c>
      <c r="I77" s="197">
        <f t="shared" si="2"/>
        <v>-23520096.770513304</v>
      </c>
      <c r="J77" s="188">
        <v>-12509.91736</v>
      </c>
      <c r="K77" s="121">
        <v>-107177787.62597102</v>
      </c>
      <c r="L77" s="197">
        <f t="shared" si="3"/>
        <v>-107190297.54333101</v>
      </c>
    </row>
    <row r="78" spans="1:12" ht="36" customHeight="1">
      <c r="A78" s="293" t="s">
        <v>361</v>
      </c>
      <c r="B78" s="294"/>
      <c r="C78" s="294"/>
      <c r="D78" s="294"/>
      <c r="E78" s="295"/>
      <c r="F78" s="37">
        <v>195</v>
      </c>
      <c r="G78" s="191">
        <f>G7+G16+G30+G31+G32+G33+G42+G50+G54+G57+G66+G74+G77</f>
        <v>9659415.645454885</v>
      </c>
      <c r="H78" s="123">
        <f>H7+H16+H30+H31+H32+H33+H42+H50+H54+H57+H66+H74+H77</f>
        <v>136860350.13825747</v>
      </c>
      <c r="I78" s="197">
        <f t="shared" si="2"/>
        <v>146519765.78371236</v>
      </c>
      <c r="J78" s="191">
        <f>J7+J16+J30+J31+J32+J33+J42+J50+J54+J57+J66+J74+J77</f>
        <v>27438180.998798754</v>
      </c>
      <c r="K78" s="123">
        <f>K7+K16+K30+K31+K32+K33+K42+K50+K54+K57+K66+K74+K77</f>
        <v>229725266.94914395</v>
      </c>
      <c r="L78" s="197">
        <f t="shared" si="3"/>
        <v>257163447.9479427</v>
      </c>
    </row>
    <row r="79" spans="1:12" ht="12.75" customHeight="1">
      <c r="A79" s="293" t="s">
        <v>362</v>
      </c>
      <c r="B79" s="287"/>
      <c r="C79" s="287"/>
      <c r="D79" s="287"/>
      <c r="E79" s="288"/>
      <c r="F79" s="37">
        <v>196</v>
      </c>
      <c r="G79" s="191">
        <f>+SUM(G80:G81)</f>
        <v>-2722441.6142100003</v>
      </c>
      <c r="H79" s="123">
        <f>+SUM(H80:H81)</f>
        <v>-29858590.53233573</v>
      </c>
      <c r="I79" s="197">
        <f t="shared" si="2"/>
        <v>-32581032.14654573</v>
      </c>
      <c r="J79" s="191">
        <f>+SUM(J80:J81)</f>
        <v>-5787507.34112001</v>
      </c>
      <c r="K79" s="123">
        <f>+SUM(K80:K81)</f>
        <v>-76165712.41322207</v>
      </c>
      <c r="L79" s="197">
        <f t="shared" si="3"/>
        <v>-81953219.75434208</v>
      </c>
    </row>
    <row r="80" spans="1:12" ht="12.75" customHeight="1">
      <c r="A80" s="286" t="s">
        <v>363</v>
      </c>
      <c r="B80" s="287"/>
      <c r="C80" s="287"/>
      <c r="D80" s="287"/>
      <c r="E80" s="288"/>
      <c r="F80" s="37">
        <v>197</v>
      </c>
      <c r="G80" s="188">
        <v>-716688.55653</v>
      </c>
      <c r="H80" s="121">
        <v>-13540333.973440701</v>
      </c>
      <c r="I80" s="197">
        <f t="shared" si="2"/>
        <v>-14257022.529970702</v>
      </c>
      <c r="J80" s="188">
        <v>-7815101.991120011</v>
      </c>
      <c r="K80" s="121">
        <v>-47524450.38304594</v>
      </c>
      <c r="L80" s="197">
        <f t="shared" si="3"/>
        <v>-55339552.37416595</v>
      </c>
    </row>
    <row r="81" spans="1:12" ht="12.75" customHeight="1">
      <c r="A81" s="286" t="s">
        <v>364</v>
      </c>
      <c r="B81" s="287"/>
      <c r="C81" s="287"/>
      <c r="D81" s="287"/>
      <c r="E81" s="288"/>
      <c r="F81" s="37">
        <v>198</v>
      </c>
      <c r="G81" s="188">
        <v>-2005753.05768</v>
      </c>
      <c r="H81" s="121">
        <v>-16318256.558895027</v>
      </c>
      <c r="I81" s="197">
        <f t="shared" si="2"/>
        <v>-18324009.61657503</v>
      </c>
      <c r="J81" s="188">
        <v>2027594.65</v>
      </c>
      <c r="K81" s="121">
        <v>-28641262.03017613</v>
      </c>
      <c r="L81" s="197">
        <f t="shared" si="3"/>
        <v>-26613667.38017613</v>
      </c>
    </row>
    <row r="82" spans="1:12" ht="21" customHeight="1">
      <c r="A82" s="293" t="s">
        <v>365</v>
      </c>
      <c r="B82" s="287"/>
      <c r="C82" s="287"/>
      <c r="D82" s="287"/>
      <c r="E82" s="288"/>
      <c r="F82" s="37">
        <v>199</v>
      </c>
      <c r="G82" s="189">
        <f>G78+G79</f>
        <v>6936974.031244885</v>
      </c>
      <c r="H82" s="123">
        <f>H78+H79</f>
        <v>107001759.60592175</v>
      </c>
      <c r="I82" s="197">
        <f t="shared" si="2"/>
        <v>113938733.63716663</v>
      </c>
      <c r="J82" s="189">
        <f>J78+J79</f>
        <v>21650673.657678746</v>
      </c>
      <c r="K82" s="123">
        <f>K78+K79</f>
        <v>153559554.53592187</v>
      </c>
      <c r="L82" s="197">
        <f>J82+K82</f>
        <v>175210228.19360062</v>
      </c>
    </row>
    <row r="83" spans="1:12" ht="12.75" customHeight="1">
      <c r="A83" s="293" t="s">
        <v>291</v>
      </c>
      <c r="B83" s="294"/>
      <c r="C83" s="294"/>
      <c r="D83" s="294"/>
      <c r="E83" s="295"/>
      <c r="F83" s="37">
        <v>200</v>
      </c>
      <c r="G83" s="188">
        <v>6649735.122579354</v>
      </c>
      <c r="H83" s="121">
        <v>107939953.984243</v>
      </c>
      <c r="I83" s="197">
        <f t="shared" si="2"/>
        <v>114589689.10682236</v>
      </c>
      <c r="J83" s="188">
        <v>21636011.807515062</v>
      </c>
      <c r="K83" s="121">
        <v>154198704.2301756</v>
      </c>
      <c r="L83" s="197">
        <f t="shared" si="3"/>
        <v>175834716.03769067</v>
      </c>
    </row>
    <row r="84" spans="1:12" ht="12.75" customHeight="1">
      <c r="A84" s="293" t="s">
        <v>292</v>
      </c>
      <c r="B84" s="294"/>
      <c r="C84" s="294"/>
      <c r="D84" s="294"/>
      <c r="E84" s="295"/>
      <c r="F84" s="37">
        <v>201</v>
      </c>
      <c r="G84" s="188">
        <v>287238.90866571007</v>
      </c>
      <c r="H84" s="121">
        <v>-938193.9834569</v>
      </c>
      <c r="I84" s="197">
        <f t="shared" si="2"/>
        <v>-650955.07479119</v>
      </c>
      <c r="J84" s="188">
        <v>14661.850163544384</v>
      </c>
      <c r="K84" s="121">
        <v>-639149.6942530612</v>
      </c>
      <c r="L84" s="197">
        <f t="shared" si="3"/>
        <v>-624487.8440895168</v>
      </c>
    </row>
    <row r="85" spans="1:12" ht="12.75" customHeight="1">
      <c r="A85" s="293" t="s">
        <v>366</v>
      </c>
      <c r="B85" s="294"/>
      <c r="C85" s="294"/>
      <c r="D85" s="294"/>
      <c r="E85" s="294"/>
      <c r="F85" s="37">
        <v>202</v>
      </c>
      <c r="G85" s="188">
        <f>G7+G16+G30+G31+G32+G81</f>
        <v>725063455.5869293</v>
      </c>
      <c r="H85" s="121">
        <f>H7+H16+H30+H31+H32+H81</f>
        <v>2568660465.5155478</v>
      </c>
      <c r="I85" s="197">
        <f t="shared" si="2"/>
        <v>3293723921.102477</v>
      </c>
      <c r="J85" s="188">
        <f>J7+J16+J30+J31+J32+J81</f>
        <v>763718784.2320387</v>
      </c>
      <c r="K85" s="121">
        <f>K7+K16+K30+K31+K32+K81</f>
        <v>2512654125.9680285</v>
      </c>
      <c r="L85" s="197">
        <f t="shared" si="3"/>
        <v>3276372910.2000675</v>
      </c>
    </row>
    <row r="86" spans="1:12" ht="12.75" customHeight="1">
      <c r="A86" s="293" t="s">
        <v>367</v>
      </c>
      <c r="B86" s="294"/>
      <c r="C86" s="294"/>
      <c r="D86" s="294"/>
      <c r="E86" s="294"/>
      <c r="F86" s="37">
        <v>203</v>
      </c>
      <c r="G86" s="188">
        <f>G33+G42+G50+G54+G57+G66+G74+G77+G80</f>
        <v>-718126481.5556846</v>
      </c>
      <c r="H86" s="121">
        <f>H33+H42+H50+H54+H57+H66+H74+H77+H80</f>
        <v>-2461658705.909626</v>
      </c>
      <c r="I86" s="197">
        <f t="shared" si="2"/>
        <v>-3179785187.4653106</v>
      </c>
      <c r="J86" s="188">
        <f>J33+J42+J50+J54+J57+J66+J74+J77+J80</f>
        <v>-742068110.57436</v>
      </c>
      <c r="K86" s="121">
        <f>K33+K42+K50+K54+K57+K66+K74+K77+K80</f>
        <v>-2359094571.4321065</v>
      </c>
      <c r="L86" s="197">
        <f t="shared" si="3"/>
        <v>-3101162682.0064664</v>
      </c>
    </row>
    <row r="87" spans="1:12" ht="12.75" customHeight="1">
      <c r="A87" s="293" t="s">
        <v>368</v>
      </c>
      <c r="B87" s="287"/>
      <c r="C87" s="287"/>
      <c r="D87" s="287"/>
      <c r="E87" s="287"/>
      <c r="F87" s="37">
        <v>204</v>
      </c>
      <c r="G87" s="189">
        <f>SUM(G88:G94)-G95</f>
        <v>-6101781.35999999</v>
      </c>
      <c r="H87" s="123">
        <f>SUM(H88:H94)-H95</f>
        <v>-19855416.055873547</v>
      </c>
      <c r="I87" s="197">
        <f t="shared" si="2"/>
        <v>-25957197.415873535</v>
      </c>
      <c r="J87" s="189">
        <f>SUM(J88:J94)-J95</f>
        <v>52789282.50670538</v>
      </c>
      <c r="K87" s="123">
        <f>SUM(K88:K94)-K95</f>
        <v>39153943.911447905</v>
      </c>
      <c r="L87" s="197">
        <f t="shared" si="3"/>
        <v>91943226.41815329</v>
      </c>
    </row>
    <row r="88" spans="1:12" ht="19.5" customHeight="1">
      <c r="A88" s="286" t="s">
        <v>369</v>
      </c>
      <c r="B88" s="287"/>
      <c r="C88" s="287"/>
      <c r="D88" s="287"/>
      <c r="E88" s="287"/>
      <c r="F88" s="37">
        <v>205</v>
      </c>
      <c r="G88" s="198">
        <v>0</v>
      </c>
      <c r="H88" s="124">
        <v>642919.429082949</v>
      </c>
      <c r="I88" s="197">
        <f t="shared" si="2"/>
        <v>642919.429082949</v>
      </c>
      <c r="J88" s="198">
        <v>-461969.7864946176</v>
      </c>
      <c r="K88" s="124">
        <v>-965487.5761413897</v>
      </c>
      <c r="L88" s="197">
        <f t="shared" si="3"/>
        <v>-1427457.3626360074</v>
      </c>
    </row>
    <row r="89" spans="1:12" ht="23.25" customHeight="1">
      <c r="A89" s="286" t="s">
        <v>370</v>
      </c>
      <c r="B89" s="287"/>
      <c r="C89" s="287"/>
      <c r="D89" s="287"/>
      <c r="E89" s="287"/>
      <c r="F89" s="37">
        <v>206</v>
      </c>
      <c r="G89" s="198">
        <v>-6101781.35999999</v>
      </c>
      <c r="H89" s="124">
        <v>-20555163.895221196</v>
      </c>
      <c r="I89" s="197">
        <f t="shared" si="2"/>
        <v>-26656945.255221188</v>
      </c>
      <c r="J89" s="198">
        <v>64809562.81</v>
      </c>
      <c r="K89" s="124">
        <v>56542703.9276945</v>
      </c>
      <c r="L89" s="197">
        <f t="shared" si="3"/>
        <v>121352266.7376945</v>
      </c>
    </row>
    <row r="90" spans="1:12" ht="21.75" customHeight="1">
      <c r="A90" s="286" t="s">
        <v>371</v>
      </c>
      <c r="B90" s="287"/>
      <c r="C90" s="287"/>
      <c r="D90" s="287"/>
      <c r="E90" s="287"/>
      <c r="F90" s="37">
        <v>207</v>
      </c>
      <c r="G90" s="198">
        <v>0</v>
      </c>
      <c r="H90" s="124">
        <v>56828.410264700055</v>
      </c>
      <c r="I90" s="197">
        <f t="shared" si="2"/>
        <v>56828.410264700055</v>
      </c>
      <c r="J90" s="198">
        <v>0</v>
      </c>
      <c r="K90" s="124">
        <v>-15182600.033544056</v>
      </c>
      <c r="L90" s="197">
        <f t="shared" si="3"/>
        <v>-15182600.033544056</v>
      </c>
    </row>
    <row r="91" spans="1:12" ht="21" customHeight="1">
      <c r="A91" s="286" t="s">
        <v>372</v>
      </c>
      <c r="B91" s="287"/>
      <c r="C91" s="287"/>
      <c r="D91" s="287"/>
      <c r="E91" s="287"/>
      <c r="F91" s="37">
        <v>208</v>
      </c>
      <c r="G91" s="198">
        <v>0</v>
      </c>
      <c r="H91" s="124">
        <v>0</v>
      </c>
      <c r="I91" s="197">
        <f t="shared" si="2"/>
        <v>0</v>
      </c>
      <c r="J91" s="198"/>
      <c r="K91" s="124"/>
      <c r="L91" s="197">
        <f t="shared" si="3"/>
        <v>0</v>
      </c>
    </row>
    <row r="92" spans="1:12" ht="15.75" customHeight="1">
      <c r="A92" s="286" t="s">
        <v>474</v>
      </c>
      <c r="B92" s="287"/>
      <c r="C92" s="287"/>
      <c r="D92" s="287"/>
      <c r="E92" s="287"/>
      <c r="F92" s="37">
        <v>209</v>
      </c>
      <c r="G92" s="198">
        <v>0</v>
      </c>
      <c r="H92" s="124">
        <v>0</v>
      </c>
      <c r="I92" s="197">
        <f t="shared" si="2"/>
        <v>0</v>
      </c>
      <c r="J92" s="198">
        <v>0</v>
      </c>
      <c r="K92" s="124">
        <v>0</v>
      </c>
      <c r="L92" s="197">
        <f t="shared" si="3"/>
        <v>0</v>
      </c>
    </row>
    <row r="93" spans="1:12" ht="21" customHeight="1">
      <c r="A93" s="286" t="s">
        <v>475</v>
      </c>
      <c r="B93" s="287"/>
      <c r="C93" s="287"/>
      <c r="D93" s="287"/>
      <c r="E93" s="287"/>
      <c r="F93" s="37">
        <v>210</v>
      </c>
      <c r="G93" s="198">
        <v>0</v>
      </c>
      <c r="H93" s="124">
        <v>0</v>
      </c>
      <c r="I93" s="197">
        <f t="shared" si="2"/>
        <v>0</v>
      </c>
      <c r="J93" s="198">
        <v>0</v>
      </c>
      <c r="K93" s="124">
        <v>0</v>
      </c>
      <c r="L93" s="197">
        <f t="shared" si="3"/>
        <v>0</v>
      </c>
    </row>
    <row r="94" spans="1:12" ht="14.25" customHeight="1">
      <c r="A94" s="286" t="s">
        <v>473</v>
      </c>
      <c r="B94" s="287"/>
      <c r="C94" s="287"/>
      <c r="D94" s="287"/>
      <c r="E94" s="287"/>
      <c r="F94" s="37">
        <v>211</v>
      </c>
      <c r="G94" s="198">
        <v>0</v>
      </c>
      <c r="H94" s="124">
        <v>0</v>
      </c>
      <c r="I94" s="197">
        <f t="shared" si="2"/>
        <v>0</v>
      </c>
      <c r="J94" s="198">
        <v>0</v>
      </c>
      <c r="K94" s="124">
        <v>0</v>
      </c>
      <c r="L94" s="197">
        <f t="shared" si="3"/>
        <v>0</v>
      </c>
    </row>
    <row r="95" spans="1:12" ht="12.75" customHeight="1">
      <c r="A95" s="286" t="s">
        <v>373</v>
      </c>
      <c r="B95" s="287"/>
      <c r="C95" s="287"/>
      <c r="D95" s="287"/>
      <c r="E95" s="287"/>
      <c r="F95" s="37">
        <v>212</v>
      </c>
      <c r="G95" s="198">
        <v>0</v>
      </c>
      <c r="H95" s="124">
        <v>0</v>
      </c>
      <c r="I95" s="197">
        <f t="shared" si="2"/>
        <v>0</v>
      </c>
      <c r="J95" s="198">
        <v>11558310.5168</v>
      </c>
      <c r="K95" s="124">
        <v>1240672.40656115</v>
      </c>
      <c r="L95" s="197">
        <f t="shared" si="3"/>
        <v>12798982.923361149</v>
      </c>
    </row>
    <row r="96" spans="1:12" ht="12.75" customHeight="1">
      <c r="A96" s="293" t="s">
        <v>374</v>
      </c>
      <c r="B96" s="287"/>
      <c r="C96" s="287"/>
      <c r="D96" s="287"/>
      <c r="E96" s="287"/>
      <c r="F96" s="37">
        <v>213</v>
      </c>
      <c r="G96" s="189">
        <f>G82+G87</f>
        <v>835192.6712448951</v>
      </c>
      <c r="H96" s="123">
        <f>H82+H87</f>
        <v>87146343.5500482</v>
      </c>
      <c r="I96" s="197">
        <f t="shared" si="2"/>
        <v>87981536.22129309</v>
      </c>
      <c r="J96" s="189">
        <f>J82+J87</f>
        <v>74439956.16438413</v>
      </c>
      <c r="K96" s="123">
        <f>K82+K87</f>
        <v>192713498.44736978</v>
      </c>
      <c r="L96" s="197">
        <f t="shared" si="3"/>
        <v>267153454.6117539</v>
      </c>
    </row>
    <row r="97" spans="1:12" ht="12.75" customHeight="1">
      <c r="A97" s="293" t="s">
        <v>291</v>
      </c>
      <c r="B97" s="294"/>
      <c r="C97" s="294"/>
      <c r="D97" s="294"/>
      <c r="E97" s="295"/>
      <c r="F97" s="37">
        <v>214</v>
      </c>
      <c r="G97" s="188">
        <v>547953.7625793642</v>
      </c>
      <c r="H97" s="121">
        <v>88171423.7292867</v>
      </c>
      <c r="I97" s="197">
        <f t="shared" si="2"/>
        <v>88719377.49186607</v>
      </c>
      <c r="J97" s="188">
        <v>74425217.19684975</v>
      </c>
      <c r="K97" s="121">
        <v>193339291.95195273</v>
      </c>
      <c r="L97" s="197">
        <f t="shared" si="3"/>
        <v>267764509.14880246</v>
      </c>
    </row>
    <row r="98" spans="1:12" ht="12.75" customHeight="1">
      <c r="A98" s="293" t="s">
        <v>292</v>
      </c>
      <c r="B98" s="294"/>
      <c r="C98" s="294"/>
      <c r="D98" s="294"/>
      <c r="E98" s="295"/>
      <c r="F98" s="37">
        <v>215</v>
      </c>
      <c r="G98" s="188">
        <v>287238.90866571007</v>
      </c>
      <c r="H98" s="121">
        <v>-1025079.9834569</v>
      </c>
      <c r="I98" s="197">
        <f t="shared" si="2"/>
        <v>-737841.07479119</v>
      </c>
      <c r="J98" s="188">
        <v>14738.967534237634</v>
      </c>
      <c r="K98" s="121">
        <v>-625793.6485822471</v>
      </c>
      <c r="L98" s="197">
        <f t="shared" si="3"/>
        <v>-611054.6810480094</v>
      </c>
    </row>
    <row r="99" spans="1:12" ht="12.75" customHeight="1">
      <c r="A99" s="296" t="s">
        <v>476</v>
      </c>
      <c r="B99" s="337"/>
      <c r="C99" s="337"/>
      <c r="D99" s="337"/>
      <c r="E99" s="337"/>
      <c r="F99" s="38">
        <v>216</v>
      </c>
      <c r="G99" s="199"/>
      <c r="H99" s="125"/>
      <c r="I99" s="200">
        <f>G99+H99</f>
        <v>0</v>
      </c>
      <c r="J99" s="199"/>
      <c r="K99" s="125"/>
      <c r="L99" s="200">
        <f t="shared" si="3"/>
        <v>0</v>
      </c>
    </row>
    <row r="100" spans="1:12" ht="12.75">
      <c r="A100" s="338" t="s">
        <v>375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</row>
  </sheetData>
  <sheetProtection/>
  <mergeCells count="102"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7:E17"/>
    <mergeCell ref="A18:E18"/>
    <mergeCell ref="A19:E19"/>
    <mergeCell ref="A20:E20"/>
    <mergeCell ref="A21:E21"/>
    <mergeCell ref="A22:E22"/>
    <mergeCell ref="A29:E29"/>
    <mergeCell ref="A30:E30"/>
    <mergeCell ref="A31:E31"/>
    <mergeCell ref="A32:E32"/>
    <mergeCell ref="A25:E25"/>
    <mergeCell ref="A26:E26"/>
    <mergeCell ref="A27:E27"/>
    <mergeCell ref="A28:E28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9:E59"/>
    <mergeCell ref="A60:E60"/>
    <mergeCell ref="A61:E61"/>
    <mergeCell ref="A62:E62"/>
    <mergeCell ref="A65:E65"/>
    <mergeCell ref="A66:E66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1">
    <dataValidation allowBlank="1" sqref="A101:L65536 M1:IV65536 F7:L99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J64" sqref="J64"/>
    </sheetView>
  </sheetViews>
  <sheetFormatPr defaultColWidth="9.140625" defaultRowHeight="12.75"/>
  <cols>
    <col min="1" max="5" width="9.140625" style="64" customWidth="1"/>
    <col min="6" max="6" width="21.421875" style="64" customWidth="1"/>
    <col min="7" max="8" width="9.140625" style="64" hidden="1" customWidth="1"/>
    <col min="9" max="9" width="9.140625" style="64" customWidth="1"/>
    <col min="10" max="10" width="11.7109375" style="64" bestFit="1" customWidth="1"/>
    <col min="11" max="11" width="10.421875" style="64" bestFit="1" customWidth="1"/>
    <col min="12" max="16384" width="9.140625" style="64" customWidth="1"/>
  </cols>
  <sheetData>
    <row r="1" spans="1:13" ht="18.75" customHeight="1">
      <c r="A1" s="357" t="s">
        <v>376</v>
      </c>
      <c r="B1" s="357"/>
      <c r="C1" s="357"/>
      <c r="D1" s="357"/>
      <c r="E1" s="357"/>
      <c r="F1" s="357"/>
      <c r="G1" s="357"/>
      <c r="H1" s="357"/>
      <c r="I1" s="357"/>
      <c r="J1" s="358"/>
      <c r="K1" s="358"/>
      <c r="L1" s="358"/>
      <c r="M1" s="358"/>
    </row>
    <row r="2" spans="1:10" ht="12.75" customHeight="1">
      <c r="A2" s="359" t="s">
        <v>508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11" ht="12.75">
      <c r="A3" s="159"/>
      <c r="B3" s="163"/>
      <c r="C3" s="163"/>
      <c r="D3" s="354"/>
      <c r="E3" s="354"/>
      <c r="F3" s="163"/>
      <c r="G3" s="163"/>
      <c r="H3" s="163"/>
      <c r="I3" s="163"/>
      <c r="J3" s="164"/>
      <c r="K3" s="165" t="s">
        <v>164</v>
      </c>
    </row>
    <row r="4" spans="1:11" ht="24.75" thickBot="1">
      <c r="A4" s="362" t="s">
        <v>165</v>
      </c>
      <c r="B4" s="362"/>
      <c r="C4" s="362"/>
      <c r="D4" s="362"/>
      <c r="E4" s="362"/>
      <c r="F4" s="362"/>
      <c r="G4" s="362"/>
      <c r="H4" s="362"/>
      <c r="I4" s="65" t="s">
        <v>166</v>
      </c>
      <c r="J4" s="65" t="s">
        <v>167</v>
      </c>
      <c r="K4" s="65" t="s">
        <v>168</v>
      </c>
    </row>
    <row r="5" spans="1:11" ht="12.75" customHeight="1">
      <c r="A5" s="363">
        <v>1</v>
      </c>
      <c r="B5" s="363"/>
      <c r="C5" s="363"/>
      <c r="D5" s="363"/>
      <c r="E5" s="363"/>
      <c r="F5" s="363"/>
      <c r="G5" s="363"/>
      <c r="H5" s="363"/>
      <c r="I5" s="66">
        <v>2</v>
      </c>
      <c r="J5" s="67" t="s">
        <v>14</v>
      </c>
      <c r="K5" s="67" t="s">
        <v>15</v>
      </c>
    </row>
    <row r="6" spans="1:11" ht="12.75" customHeight="1">
      <c r="A6" s="364" t="s">
        <v>377</v>
      </c>
      <c r="B6" s="365"/>
      <c r="C6" s="365"/>
      <c r="D6" s="365"/>
      <c r="E6" s="365"/>
      <c r="F6" s="365"/>
      <c r="G6" s="365"/>
      <c r="H6" s="365"/>
      <c r="I6" s="168">
        <v>1</v>
      </c>
      <c r="J6" s="201">
        <f>J7+J18+J36</f>
        <v>-201193216.84858215</v>
      </c>
      <c r="K6" s="201">
        <f>K7+K18+K36</f>
        <v>-164666959.48699135</v>
      </c>
    </row>
    <row r="7" spans="1:11" ht="12.75" customHeight="1">
      <c r="A7" s="349" t="s">
        <v>378</v>
      </c>
      <c r="B7" s="356"/>
      <c r="C7" s="356"/>
      <c r="D7" s="356"/>
      <c r="E7" s="356"/>
      <c r="F7" s="356"/>
      <c r="G7" s="356"/>
      <c r="H7" s="356"/>
      <c r="I7" s="169">
        <v>2</v>
      </c>
      <c r="J7" s="202">
        <f>J8+J9</f>
        <v>35990721.38779874</v>
      </c>
      <c r="K7" s="202">
        <f>K8+K9</f>
        <v>157467591.34845874</v>
      </c>
    </row>
    <row r="8" spans="1:11" ht="12.75" customHeight="1">
      <c r="A8" s="351" t="s">
        <v>379</v>
      </c>
      <c r="B8" s="356"/>
      <c r="C8" s="356"/>
      <c r="D8" s="356"/>
      <c r="E8" s="356"/>
      <c r="F8" s="356"/>
      <c r="G8" s="356"/>
      <c r="H8" s="356"/>
      <c r="I8" s="169">
        <v>3</v>
      </c>
      <c r="J8" s="203">
        <v>146519765.7837124</v>
      </c>
      <c r="K8" s="203">
        <v>257163447.9479432</v>
      </c>
    </row>
    <row r="9" spans="1:11" ht="12.75" customHeight="1">
      <c r="A9" s="351" t="s">
        <v>380</v>
      </c>
      <c r="B9" s="356"/>
      <c r="C9" s="356"/>
      <c r="D9" s="356"/>
      <c r="E9" s="356"/>
      <c r="F9" s="356"/>
      <c r="G9" s="356"/>
      <c r="H9" s="356"/>
      <c r="I9" s="169">
        <v>4</v>
      </c>
      <c r="J9" s="202">
        <f>SUM(J10:J17)</f>
        <v>-110529044.39591365</v>
      </c>
      <c r="K9" s="202">
        <f>SUM(K10:K17)</f>
        <v>-99695856.59948447</v>
      </c>
    </row>
    <row r="10" spans="1:11" ht="12.75" customHeight="1">
      <c r="A10" s="351" t="s">
        <v>381</v>
      </c>
      <c r="B10" s="356"/>
      <c r="C10" s="356"/>
      <c r="D10" s="356"/>
      <c r="E10" s="356"/>
      <c r="F10" s="356"/>
      <c r="G10" s="356"/>
      <c r="H10" s="356"/>
      <c r="I10" s="169">
        <v>5</v>
      </c>
      <c r="J10" s="203">
        <v>44678805.689775564</v>
      </c>
      <c r="K10" s="203">
        <v>41805879.13235977</v>
      </c>
    </row>
    <row r="11" spans="1:11" ht="12.75" customHeight="1">
      <c r="A11" s="351" t="s">
        <v>382</v>
      </c>
      <c r="B11" s="356"/>
      <c r="C11" s="356"/>
      <c r="D11" s="356"/>
      <c r="E11" s="356"/>
      <c r="F11" s="356"/>
      <c r="G11" s="356"/>
      <c r="H11" s="356"/>
      <c r="I11" s="169">
        <v>6</v>
      </c>
      <c r="J11" s="203">
        <v>9261804.97</v>
      </c>
      <c r="K11" s="203">
        <v>13250920.793593198</v>
      </c>
    </row>
    <row r="12" spans="1:11" ht="12.75" customHeight="1">
      <c r="A12" s="351" t="s">
        <v>383</v>
      </c>
      <c r="B12" s="356"/>
      <c r="C12" s="356"/>
      <c r="D12" s="356"/>
      <c r="E12" s="356"/>
      <c r="F12" s="356"/>
      <c r="G12" s="356"/>
      <c r="H12" s="356"/>
      <c r="I12" s="169">
        <v>7</v>
      </c>
      <c r="J12" s="203">
        <v>89124642.4836787</v>
      </c>
      <c r="K12" s="203">
        <v>122480318.75937602</v>
      </c>
    </row>
    <row r="13" spans="1:11" ht="12.75" customHeight="1">
      <c r="A13" s="351" t="s">
        <v>384</v>
      </c>
      <c r="B13" s="356"/>
      <c r="C13" s="356"/>
      <c r="D13" s="356"/>
      <c r="E13" s="356"/>
      <c r="F13" s="356"/>
      <c r="G13" s="356"/>
      <c r="H13" s="356"/>
      <c r="I13" s="169">
        <v>8</v>
      </c>
      <c r="J13" s="203">
        <v>1675036.7556751992</v>
      </c>
      <c r="K13" s="203">
        <v>571272.0560415993</v>
      </c>
    </row>
    <row r="14" spans="1:11" ht="12.75" customHeight="1">
      <c r="A14" s="351" t="s">
        <v>385</v>
      </c>
      <c r="B14" s="356"/>
      <c r="C14" s="356"/>
      <c r="D14" s="356"/>
      <c r="E14" s="356"/>
      <c r="F14" s="356"/>
      <c r="G14" s="356"/>
      <c r="H14" s="356"/>
      <c r="I14" s="169">
        <v>9</v>
      </c>
      <c r="J14" s="203">
        <v>-267771285.1247207</v>
      </c>
      <c r="K14" s="203">
        <v>-264888014.72714162</v>
      </c>
    </row>
    <row r="15" spans="1:11" ht="12.75" customHeight="1">
      <c r="A15" s="351" t="s">
        <v>386</v>
      </c>
      <c r="B15" s="356"/>
      <c r="C15" s="356"/>
      <c r="D15" s="356"/>
      <c r="E15" s="356"/>
      <c r="F15" s="356"/>
      <c r="G15" s="356"/>
      <c r="H15" s="356"/>
      <c r="I15" s="169">
        <v>10</v>
      </c>
      <c r="J15" s="203">
        <v>-13761661.7986</v>
      </c>
      <c r="K15" s="203">
        <v>-12908137.926800001</v>
      </c>
    </row>
    <row r="16" spans="1:11" ht="21" customHeight="1">
      <c r="A16" s="351" t="s">
        <v>387</v>
      </c>
      <c r="B16" s="356"/>
      <c r="C16" s="356"/>
      <c r="D16" s="356"/>
      <c r="E16" s="356"/>
      <c r="F16" s="356"/>
      <c r="G16" s="356"/>
      <c r="H16" s="356"/>
      <c r="I16" s="169">
        <v>11</v>
      </c>
      <c r="J16" s="203">
        <v>3494995.2894248865</v>
      </c>
      <c r="K16" s="203">
        <v>-283166.50482120435</v>
      </c>
    </row>
    <row r="17" spans="1:11" ht="12.75" customHeight="1">
      <c r="A17" s="351" t="s">
        <v>388</v>
      </c>
      <c r="B17" s="356"/>
      <c r="C17" s="356"/>
      <c r="D17" s="356"/>
      <c r="E17" s="356"/>
      <c r="F17" s="356"/>
      <c r="G17" s="356"/>
      <c r="H17" s="356"/>
      <c r="I17" s="169">
        <v>12</v>
      </c>
      <c r="J17" s="203">
        <v>22768617.3388527</v>
      </c>
      <c r="K17" s="203">
        <v>275071.81790776155</v>
      </c>
    </row>
    <row r="18" spans="1:11" ht="12.75" customHeight="1">
      <c r="A18" s="349" t="s">
        <v>389</v>
      </c>
      <c r="B18" s="356"/>
      <c r="C18" s="356"/>
      <c r="D18" s="356"/>
      <c r="E18" s="356"/>
      <c r="F18" s="356"/>
      <c r="G18" s="356"/>
      <c r="H18" s="356"/>
      <c r="I18" s="169">
        <v>13</v>
      </c>
      <c r="J18" s="204">
        <f>SUM(J19:J35)</f>
        <v>-221695221.06636447</v>
      </c>
      <c r="K18" s="204">
        <f>SUM(K19:K35)</f>
        <v>-309031927.4436601</v>
      </c>
    </row>
    <row r="19" spans="1:11" ht="12.75" customHeight="1">
      <c r="A19" s="351" t="s">
        <v>390</v>
      </c>
      <c r="B19" s="356"/>
      <c r="C19" s="356"/>
      <c r="D19" s="356"/>
      <c r="E19" s="356"/>
      <c r="F19" s="356"/>
      <c r="G19" s="356"/>
      <c r="H19" s="356"/>
      <c r="I19" s="169">
        <v>14</v>
      </c>
      <c r="J19" s="203">
        <v>-738593882.32185</v>
      </c>
      <c r="K19" s="203">
        <v>-285202356.31213665</v>
      </c>
    </row>
    <row r="20" spans="1:11" ht="19.5" customHeight="1">
      <c r="A20" s="351" t="s">
        <v>391</v>
      </c>
      <c r="B20" s="356"/>
      <c r="C20" s="356"/>
      <c r="D20" s="356"/>
      <c r="E20" s="356"/>
      <c r="F20" s="356"/>
      <c r="G20" s="356"/>
      <c r="H20" s="356"/>
      <c r="I20" s="169">
        <v>15</v>
      </c>
      <c r="J20" s="203">
        <v>257469155.89013222</v>
      </c>
      <c r="K20" s="203">
        <v>-139492812.9336939</v>
      </c>
    </row>
    <row r="21" spans="1:11" ht="12.75" customHeight="1">
      <c r="A21" s="351" t="s">
        <v>392</v>
      </c>
      <c r="B21" s="355"/>
      <c r="C21" s="355"/>
      <c r="D21" s="355"/>
      <c r="E21" s="355"/>
      <c r="F21" s="355"/>
      <c r="G21" s="355"/>
      <c r="H21" s="355"/>
      <c r="I21" s="169">
        <v>16</v>
      </c>
      <c r="J21" s="203">
        <v>160762631.92809168</v>
      </c>
      <c r="K21" s="203">
        <v>140678928.3474803</v>
      </c>
    </row>
    <row r="22" spans="1:11" ht="22.5" customHeight="1">
      <c r="A22" s="351" t="s">
        <v>393</v>
      </c>
      <c r="B22" s="355"/>
      <c r="C22" s="355"/>
      <c r="D22" s="355"/>
      <c r="E22" s="355"/>
      <c r="F22" s="355"/>
      <c r="G22" s="355"/>
      <c r="H22" s="355"/>
      <c r="I22" s="169">
        <v>17</v>
      </c>
      <c r="J22" s="203">
        <v>0</v>
      </c>
      <c r="K22" s="203">
        <v>0</v>
      </c>
    </row>
    <row r="23" spans="1:11" ht="21" customHeight="1">
      <c r="A23" s="351" t="s">
        <v>394</v>
      </c>
      <c r="B23" s="355"/>
      <c r="C23" s="355"/>
      <c r="D23" s="355"/>
      <c r="E23" s="355"/>
      <c r="F23" s="355"/>
      <c r="G23" s="355"/>
      <c r="H23" s="355"/>
      <c r="I23" s="169">
        <v>18</v>
      </c>
      <c r="J23" s="203">
        <v>-29270813.510000005</v>
      </c>
      <c r="K23" s="203">
        <v>-104016797.68050998</v>
      </c>
    </row>
    <row r="24" spans="1:11" ht="12.75" customHeight="1">
      <c r="A24" s="351" t="s">
        <v>395</v>
      </c>
      <c r="B24" s="355"/>
      <c r="C24" s="355"/>
      <c r="D24" s="355"/>
      <c r="E24" s="355"/>
      <c r="F24" s="355"/>
      <c r="G24" s="355"/>
      <c r="H24" s="355"/>
      <c r="I24" s="169">
        <v>19</v>
      </c>
      <c r="J24" s="203">
        <v>-18822394.75042078</v>
      </c>
      <c r="K24" s="203">
        <v>-44624808.00514123</v>
      </c>
    </row>
    <row r="25" spans="1:11" ht="12.75" customHeight="1">
      <c r="A25" s="351" t="s">
        <v>396</v>
      </c>
      <c r="B25" s="355"/>
      <c r="C25" s="355"/>
      <c r="D25" s="355"/>
      <c r="E25" s="355"/>
      <c r="F25" s="355"/>
      <c r="G25" s="355"/>
      <c r="H25" s="355"/>
      <c r="I25" s="169">
        <v>20</v>
      </c>
      <c r="J25" s="203">
        <v>21128144.12290182</v>
      </c>
      <c r="K25" s="203">
        <v>14924536.629347045</v>
      </c>
    </row>
    <row r="26" spans="1:11" ht="12.75" customHeight="1">
      <c r="A26" s="351" t="s">
        <v>397</v>
      </c>
      <c r="B26" s="355"/>
      <c r="C26" s="355"/>
      <c r="D26" s="355"/>
      <c r="E26" s="355"/>
      <c r="F26" s="355"/>
      <c r="G26" s="355"/>
      <c r="H26" s="355"/>
      <c r="I26" s="169">
        <v>21</v>
      </c>
      <c r="J26" s="203">
        <v>-73762849.15298152</v>
      </c>
      <c r="K26" s="203">
        <v>16635307.529964387</v>
      </c>
    </row>
    <row r="27" spans="1:11" ht="12.75" customHeight="1">
      <c r="A27" s="351" t="s">
        <v>398</v>
      </c>
      <c r="B27" s="355"/>
      <c r="C27" s="355"/>
      <c r="D27" s="355"/>
      <c r="E27" s="355"/>
      <c r="F27" s="355"/>
      <c r="G27" s="355"/>
      <c r="H27" s="355"/>
      <c r="I27" s="169">
        <v>22</v>
      </c>
      <c r="J27" s="203">
        <v>0</v>
      </c>
      <c r="K27" s="203">
        <v>0</v>
      </c>
    </row>
    <row r="28" spans="1:11" ht="21" customHeight="1">
      <c r="A28" s="351" t="s">
        <v>399</v>
      </c>
      <c r="B28" s="355"/>
      <c r="C28" s="355"/>
      <c r="D28" s="355"/>
      <c r="E28" s="355"/>
      <c r="F28" s="355"/>
      <c r="G28" s="355"/>
      <c r="H28" s="355"/>
      <c r="I28" s="169">
        <v>23</v>
      </c>
      <c r="J28" s="203">
        <v>-4927968.824771183</v>
      </c>
      <c r="K28" s="203">
        <v>-59295406.884383656</v>
      </c>
    </row>
    <row r="29" spans="1:11" ht="12.75" customHeight="1">
      <c r="A29" s="351" t="s">
        <v>400</v>
      </c>
      <c r="B29" s="355"/>
      <c r="C29" s="355"/>
      <c r="D29" s="355"/>
      <c r="E29" s="355"/>
      <c r="F29" s="355"/>
      <c r="G29" s="355"/>
      <c r="H29" s="355"/>
      <c r="I29" s="169">
        <v>24</v>
      </c>
      <c r="J29" s="203">
        <v>196422416.57616234</v>
      </c>
      <c r="K29" s="203">
        <v>56298382.66471158</v>
      </c>
    </row>
    <row r="30" spans="1:11" ht="19.5" customHeight="1">
      <c r="A30" s="351" t="s">
        <v>401</v>
      </c>
      <c r="B30" s="355"/>
      <c r="C30" s="355"/>
      <c r="D30" s="355"/>
      <c r="E30" s="355"/>
      <c r="F30" s="355"/>
      <c r="G30" s="355"/>
      <c r="H30" s="355"/>
      <c r="I30" s="169">
        <v>25</v>
      </c>
      <c r="J30" s="203">
        <v>29270813.510000005</v>
      </c>
      <c r="K30" s="203">
        <v>104016797.68050998</v>
      </c>
    </row>
    <row r="31" spans="1:11" ht="12.75" customHeight="1">
      <c r="A31" s="351" t="s">
        <v>402</v>
      </c>
      <c r="B31" s="355"/>
      <c r="C31" s="355"/>
      <c r="D31" s="355"/>
      <c r="E31" s="355"/>
      <c r="F31" s="355"/>
      <c r="G31" s="355"/>
      <c r="H31" s="355"/>
      <c r="I31" s="169">
        <v>26</v>
      </c>
      <c r="J31" s="203">
        <v>0.13749769888818264</v>
      </c>
      <c r="K31" s="203">
        <v>-4549104.958890731</v>
      </c>
    </row>
    <row r="32" spans="1:11" ht="12.75" customHeight="1">
      <c r="A32" s="351" t="s">
        <v>403</v>
      </c>
      <c r="B32" s="355"/>
      <c r="C32" s="355"/>
      <c r="D32" s="355"/>
      <c r="E32" s="355"/>
      <c r="F32" s="355"/>
      <c r="G32" s="355"/>
      <c r="H32" s="355"/>
      <c r="I32" s="169">
        <v>27</v>
      </c>
      <c r="J32" s="203">
        <v>0</v>
      </c>
      <c r="K32" s="203">
        <v>0</v>
      </c>
    </row>
    <row r="33" spans="1:11" ht="12.75" customHeight="1">
      <c r="A33" s="351" t="s">
        <v>404</v>
      </c>
      <c r="B33" s="355"/>
      <c r="C33" s="355"/>
      <c r="D33" s="355"/>
      <c r="E33" s="355"/>
      <c r="F33" s="355"/>
      <c r="G33" s="355"/>
      <c r="H33" s="355"/>
      <c r="I33" s="169">
        <v>28</v>
      </c>
      <c r="J33" s="203">
        <v>-2007680.4368129</v>
      </c>
      <c r="K33" s="203">
        <v>1872500.629614885</v>
      </c>
    </row>
    <row r="34" spans="1:11" ht="12.75" customHeight="1">
      <c r="A34" s="351" t="s">
        <v>405</v>
      </c>
      <c r="B34" s="355"/>
      <c r="C34" s="355"/>
      <c r="D34" s="355"/>
      <c r="E34" s="355"/>
      <c r="F34" s="355"/>
      <c r="G34" s="355"/>
      <c r="H34" s="355"/>
      <c r="I34" s="169">
        <v>29</v>
      </c>
      <c r="J34" s="203">
        <v>-102948522.91783321</v>
      </c>
      <c r="K34" s="203">
        <v>4157208.0731069986</v>
      </c>
    </row>
    <row r="35" spans="1:11" ht="21" customHeight="1">
      <c r="A35" s="351" t="s">
        <v>406</v>
      </c>
      <c r="B35" s="355"/>
      <c r="C35" s="355"/>
      <c r="D35" s="355"/>
      <c r="E35" s="355"/>
      <c r="F35" s="355"/>
      <c r="G35" s="355"/>
      <c r="H35" s="355"/>
      <c r="I35" s="169">
        <v>30</v>
      </c>
      <c r="J35" s="203">
        <v>83585728.68351941</v>
      </c>
      <c r="K35" s="203">
        <v>-10434302.22363913</v>
      </c>
    </row>
    <row r="36" spans="1:11" ht="12.75" customHeight="1">
      <c r="A36" s="349" t="s">
        <v>407</v>
      </c>
      <c r="B36" s="356"/>
      <c r="C36" s="356"/>
      <c r="D36" s="356"/>
      <c r="E36" s="356"/>
      <c r="F36" s="356"/>
      <c r="G36" s="356"/>
      <c r="H36" s="356"/>
      <c r="I36" s="169">
        <v>31</v>
      </c>
      <c r="J36" s="203">
        <v>-15488717.1700164</v>
      </c>
      <c r="K36" s="203">
        <v>-13102623.39179</v>
      </c>
    </row>
    <row r="37" spans="1:11" ht="12.75" customHeight="1">
      <c r="A37" s="349" t="s">
        <v>408</v>
      </c>
      <c r="B37" s="356"/>
      <c r="C37" s="356"/>
      <c r="D37" s="356"/>
      <c r="E37" s="356"/>
      <c r="F37" s="356"/>
      <c r="G37" s="356"/>
      <c r="H37" s="356"/>
      <c r="I37" s="169">
        <v>32</v>
      </c>
      <c r="J37" s="204">
        <f>SUM(J38:J51)</f>
        <v>212193498.62924013</v>
      </c>
      <c r="K37" s="204">
        <f>SUM(K38:K51)</f>
        <v>148249680.68288338</v>
      </c>
    </row>
    <row r="38" spans="1:11" ht="12.75" customHeight="1">
      <c r="A38" s="351" t="s">
        <v>409</v>
      </c>
      <c r="B38" s="356"/>
      <c r="C38" s="356"/>
      <c r="D38" s="356"/>
      <c r="E38" s="356"/>
      <c r="F38" s="356"/>
      <c r="G38" s="356"/>
      <c r="H38" s="356"/>
      <c r="I38" s="169">
        <v>33</v>
      </c>
      <c r="J38" s="203">
        <v>0</v>
      </c>
      <c r="K38" s="203">
        <v>550788.4529416</v>
      </c>
    </row>
    <row r="39" spans="1:11" ht="12.75" customHeight="1">
      <c r="A39" s="351" t="s">
        <v>410</v>
      </c>
      <c r="B39" s="356"/>
      <c r="C39" s="356"/>
      <c r="D39" s="356"/>
      <c r="E39" s="356"/>
      <c r="F39" s="356"/>
      <c r="G39" s="356"/>
      <c r="H39" s="356"/>
      <c r="I39" s="169">
        <v>34</v>
      </c>
      <c r="J39" s="203">
        <v>-25923400.67</v>
      </c>
      <c r="K39" s="203">
        <v>-46507533.914029494</v>
      </c>
    </row>
    <row r="40" spans="1:11" ht="12.75" customHeight="1">
      <c r="A40" s="351" t="s">
        <v>411</v>
      </c>
      <c r="B40" s="356"/>
      <c r="C40" s="356"/>
      <c r="D40" s="356"/>
      <c r="E40" s="356"/>
      <c r="F40" s="356"/>
      <c r="G40" s="356"/>
      <c r="H40" s="356"/>
      <c r="I40" s="169">
        <v>35</v>
      </c>
      <c r="J40" s="203">
        <v>0</v>
      </c>
      <c r="K40" s="203">
        <v>23734.162080000002</v>
      </c>
    </row>
    <row r="41" spans="1:11" ht="12.75" customHeight="1">
      <c r="A41" s="351" t="s">
        <v>412</v>
      </c>
      <c r="B41" s="356"/>
      <c r="C41" s="356"/>
      <c r="D41" s="356"/>
      <c r="E41" s="356"/>
      <c r="F41" s="356"/>
      <c r="G41" s="356"/>
      <c r="H41" s="356"/>
      <c r="I41" s="169">
        <v>36</v>
      </c>
      <c r="J41" s="203">
        <v>-14371947.82</v>
      </c>
      <c r="K41" s="203">
        <v>-21253363.1067308</v>
      </c>
    </row>
    <row r="42" spans="1:11" ht="21" customHeight="1">
      <c r="A42" s="351" t="s">
        <v>413</v>
      </c>
      <c r="B42" s="356"/>
      <c r="C42" s="356"/>
      <c r="D42" s="356"/>
      <c r="E42" s="356"/>
      <c r="F42" s="356"/>
      <c r="G42" s="356"/>
      <c r="H42" s="356"/>
      <c r="I42" s="169">
        <v>37</v>
      </c>
      <c r="J42" s="203">
        <v>0</v>
      </c>
      <c r="K42" s="203">
        <v>12695373.640000006</v>
      </c>
    </row>
    <row r="43" spans="1:11" ht="21.75" customHeight="1">
      <c r="A43" s="351" t="s">
        <v>414</v>
      </c>
      <c r="B43" s="356"/>
      <c r="C43" s="356"/>
      <c r="D43" s="356"/>
      <c r="E43" s="356"/>
      <c r="F43" s="356"/>
      <c r="G43" s="356"/>
      <c r="H43" s="356"/>
      <c r="I43" s="169">
        <v>38</v>
      </c>
      <c r="J43" s="203">
        <v>-2464167</v>
      </c>
      <c r="K43" s="203">
        <v>-100752610.7943832</v>
      </c>
    </row>
    <row r="44" spans="1:11" ht="23.25" customHeight="1">
      <c r="A44" s="351" t="s">
        <v>415</v>
      </c>
      <c r="B44" s="356"/>
      <c r="C44" s="356"/>
      <c r="D44" s="356"/>
      <c r="E44" s="356"/>
      <c r="F44" s="356"/>
      <c r="G44" s="356"/>
      <c r="H44" s="356"/>
      <c r="I44" s="169">
        <v>39</v>
      </c>
      <c r="J44" s="203">
        <v>-11452140.965097997</v>
      </c>
      <c r="K44" s="203">
        <v>14331682.57463848</v>
      </c>
    </row>
    <row r="45" spans="1:11" ht="12.75" customHeight="1">
      <c r="A45" s="351" t="s">
        <v>416</v>
      </c>
      <c r="B45" s="356"/>
      <c r="C45" s="356"/>
      <c r="D45" s="356"/>
      <c r="E45" s="356"/>
      <c r="F45" s="356"/>
      <c r="G45" s="356"/>
      <c r="H45" s="356"/>
      <c r="I45" s="169">
        <v>40</v>
      </c>
      <c r="J45" s="203">
        <v>465925054.823492</v>
      </c>
      <c r="K45" s="203">
        <v>371057962.11148</v>
      </c>
    </row>
    <row r="46" spans="1:11" ht="12.75" customHeight="1">
      <c r="A46" s="351" t="s">
        <v>417</v>
      </c>
      <c r="B46" s="356"/>
      <c r="C46" s="356"/>
      <c r="D46" s="356"/>
      <c r="E46" s="356"/>
      <c r="F46" s="356"/>
      <c r="G46" s="356"/>
      <c r="H46" s="356"/>
      <c r="I46" s="169">
        <v>41</v>
      </c>
      <c r="J46" s="203">
        <v>-164139215</v>
      </c>
      <c r="K46" s="203">
        <v>-119008161.64</v>
      </c>
    </row>
    <row r="47" spans="1:11" ht="12.75" customHeight="1">
      <c r="A47" s="351" t="s">
        <v>418</v>
      </c>
      <c r="B47" s="356"/>
      <c r="C47" s="356"/>
      <c r="D47" s="356"/>
      <c r="E47" s="356"/>
      <c r="F47" s="356"/>
      <c r="G47" s="356"/>
      <c r="H47" s="356"/>
      <c r="I47" s="169">
        <v>42</v>
      </c>
      <c r="J47" s="203">
        <v>0</v>
      </c>
      <c r="K47" s="203">
        <v>0</v>
      </c>
    </row>
    <row r="48" spans="1:11" ht="12.75" customHeight="1">
      <c r="A48" s="351" t="s">
        <v>419</v>
      </c>
      <c r="B48" s="356"/>
      <c r="C48" s="356"/>
      <c r="D48" s="356"/>
      <c r="E48" s="356"/>
      <c r="F48" s="356"/>
      <c r="G48" s="356"/>
      <c r="H48" s="356"/>
      <c r="I48" s="169">
        <v>43</v>
      </c>
      <c r="J48" s="203">
        <v>0</v>
      </c>
      <c r="K48" s="203">
        <v>0</v>
      </c>
    </row>
    <row r="49" spans="1:11" ht="12.75" customHeight="1">
      <c r="A49" s="351" t="s">
        <v>420</v>
      </c>
      <c r="B49" s="350"/>
      <c r="C49" s="350"/>
      <c r="D49" s="350"/>
      <c r="E49" s="350"/>
      <c r="F49" s="350"/>
      <c r="G49" s="350"/>
      <c r="H49" s="350"/>
      <c r="I49" s="169">
        <v>44</v>
      </c>
      <c r="J49" s="203">
        <v>7548622.379999999</v>
      </c>
      <c r="K49" s="203">
        <v>17239663.660000004</v>
      </c>
    </row>
    <row r="50" spans="1:11" ht="12.75" customHeight="1">
      <c r="A50" s="351" t="s">
        <v>421</v>
      </c>
      <c r="B50" s="350"/>
      <c r="C50" s="350"/>
      <c r="D50" s="350"/>
      <c r="E50" s="350"/>
      <c r="F50" s="350"/>
      <c r="G50" s="350"/>
      <c r="H50" s="350"/>
      <c r="I50" s="169">
        <v>45</v>
      </c>
      <c r="J50" s="203">
        <v>191298010.13781613</v>
      </c>
      <c r="K50" s="203">
        <v>183228437.8160284</v>
      </c>
    </row>
    <row r="51" spans="1:11" ht="12.75" customHeight="1">
      <c r="A51" s="351" t="s">
        <v>422</v>
      </c>
      <c r="B51" s="350"/>
      <c r="C51" s="350"/>
      <c r="D51" s="350"/>
      <c r="E51" s="350"/>
      <c r="F51" s="350"/>
      <c r="G51" s="350"/>
      <c r="H51" s="350"/>
      <c r="I51" s="169">
        <v>46</v>
      </c>
      <c r="J51" s="203">
        <v>-234227317.25697002</v>
      </c>
      <c r="K51" s="203">
        <v>-163356292.2791416</v>
      </c>
    </row>
    <row r="52" spans="1:11" ht="12.75" customHeight="1">
      <c r="A52" s="349" t="s">
        <v>423</v>
      </c>
      <c r="B52" s="350"/>
      <c r="C52" s="350"/>
      <c r="D52" s="350"/>
      <c r="E52" s="350"/>
      <c r="F52" s="350"/>
      <c r="G52" s="350"/>
      <c r="H52" s="350"/>
      <c r="I52" s="169">
        <v>47</v>
      </c>
      <c r="J52" s="204">
        <f>SUM(J53:J57)</f>
        <v>-30167620.7823392</v>
      </c>
      <c r="K52" s="204">
        <f>SUM(K53:K57)</f>
        <v>-2573612.1709303</v>
      </c>
    </row>
    <row r="53" spans="1:11" ht="12.75" customHeight="1">
      <c r="A53" s="351" t="s">
        <v>424</v>
      </c>
      <c r="B53" s="350"/>
      <c r="C53" s="350"/>
      <c r="D53" s="350"/>
      <c r="E53" s="350"/>
      <c r="F53" s="350"/>
      <c r="G53" s="350"/>
      <c r="H53" s="350"/>
      <c r="I53" s="169">
        <v>48</v>
      </c>
      <c r="J53" s="203">
        <v>0</v>
      </c>
      <c r="K53" s="203">
        <v>0</v>
      </c>
    </row>
    <row r="54" spans="1:11" ht="12.75" customHeight="1">
      <c r="A54" s="351" t="s">
        <v>425</v>
      </c>
      <c r="B54" s="350"/>
      <c r="C54" s="350"/>
      <c r="D54" s="350"/>
      <c r="E54" s="350"/>
      <c r="F54" s="350"/>
      <c r="G54" s="350"/>
      <c r="H54" s="350"/>
      <c r="I54" s="169">
        <v>49</v>
      </c>
      <c r="J54" s="203">
        <v>0</v>
      </c>
      <c r="K54" s="203">
        <v>0</v>
      </c>
    </row>
    <row r="55" spans="1:11" ht="12.75" customHeight="1">
      <c r="A55" s="351" t="s">
        <v>426</v>
      </c>
      <c r="B55" s="350"/>
      <c r="C55" s="350"/>
      <c r="D55" s="350"/>
      <c r="E55" s="350"/>
      <c r="F55" s="350"/>
      <c r="G55" s="350"/>
      <c r="H55" s="350"/>
      <c r="I55" s="169">
        <v>50</v>
      </c>
      <c r="J55" s="203">
        <v>-29465940</v>
      </c>
      <c r="K55" s="203">
        <v>0</v>
      </c>
    </row>
    <row r="56" spans="1:11" ht="12.75" customHeight="1">
      <c r="A56" s="351" t="s">
        <v>427</v>
      </c>
      <c r="B56" s="350"/>
      <c r="C56" s="350"/>
      <c r="D56" s="350"/>
      <c r="E56" s="350"/>
      <c r="F56" s="350"/>
      <c r="G56" s="350"/>
      <c r="H56" s="350"/>
      <c r="I56" s="169">
        <v>51</v>
      </c>
      <c r="J56" s="203">
        <v>0</v>
      </c>
      <c r="K56" s="203">
        <v>0</v>
      </c>
    </row>
    <row r="57" spans="1:11" ht="12.75" customHeight="1">
      <c r="A57" s="351" t="s">
        <v>428</v>
      </c>
      <c r="B57" s="350"/>
      <c r="C57" s="350"/>
      <c r="D57" s="350"/>
      <c r="E57" s="350"/>
      <c r="F57" s="350"/>
      <c r="G57" s="350"/>
      <c r="H57" s="350"/>
      <c r="I57" s="169">
        <v>52</v>
      </c>
      <c r="J57" s="203">
        <v>-701680.7823391999</v>
      </c>
      <c r="K57" s="203">
        <v>-2573612.1709303</v>
      </c>
    </row>
    <row r="58" spans="1:11" ht="12.75" customHeight="1">
      <c r="A58" s="349" t="s">
        <v>429</v>
      </c>
      <c r="B58" s="350"/>
      <c r="C58" s="350"/>
      <c r="D58" s="350"/>
      <c r="E58" s="350"/>
      <c r="F58" s="350"/>
      <c r="G58" s="350"/>
      <c r="H58" s="350"/>
      <c r="I58" s="169">
        <v>53</v>
      </c>
      <c r="J58" s="204">
        <f>J6+J37+J52</f>
        <v>-19167339.001681224</v>
      </c>
      <c r="K58" s="204">
        <f>K6+K37+K52</f>
        <v>-18990890.975038264</v>
      </c>
    </row>
    <row r="59" spans="1:11" ht="21.75" customHeight="1">
      <c r="A59" s="349" t="s">
        <v>430</v>
      </c>
      <c r="B59" s="350"/>
      <c r="C59" s="350"/>
      <c r="D59" s="350"/>
      <c r="E59" s="350"/>
      <c r="F59" s="350"/>
      <c r="G59" s="350"/>
      <c r="H59" s="350"/>
      <c r="I59" s="169">
        <v>54</v>
      </c>
      <c r="J59" s="203">
        <v>-9908863.271729201</v>
      </c>
      <c r="K59" s="203">
        <v>26563909.9876692</v>
      </c>
    </row>
    <row r="60" spans="1:11" ht="12.75" customHeight="1">
      <c r="A60" s="349" t="s">
        <v>431</v>
      </c>
      <c r="B60" s="350"/>
      <c r="C60" s="350"/>
      <c r="D60" s="350"/>
      <c r="E60" s="350"/>
      <c r="F60" s="350"/>
      <c r="G60" s="350"/>
      <c r="H60" s="350"/>
      <c r="I60" s="169">
        <v>55</v>
      </c>
      <c r="J60" s="204">
        <f>J58+J59</f>
        <v>-29076202.273410425</v>
      </c>
      <c r="K60" s="204">
        <f>K58+K59</f>
        <v>7573019.012630936</v>
      </c>
    </row>
    <row r="61" spans="1:11" ht="12.75" customHeight="1">
      <c r="A61" s="351" t="s">
        <v>432</v>
      </c>
      <c r="B61" s="350"/>
      <c r="C61" s="350"/>
      <c r="D61" s="350"/>
      <c r="E61" s="350"/>
      <c r="F61" s="350"/>
      <c r="G61" s="350"/>
      <c r="H61" s="350"/>
      <c r="I61" s="169">
        <v>56</v>
      </c>
      <c r="J61" s="203">
        <v>158462949.87</v>
      </c>
      <c r="K61" s="203">
        <v>129386748.10599738</v>
      </c>
    </row>
    <row r="62" spans="1:11" ht="12.75" customHeight="1">
      <c r="A62" s="352" t="s">
        <v>433</v>
      </c>
      <c r="B62" s="353"/>
      <c r="C62" s="353"/>
      <c r="D62" s="353"/>
      <c r="E62" s="353"/>
      <c r="F62" s="353"/>
      <c r="G62" s="353"/>
      <c r="H62" s="353"/>
      <c r="I62" s="170">
        <v>57</v>
      </c>
      <c r="J62" s="205">
        <f>+J60+J61</f>
        <v>129386747.59658958</v>
      </c>
      <c r="K62" s="205">
        <f>+K60+K61</f>
        <v>136959767.11862832</v>
      </c>
    </row>
    <row r="63" ht="12.75">
      <c r="A63" s="145" t="s">
        <v>434</v>
      </c>
    </row>
  </sheetData>
  <sheetProtection/>
  <mergeCells count="62">
    <mergeCell ref="A1:M1"/>
    <mergeCell ref="A8:H8"/>
    <mergeCell ref="A9:H9"/>
    <mergeCell ref="A2:J2"/>
    <mergeCell ref="A4:H4"/>
    <mergeCell ref="A5:H5"/>
    <mergeCell ref="A6:H6"/>
    <mergeCell ref="A7:H7"/>
    <mergeCell ref="A10:H10"/>
    <mergeCell ref="A11:H11"/>
    <mergeCell ref="A14:H14"/>
    <mergeCell ref="A15:H15"/>
    <mergeCell ref="A16:H16"/>
    <mergeCell ref="A17:H17"/>
    <mergeCell ref="A12:H12"/>
    <mergeCell ref="A13:H13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9">
      <selection activeCell="A3" sqref="A3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81" t="s">
        <v>435</v>
      </c>
      <c r="B1" s="382"/>
      <c r="C1" s="382"/>
      <c r="D1" s="382"/>
      <c r="E1" s="383"/>
      <c r="F1" s="384"/>
      <c r="G1" s="384"/>
      <c r="H1" s="384"/>
      <c r="I1" s="384"/>
      <c r="J1" s="384"/>
      <c r="K1" s="385"/>
      <c r="L1" s="146"/>
      <c r="M1" s="147"/>
    </row>
    <row r="2" spans="1:13" ht="12.75" customHeight="1">
      <c r="A2" s="359" t="s">
        <v>508</v>
      </c>
      <c r="B2" s="386"/>
      <c r="C2" s="386"/>
      <c r="D2" s="386"/>
      <c r="E2" s="383"/>
      <c r="F2" s="387"/>
      <c r="G2" s="387"/>
      <c r="H2" s="387"/>
      <c r="I2" s="387"/>
      <c r="J2" s="387"/>
      <c r="K2" s="388"/>
      <c r="L2" s="146"/>
      <c r="M2" s="147"/>
    </row>
    <row r="3" spans="1:13" ht="12.75">
      <c r="A3" s="159"/>
      <c r="B3" s="160"/>
      <c r="C3" s="160"/>
      <c r="D3" s="160"/>
      <c r="E3" s="161"/>
      <c r="F3" s="162"/>
      <c r="G3" s="162"/>
      <c r="H3" s="162"/>
      <c r="I3" s="162"/>
      <c r="J3" s="162"/>
      <c r="K3" s="162"/>
      <c r="L3" s="408" t="s">
        <v>164</v>
      </c>
      <c r="M3" s="408"/>
    </row>
    <row r="4" spans="1:13" ht="13.5" customHeight="1" thickBot="1">
      <c r="A4" s="395" t="s">
        <v>165</v>
      </c>
      <c r="B4" s="396"/>
      <c r="C4" s="397"/>
      <c r="D4" s="401" t="s">
        <v>166</v>
      </c>
      <c r="E4" s="405" t="s">
        <v>436</v>
      </c>
      <c r="F4" s="406"/>
      <c r="G4" s="406"/>
      <c r="H4" s="406"/>
      <c r="I4" s="406"/>
      <c r="J4" s="406"/>
      <c r="K4" s="407"/>
      <c r="L4" s="403" t="s">
        <v>437</v>
      </c>
      <c r="M4" s="403" t="s">
        <v>438</v>
      </c>
    </row>
    <row r="5" spans="1:13" ht="54" customHeight="1" thickBot="1">
      <c r="A5" s="398"/>
      <c r="B5" s="399"/>
      <c r="C5" s="400"/>
      <c r="D5" s="402"/>
      <c r="E5" s="148" t="s">
        <v>439</v>
      </c>
      <c r="F5" s="148" t="s">
        <v>440</v>
      </c>
      <c r="G5" s="148" t="s">
        <v>441</v>
      </c>
      <c r="H5" s="148" t="s">
        <v>442</v>
      </c>
      <c r="I5" s="148" t="s">
        <v>443</v>
      </c>
      <c r="J5" s="148" t="s">
        <v>444</v>
      </c>
      <c r="K5" s="148" t="s">
        <v>445</v>
      </c>
      <c r="L5" s="404"/>
      <c r="M5" s="404"/>
    </row>
    <row r="6" spans="1:13" ht="13.5" customHeight="1">
      <c r="A6" s="389">
        <v>1</v>
      </c>
      <c r="B6" s="390"/>
      <c r="C6" s="391"/>
      <c r="D6" s="149">
        <v>2</v>
      </c>
      <c r="E6" s="149" t="s">
        <v>14</v>
      </c>
      <c r="F6" s="150" t="s">
        <v>15</v>
      </c>
      <c r="G6" s="149" t="s">
        <v>16</v>
      </c>
      <c r="H6" s="150" t="s">
        <v>17</v>
      </c>
      <c r="I6" s="149" t="s">
        <v>18</v>
      </c>
      <c r="J6" s="150" t="s">
        <v>19</v>
      </c>
      <c r="K6" s="149" t="s">
        <v>20</v>
      </c>
      <c r="L6" s="150" t="s">
        <v>21</v>
      </c>
      <c r="M6" s="149" t="s">
        <v>22</v>
      </c>
    </row>
    <row r="7" spans="1:13" ht="21" customHeight="1">
      <c r="A7" s="392" t="s">
        <v>446</v>
      </c>
      <c r="B7" s="393"/>
      <c r="C7" s="394"/>
      <c r="D7" s="44">
        <v>1</v>
      </c>
      <c r="E7" s="128">
        <v>601575800</v>
      </c>
      <c r="F7" s="128">
        <v>681482525.25</v>
      </c>
      <c r="G7" s="128">
        <v>246802764.58856398</v>
      </c>
      <c r="H7" s="128">
        <v>514745571.48</v>
      </c>
      <c r="I7" s="128">
        <v>617637018.3525918</v>
      </c>
      <c r="J7" s="128">
        <v>-466073143.4347055</v>
      </c>
      <c r="K7" s="129">
        <f>+SUM(E7:J7)</f>
        <v>2196170536.23645</v>
      </c>
      <c r="L7" s="128">
        <v>35073026.76710299</v>
      </c>
      <c r="M7" s="129">
        <f>+K7+L7</f>
        <v>2231243563.0035534</v>
      </c>
    </row>
    <row r="8" spans="1:13" ht="22.5" customHeight="1">
      <c r="A8" s="369" t="s">
        <v>447</v>
      </c>
      <c r="B8" s="370"/>
      <c r="C8" s="371"/>
      <c r="D8" s="4">
        <v>2</v>
      </c>
      <c r="E8" s="130"/>
      <c r="F8" s="130"/>
      <c r="G8" s="130"/>
      <c r="H8" s="130"/>
      <c r="I8" s="130">
        <v>25713574.696090378</v>
      </c>
      <c r="J8" s="130">
        <v>4187780.2415852984</v>
      </c>
      <c r="K8" s="131">
        <f aca="true" t="shared" si="0" ref="K8:K40">+SUM(E8:J8)</f>
        <v>29901354.937675677</v>
      </c>
      <c r="L8" s="130">
        <v>1762285.3114395805</v>
      </c>
      <c r="M8" s="131">
        <f aca="true" t="shared" si="1" ref="M8:M23">+K8+L8</f>
        <v>31663640.24911526</v>
      </c>
    </row>
    <row r="9" spans="1:13" ht="21.75" customHeight="1">
      <c r="A9" s="369" t="s">
        <v>448</v>
      </c>
      <c r="B9" s="370"/>
      <c r="C9" s="371"/>
      <c r="D9" s="4">
        <v>3</v>
      </c>
      <c r="E9" s="130"/>
      <c r="F9" s="130"/>
      <c r="G9" s="130"/>
      <c r="H9" s="130"/>
      <c r="I9" s="130"/>
      <c r="J9" s="130"/>
      <c r="K9" s="131">
        <f t="shared" si="0"/>
        <v>0</v>
      </c>
      <c r="L9" s="130"/>
      <c r="M9" s="131">
        <f t="shared" si="1"/>
        <v>0</v>
      </c>
    </row>
    <row r="10" spans="1:13" ht="25.5" customHeight="1">
      <c r="A10" s="372" t="s">
        <v>449</v>
      </c>
      <c r="B10" s="373"/>
      <c r="C10" s="374"/>
      <c r="D10" s="4">
        <v>4</v>
      </c>
      <c r="E10" s="131">
        <f aca="true" t="shared" si="2" ref="E10:L10">SUM(E7:E9)</f>
        <v>601575800</v>
      </c>
      <c r="F10" s="131">
        <f t="shared" si="2"/>
        <v>681482525.25</v>
      </c>
      <c r="G10" s="131">
        <f t="shared" si="2"/>
        <v>246802764.58856398</v>
      </c>
      <c r="H10" s="131">
        <f t="shared" si="2"/>
        <v>514745571.48</v>
      </c>
      <c r="I10" s="131">
        <f t="shared" si="2"/>
        <v>643350593.0486821</v>
      </c>
      <c r="J10" s="131">
        <f t="shared" si="2"/>
        <v>-461885363.1931202</v>
      </c>
      <c r="K10" s="131">
        <f t="shared" si="0"/>
        <v>2226071891.174126</v>
      </c>
      <c r="L10" s="131">
        <f t="shared" si="2"/>
        <v>36835312.07854257</v>
      </c>
      <c r="M10" s="131">
        <f t="shared" si="1"/>
        <v>2262907203.252669</v>
      </c>
    </row>
    <row r="11" spans="1:13" ht="24" customHeight="1">
      <c r="A11" s="372" t="s">
        <v>450</v>
      </c>
      <c r="B11" s="373"/>
      <c r="C11" s="374"/>
      <c r="D11" s="4">
        <v>5</v>
      </c>
      <c r="E11" s="131">
        <f aca="true" t="shared" si="3" ref="E11:L11">+E12+E13</f>
        <v>0</v>
      </c>
      <c r="F11" s="131">
        <f t="shared" si="3"/>
        <v>0</v>
      </c>
      <c r="G11" s="131">
        <f t="shared" si="3"/>
        <v>-25870311.54834541</v>
      </c>
      <c r="H11" s="131">
        <f t="shared" si="3"/>
        <v>0</v>
      </c>
      <c r="I11" s="131">
        <f t="shared" si="3"/>
        <v>0</v>
      </c>
      <c r="J11" s="131">
        <f t="shared" si="3"/>
        <v>114589688.71195818</v>
      </c>
      <c r="K11" s="131">
        <f t="shared" si="0"/>
        <v>88719377.16361278</v>
      </c>
      <c r="L11" s="131">
        <f t="shared" si="3"/>
        <v>-737840.9423192986</v>
      </c>
      <c r="M11" s="131">
        <f t="shared" si="1"/>
        <v>87981536.22129348</v>
      </c>
    </row>
    <row r="12" spans="1:13" ht="12.75" customHeight="1">
      <c r="A12" s="369" t="s">
        <v>451</v>
      </c>
      <c r="B12" s="370"/>
      <c r="C12" s="371"/>
      <c r="D12" s="4">
        <v>6</v>
      </c>
      <c r="E12" s="130"/>
      <c r="F12" s="130"/>
      <c r="G12" s="130"/>
      <c r="H12" s="130"/>
      <c r="I12" s="130"/>
      <c r="J12" s="130">
        <v>114589688.71195818</v>
      </c>
      <c r="K12" s="131">
        <f t="shared" si="0"/>
        <v>114589688.71195818</v>
      </c>
      <c r="L12" s="130">
        <v>-650955.0747911903</v>
      </c>
      <c r="M12" s="131">
        <f t="shared" si="1"/>
        <v>113938733.63716699</v>
      </c>
    </row>
    <row r="13" spans="1:13" ht="21.75" customHeight="1">
      <c r="A13" s="369" t="s">
        <v>452</v>
      </c>
      <c r="B13" s="370"/>
      <c r="C13" s="371"/>
      <c r="D13" s="4">
        <v>7</v>
      </c>
      <c r="E13" s="131">
        <f>SUM(E14:E17)</f>
        <v>0</v>
      </c>
      <c r="F13" s="131">
        <f aca="true" t="shared" si="4" ref="F13:M13">SUM(F14:F17)</f>
        <v>0</v>
      </c>
      <c r="G13" s="131">
        <f t="shared" si="4"/>
        <v>-25870311.54834541</v>
      </c>
      <c r="H13" s="131">
        <f t="shared" si="4"/>
        <v>0</v>
      </c>
      <c r="I13" s="131">
        <f t="shared" si="4"/>
        <v>0</v>
      </c>
      <c r="J13" s="131">
        <f t="shared" si="4"/>
        <v>0</v>
      </c>
      <c r="K13" s="131">
        <f t="shared" si="0"/>
        <v>-25870311.54834541</v>
      </c>
      <c r="L13" s="131">
        <f t="shared" si="4"/>
        <v>-86885.86752810824</v>
      </c>
      <c r="M13" s="131">
        <f t="shared" si="4"/>
        <v>-25957197.415873516</v>
      </c>
    </row>
    <row r="14" spans="1:13" ht="24" customHeight="1">
      <c r="A14" s="369" t="s">
        <v>453</v>
      </c>
      <c r="B14" s="370"/>
      <c r="C14" s="371"/>
      <c r="D14" s="4">
        <v>8</v>
      </c>
      <c r="E14" s="130"/>
      <c r="F14" s="130"/>
      <c r="G14" s="130">
        <v>56828.410264700055</v>
      </c>
      <c r="H14" s="130"/>
      <c r="I14" s="130"/>
      <c r="J14" s="130"/>
      <c r="K14" s="131">
        <f t="shared" si="0"/>
        <v>56828.410264700055</v>
      </c>
      <c r="L14" s="130">
        <v>0</v>
      </c>
      <c r="M14" s="131">
        <f t="shared" si="1"/>
        <v>56828.410264700055</v>
      </c>
    </row>
    <row r="15" spans="1:13" ht="19.5" customHeight="1">
      <c r="A15" s="369" t="s">
        <v>454</v>
      </c>
      <c r="B15" s="370"/>
      <c r="C15" s="371"/>
      <c r="D15" s="4">
        <v>9</v>
      </c>
      <c r="E15" s="130"/>
      <c r="F15" s="130"/>
      <c r="G15" s="130">
        <v>-32515184.04769305</v>
      </c>
      <c r="H15" s="130"/>
      <c r="I15" s="130"/>
      <c r="J15" s="130"/>
      <c r="K15" s="131">
        <f t="shared" si="0"/>
        <v>-32515184.04769305</v>
      </c>
      <c r="L15" s="130">
        <v>-213.86752810824007</v>
      </c>
      <c r="M15" s="131">
        <f t="shared" si="1"/>
        <v>-32515397.91522116</v>
      </c>
    </row>
    <row r="16" spans="1:13" ht="21" customHeight="1">
      <c r="A16" s="369" t="s">
        <v>455</v>
      </c>
      <c r="B16" s="370"/>
      <c r="C16" s="371"/>
      <c r="D16" s="4">
        <v>10</v>
      </c>
      <c r="E16" s="130"/>
      <c r="F16" s="130"/>
      <c r="G16" s="130">
        <v>5858452.659999992</v>
      </c>
      <c r="H16" s="130"/>
      <c r="I16" s="130"/>
      <c r="J16" s="130"/>
      <c r="K16" s="131">
        <f t="shared" si="0"/>
        <v>5858452.659999992</v>
      </c>
      <c r="L16" s="130">
        <v>0</v>
      </c>
      <c r="M16" s="131">
        <f t="shared" si="1"/>
        <v>5858452.659999992</v>
      </c>
    </row>
    <row r="17" spans="1:13" ht="21.75" customHeight="1">
      <c r="A17" s="369" t="s">
        <v>456</v>
      </c>
      <c r="B17" s="370"/>
      <c r="C17" s="371"/>
      <c r="D17" s="4">
        <v>11</v>
      </c>
      <c r="E17" s="130"/>
      <c r="F17" s="130"/>
      <c r="G17" s="130">
        <v>729591.429082949</v>
      </c>
      <c r="H17" s="130"/>
      <c r="I17" s="130"/>
      <c r="J17" s="130"/>
      <c r="K17" s="131">
        <f t="shared" si="0"/>
        <v>729591.429082949</v>
      </c>
      <c r="L17" s="130">
        <v>-86672</v>
      </c>
      <c r="M17" s="131">
        <f t="shared" si="1"/>
        <v>642919.429082949</v>
      </c>
    </row>
    <row r="18" spans="1:13" ht="21.75" customHeight="1">
      <c r="A18" s="372" t="s">
        <v>457</v>
      </c>
      <c r="B18" s="373"/>
      <c r="C18" s="374"/>
      <c r="D18" s="4">
        <v>12</v>
      </c>
      <c r="E18" s="131">
        <f>SUM(E19:E22)</f>
        <v>0</v>
      </c>
      <c r="F18" s="131">
        <f aca="true" t="shared" si="5" ref="F18:L18">SUM(F19:F22)</f>
        <v>0</v>
      </c>
      <c r="G18" s="131">
        <f t="shared" si="5"/>
        <v>-21475371.26804379</v>
      </c>
      <c r="H18" s="131">
        <f t="shared" si="5"/>
        <v>-119210277.64000003</v>
      </c>
      <c r="I18" s="131">
        <f t="shared" si="5"/>
        <v>-323790982.58765686</v>
      </c>
      <c r="J18" s="131">
        <f t="shared" si="5"/>
        <v>461885363.2384147</v>
      </c>
      <c r="K18" s="131">
        <f t="shared" si="0"/>
        <v>-2591268.257286012</v>
      </c>
      <c r="L18" s="131">
        <f t="shared" si="5"/>
        <v>-21303737.559912417</v>
      </c>
      <c r="M18" s="131">
        <f t="shared" si="1"/>
        <v>-23895005.81719843</v>
      </c>
    </row>
    <row r="19" spans="1:13" ht="21.75" customHeight="1">
      <c r="A19" s="369" t="s">
        <v>458</v>
      </c>
      <c r="B19" s="370"/>
      <c r="C19" s="371"/>
      <c r="D19" s="4">
        <v>13</v>
      </c>
      <c r="E19" s="130"/>
      <c r="F19" s="130"/>
      <c r="G19" s="130"/>
      <c r="H19" s="130"/>
      <c r="I19" s="130"/>
      <c r="J19" s="130"/>
      <c r="K19" s="131">
        <f t="shared" si="0"/>
        <v>0</v>
      </c>
      <c r="L19" s="130"/>
      <c r="M19" s="131">
        <f t="shared" si="1"/>
        <v>0</v>
      </c>
    </row>
    <row r="20" spans="1:13" ht="12.75" customHeight="1">
      <c r="A20" s="369" t="s">
        <v>459</v>
      </c>
      <c r="B20" s="370"/>
      <c r="C20" s="371"/>
      <c r="D20" s="4">
        <v>14</v>
      </c>
      <c r="E20" s="130"/>
      <c r="F20" s="130"/>
      <c r="G20" s="130">
        <v>0</v>
      </c>
      <c r="H20" s="130">
        <v>0</v>
      </c>
      <c r="I20" s="130">
        <v>9441992.594814423</v>
      </c>
      <c r="J20" s="130">
        <v>0</v>
      </c>
      <c r="K20" s="131">
        <f t="shared" si="0"/>
        <v>9441992.594814423</v>
      </c>
      <c r="L20" s="130">
        <v>-20894133.559912417</v>
      </c>
      <c r="M20" s="131">
        <f t="shared" si="1"/>
        <v>-11452140.965097994</v>
      </c>
    </row>
    <row r="21" spans="1:13" ht="23.25" customHeight="1">
      <c r="A21" s="369" t="s">
        <v>460</v>
      </c>
      <c r="B21" s="370"/>
      <c r="C21" s="371"/>
      <c r="D21" s="4">
        <v>15</v>
      </c>
      <c r="E21" s="130"/>
      <c r="F21" s="130"/>
      <c r="G21" s="130">
        <v>0</v>
      </c>
      <c r="H21" s="130">
        <v>0</v>
      </c>
      <c r="I21" s="130">
        <v>-292077.18127755355</v>
      </c>
      <c r="J21" s="130">
        <v>0</v>
      </c>
      <c r="K21" s="131">
        <f t="shared" si="0"/>
        <v>-292077.18127755355</v>
      </c>
      <c r="L21" s="130">
        <v>-409604</v>
      </c>
      <c r="M21" s="131">
        <f t="shared" si="1"/>
        <v>-701681.1812775536</v>
      </c>
    </row>
    <row r="22" spans="1:13" ht="12.75" customHeight="1">
      <c r="A22" s="369" t="s">
        <v>461</v>
      </c>
      <c r="B22" s="370"/>
      <c r="C22" s="371"/>
      <c r="D22" s="4">
        <v>16</v>
      </c>
      <c r="E22" s="130"/>
      <c r="F22" s="130"/>
      <c r="G22" s="130">
        <v>-21475371.26804379</v>
      </c>
      <c r="H22" s="130">
        <v>-119210277.64000003</v>
      </c>
      <c r="I22" s="130">
        <v>-332940898.0011937</v>
      </c>
      <c r="J22" s="130">
        <v>461885363.2384147</v>
      </c>
      <c r="K22" s="131">
        <f t="shared" si="0"/>
        <v>-11741183.6708228</v>
      </c>
      <c r="L22" s="130"/>
      <c r="M22" s="131">
        <f t="shared" si="1"/>
        <v>-11741183.6708228</v>
      </c>
    </row>
    <row r="23" spans="1:13" ht="21.75" customHeight="1" thickBot="1">
      <c r="A23" s="375" t="s">
        <v>462</v>
      </c>
      <c r="B23" s="376"/>
      <c r="C23" s="377"/>
      <c r="D23" s="45">
        <v>17</v>
      </c>
      <c r="E23" s="132">
        <f aca="true" t="shared" si="6" ref="E23:L23">+E10+E11+E18</f>
        <v>601575800</v>
      </c>
      <c r="F23" s="132">
        <f t="shared" si="6"/>
        <v>681482525.25</v>
      </c>
      <c r="G23" s="132">
        <f t="shared" si="6"/>
        <v>199457081.77217478</v>
      </c>
      <c r="H23" s="132">
        <f t="shared" si="6"/>
        <v>395535293.84</v>
      </c>
      <c r="I23" s="132">
        <f t="shared" si="6"/>
        <v>319559610.46102524</v>
      </c>
      <c r="J23" s="132">
        <f t="shared" si="6"/>
        <v>114589688.7572527</v>
      </c>
      <c r="K23" s="132">
        <f t="shared" si="0"/>
        <v>2312200000.080453</v>
      </c>
      <c r="L23" s="132">
        <f t="shared" si="6"/>
        <v>14793733.576310854</v>
      </c>
      <c r="M23" s="132">
        <f t="shared" si="1"/>
        <v>2326993733.6567636</v>
      </c>
    </row>
    <row r="24" spans="1:13" ht="24" customHeight="1" thickTop="1">
      <c r="A24" s="378" t="s">
        <v>463</v>
      </c>
      <c r="B24" s="379"/>
      <c r="C24" s="380"/>
      <c r="D24" s="46">
        <v>18</v>
      </c>
      <c r="E24" s="128">
        <f aca="true" t="shared" si="7" ref="E24:J24">+E23</f>
        <v>601575800</v>
      </c>
      <c r="F24" s="128">
        <f t="shared" si="7"/>
        <v>681482525.25</v>
      </c>
      <c r="G24" s="128">
        <f t="shared" si="7"/>
        <v>199457081.77217478</v>
      </c>
      <c r="H24" s="128">
        <f t="shared" si="7"/>
        <v>395535293.84</v>
      </c>
      <c r="I24" s="128">
        <f t="shared" si="7"/>
        <v>319559610.46102524</v>
      </c>
      <c r="J24" s="128">
        <f t="shared" si="7"/>
        <v>114589688.7572527</v>
      </c>
      <c r="K24" s="129">
        <f t="shared" si="0"/>
        <v>2312200000.080453</v>
      </c>
      <c r="L24" s="128">
        <f>+L23</f>
        <v>14793733.576310854</v>
      </c>
      <c r="M24" s="129">
        <f>+K24+L24</f>
        <v>2326993733.6567636</v>
      </c>
    </row>
    <row r="25" spans="1:13" ht="12.75" customHeight="1">
      <c r="A25" s="369" t="s">
        <v>447</v>
      </c>
      <c r="B25" s="370"/>
      <c r="C25" s="371"/>
      <c r="D25" s="4">
        <v>19</v>
      </c>
      <c r="E25" s="130"/>
      <c r="F25" s="130"/>
      <c r="G25" s="130"/>
      <c r="H25" s="130"/>
      <c r="I25" s="130"/>
      <c r="J25" s="130"/>
      <c r="K25" s="131">
        <f t="shared" si="0"/>
        <v>0</v>
      </c>
      <c r="L25" s="130"/>
      <c r="M25" s="131">
        <f aca="true" t="shared" si="8" ref="M25:M39">+K25+L25</f>
        <v>0</v>
      </c>
    </row>
    <row r="26" spans="1:13" ht="20.25" customHeight="1">
      <c r="A26" s="369" t="s">
        <v>448</v>
      </c>
      <c r="B26" s="370"/>
      <c r="C26" s="371"/>
      <c r="D26" s="4">
        <v>20</v>
      </c>
      <c r="E26" s="130"/>
      <c r="F26" s="130"/>
      <c r="G26" s="130"/>
      <c r="H26" s="130"/>
      <c r="I26" s="130">
        <v>0</v>
      </c>
      <c r="J26" s="130"/>
      <c r="K26" s="131">
        <f t="shared" si="0"/>
        <v>0</v>
      </c>
      <c r="L26" s="130"/>
      <c r="M26" s="131">
        <f t="shared" si="8"/>
        <v>0</v>
      </c>
    </row>
    <row r="27" spans="1:13" ht="21.75" customHeight="1">
      <c r="A27" s="372" t="s">
        <v>464</v>
      </c>
      <c r="B27" s="373"/>
      <c r="C27" s="374"/>
      <c r="D27" s="4">
        <v>21</v>
      </c>
      <c r="E27" s="131">
        <f>+E24+E25+E26</f>
        <v>601575800</v>
      </c>
      <c r="F27" s="131">
        <f aca="true" t="shared" si="9" ref="F27:L27">+F24+F25+F26</f>
        <v>681482525.25</v>
      </c>
      <c r="G27" s="131">
        <f t="shared" si="9"/>
        <v>199457081.77217478</v>
      </c>
      <c r="H27" s="131">
        <f t="shared" si="9"/>
        <v>395535293.84</v>
      </c>
      <c r="I27" s="131">
        <f t="shared" si="9"/>
        <v>319559610.46102524</v>
      </c>
      <c r="J27" s="131">
        <f t="shared" si="9"/>
        <v>114589688.7572527</v>
      </c>
      <c r="K27" s="131">
        <f t="shared" si="0"/>
        <v>2312200000.080453</v>
      </c>
      <c r="L27" s="131">
        <f t="shared" si="9"/>
        <v>14793733.576310854</v>
      </c>
      <c r="M27" s="131">
        <f t="shared" si="8"/>
        <v>2326993733.6567636</v>
      </c>
    </row>
    <row r="28" spans="1:13" ht="23.25" customHeight="1">
      <c r="A28" s="372" t="s">
        <v>465</v>
      </c>
      <c r="B28" s="373"/>
      <c r="C28" s="374"/>
      <c r="D28" s="4">
        <v>22</v>
      </c>
      <c r="E28" s="131">
        <f>+E29+E30</f>
        <v>0</v>
      </c>
      <c r="F28" s="131">
        <f aca="true" t="shared" si="10" ref="F28:M28">+F29+F30</f>
        <v>0</v>
      </c>
      <c r="G28" s="131">
        <f t="shared" si="10"/>
        <v>91929793.6660083</v>
      </c>
      <c r="H28" s="131">
        <f t="shared" si="10"/>
        <v>0</v>
      </c>
      <c r="I28" s="131">
        <f t="shared" si="10"/>
        <v>0</v>
      </c>
      <c r="J28" s="131">
        <f t="shared" si="10"/>
        <v>175834716.03769067</v>
      </c>
      <c r="K28" s="131">
        <f t="shared" si="0"/>
        <v>267764509.70369896</v>
      </c>
      <c r="L28" s="131">
        <f t="shared" si="10"/>
        <v>-611055.1810480095</v>
      </c>
      <c r="M28" s="131">
        <f t="shared" si="10"/>
        <v>267153454.52265096</v>
      </c>
    </row>
    <row r="29" spans="1:13" ht="13.5" customHeight="1">
      <c r="A29" s="369" t="s">
        <v>451</v>
      </c>
      <c r="B29" s="370"/>
      <c r="C29" s="371"/>
      <c r="D29" s="4">
        <v>23</v>
      </c>
      <c r="E29" s="130">
        <v>0</v>
      </c>
      <c r="F29" s="130">
        <v>0</v>
      </c>
      <c r="G29" s="130">
        <v>0.06</v>
      </c>
      <c r="H29" s="130">
        <v>0</v>
      </c>
      <c r="I29" s="130"/>
      <c r="J29" s="130">
        <v>175834716.03769067</v>
      </c>
      <c r="K29" s="131">
        <f t="shared" si="0"/>
        <v>175834716.09769067</v>
      </c>
      <c r="L29" s="130">
        <v>-624487.8440895169</v>
      </c>
      <c r="M29" s="131">
        <f t="shared" si="8"/>
        <v>175210228.25360116</v>
      </c>
    </row>
    <row r="30" spans="1:13" ht="21.75" customHeight="1">
      <c r="A30" s="369" t="s">
        <v>466</v>
      </c>
      <c r="B30" s="370"/>
      <c r="C30" s="371"/>
      <c r="D30" s="4">
        <v>24</v>
      </c>
      <c r="E30" s="131">
        <f>SUM(E31:E34)</f>
        <v>0</v>
      </c>
      <c r="F30" s="131">
        <f aca="true" t="shared" si="11" ref="F30:M30">SUM(F31:F34)</f>
        <v>0</v>
      </c>
      <c r="G30" s="131">
        <f t="shared" si="11"/>
        <v>91929793.60600829</v>
      </c>
      <c r="H30" s="131">
        <f t="shared" si="11"/>
        <v>0</v>
      </c>
      <c r="I30" s="131">
        <f t="shared" si="11"/>
        <v>0</v>
      </c>
      <c r="J30" s="131">
        <f t="shared" si="11"/>
        <v>0</v>
      </c>
      <c r="K30" s="131">
        <f t="shared" si="0"/>
        <v>91929793.60600829</v>
      </c>
      <c r="L30" s="131">
        <f t="shared" si="11"/>
        <v>13432.663041507338</v>
      </c>
      <c r="M30" s="131">
        <f t="shared" si="11"/>
        <v>91943226.26904981</v>
      </c>
    </row>
    <row r="31" spans="1:13" ht="21.75" customHeight="1">
      <c r="A31" s="369" t="s">
        <v>453</v>
      </c>
      <c r="B31" s="370"/>
      <c r="C31" s="371"/>
      <c r="D31" s="4">
        <v>25</v>
      </c>
      <c r="E31" s="130">
        <v>0</v>
      </c>
      <c r="F31" s="130">
        <v>0</v>
      </c>
      <c r="G31" s="130">
        <v>-9586039.963277277</v>
      </c>
      <c r="H31" s="130">
        <v>0</v>
      </c>
      <c r="I31" s="130">
        <v>0</v>
      </c>
      <c r="J31" s="130">
        <v>0</v>
      </c>
      <c r="K31" s="131">
        <f t="shared" si="0"/>
        <v>-9586039.963277277</v>
      </c>
      <c r="L31" s="130">
        <v>18172.071044895518</v>
      </c>
      <c r="M31" s="131">
        <f t="shared" si="8"/>
        <v>-9567867.89223238</v>
      </c>
    </row>
    <row r="32" spans="1:13" ht="21.75" customHeight="1">
      <c r="A32" s="369" t="s">
        <v>454</v>
      </c>
      <c r="B32" s="370"/>
      <c r="C32" s="371"/>
      <c r="D32" s="4">
        <v>26</v>
      </c>
      <c r="E32" s="130">
        <v>0</v>
      </c>
      <c r="F32" s="130">
        <v>0</v>
      </c>
      <c r="G32" s="130">
        <v>105099906.55621773</v>
      </c>
      <c r="H32" s="130">
        <v>0</v>
      </c>
      <c r="I32" s="130">
        <v>0</v>
      </c>
      <c r="J32" s="130">
        <v>0</v>
      </c>
      <c r="K32" s="131">
        <f t="shared" si="0"/>
        <v>105099906.55621773</v>
      </c>
      <c r="L32" s="130">
        <v>20547.559076742724</v>
      </c>
      <c r="M32" s="131">
        <f t="shared" si="8"/>
        <v>105120454.11529447</v>
      </c>
    </row>
    <row r="33" spans="1:13" ht="22.5" customHeight="1">
      <c r="A33" s="369" t="s">
        <v>455</v>
      </c>
      <c r="B33" s="370"/>
      <c r="C33" s="371"/>
      <c r="D33" s="4">
        <v>27</v>
      </c>
      <c r="E33" s="130">
        <v>0</v>
      </c>
      <c r="F33" s="130">
        <v>0</v>
      </c>
      <c r="G33" s="130">
        <v>-2181902.5913762944</v>
      </c>
      <c r="H33" s="130">
        <v>0</v>
      </c>
      <c r="I33" s="130">
        <v>0</v>
      </c>
      <c r="J33" s="130">
        <v>0</v>
      </c>
      <c r="K33" s="131">
        <f t="shared" si="0"/>
        <v>-2181902.5913762944</v>
      </c>
      <c r="L33" s="130">
        <v>0</v>
      </c>
      <c r="M33" s="131">
        <f t="shared" si="8"/>
        <v>-2181902.5913762944</v>
      </c>
    </row>
    <row r="34" spans="1:13" ht="21" customHeight="1">
      <c r="A34" s="369" t="s">
        <v>456</v>
      </c>
      <c r="B34" s="370"/>
      <c r="C34" s="371"/>
      <c r="D34" s="4">
        <v>28</v>
      </c>
      <c r="E34" s="130">
        <v>0</v>
      </c>
      <c r="F34" s="130">
        <v>0</v>
      </c>
      <c r="G34" s="130">
        <v>-1402170.395555866</v>
      </c>
      <c r="H34" s="130"/>
      <c r="I34" s="130">
        <v>0</v>
      </c>
      <c r="J34" s="130">
        <v>0</v>
      </c>
      <c r="K34" s="131">
        <f t="shared" si="0"/>
        <v>-1402170.395555866</v>
      </c>
      <c r="L34" s="130">
        <v>-25286.967080130904</v>
      </c>
      <c r="M34" s="131">
        <f t="shared" si="8"/>
        <v>-1427457.362635997</v>
      </c>
    </row>
    <row r="35" spans="1:13" ht="33.75" customHeight="1">
      <c r="A35" s="372" t="s">
        <v>467</v>
      </c>
      <c r="B35" s="373"/>
      <c r="C35" s="374"/>
      <c r="D35" s="4">
        <v>29</v>
      </c>
      <c r="E35" s="131">
        <f>SUM(E36:E39)</f>
        <v>0</v>
      </c>
      <c r="F35" s="131">
        <f aca="true" t="shared" si="12" ref="F35:M35">SUM(F36:F39)</f>
        <v>0</v>
      </c>
      <c r="G35" s="131">
        <f t="shared" si="12"/>
        <v>-2938148.5156501434</v>
      </c>
      <c r="H35" s="131">
        <f t="shared" si="12"/>
        <v>2338542.2200000007</v>
      </c>
      <c r="I35" s="131">
        <f t="shared" si="12"/>
        <v>114107384.7442403</v>
      </c>
      <c r="J35" s="131">
        <f t="shared" si="12"/>
        <v>-114589688.70671642</v>
      </c>
      <c r="K35" s="131">
        <f t="shared" si="0"/>
        <v>-1081910.2581262589</v>
      </c>
      <c r="L35" s="131">
        <f t="shared" si="12"/>
        <v>-504416.37324771687</v>
      </c>
      <c r="M35" s="131">
        <f t="shared" si="12"/>
        <v>-1586326.6313739773</v>
      </c>
    </row>
    <row r="36" spans="1:13" ht="26.25" customHeight="1">
      <c r="A36" s="369" t="s">
        <v>458</v>
      </c>
      <c r="B36" s="370"/>
      <c r="C36" s="371"/>
      <c r="D36" s="4">
        <v>30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f t="shared" si="0"/>
        <v>0</v>
      </c>
      <c r="L36" s="130">
        <v>0</v>
      </c>
      <c r="M36" s="131">
        <f t="shared" si="8"/>
        <v>0</v>
      </c>
    </row>
    <row r="37" spans="1:13" ht="12.75" customHeight="1">
      <c r="A37" s="369" t="s">
        <v>459</v>
      </c>
      <c r="B37" s="370"/>
      <c r="C37" s="371"/>
      <c r="D37" s="4">
        <v>31</v>
      </c>
      <c r="E37" s="130">
        <v>0</v>
      </c>
      <c r="F37" s="130">
        <v>0</v>
      </c>
      <c r="G37" s="130">
        <v>0</v>
      </c>
      <c r="H37" s="130">
        <v>0</v>
      </c>
      <c r="I37" s="130">
        <v>-55174.70463848108</v>
      </c>
      <c r="J37" s="130">
        <v>0</v>
      </c>
      <c r="K37" s="131">
        <f t="shared" si="0"/>
        <v>-55174.70463848108</v>
      </c>
      <c r="L37" s="130">
        <v>-304090.22536151897</v>
      </c>
      <c r="M37" s="131">
        <f t="shared" si="8"/>
        <v>-359264.93000000005</v>
      </c>
    </row>
    <row r="38" spans="1:13" ht="21" customHeight="1">
      <c r="A38" s="369" t="s">
        <v>460</v>
      </c>
      <c r="B38" s="370"/>
      <c r="C38" s="371"/>
      <c r="D38" s="4">
        <v>32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-2468006.22</v>
      </c>
      <c r="K38" s="131">
        <f t="shared" si="0"/>
        <v>-2468006.22</v>
      </c>
      <c r="L38" s="130">
        <v>-105605.94568853872</v>
      </c>
      <c r="M38" s="131">
        <f t="shared" si="8"/>
        <v>-2573612.165688539</v>
      </c>
    </row>
    <row r="39" spans="1:13" ht="12.75" customHeight="1">
      <c r="A39" s="369" t="s">
        <v>461</v>
      </c>
      <c r="B39" s="370"/>
      <c r="C39" s="371"/>
      <c r="D39" s="4">
        <v>33</v>
      </c>
      <c r="E39" s="130">
        <v>0</v>
      </c>
      <c r="F39" s="130">
        <v>0</v>
      </c>
      <c r="G39" s="130">
        <v>-2938148.5156501434</v>
      </c>
      <c r="H39" s="130">
        <v>2338542.2200000007</v>
      </c>
      <c r="I39" s="130">
        <v>114162559.44887878</v>
      </c>
      <c r="J39" s="130">
        <v>-112121682.48671642</v>
      </c>
      <c r="K39" s="131">
        <f t="shared" si="0"/>
        <v>1441270.666512221</v>
      </c>
      <c r="L39" s="130">
        <v>-94720.20219765918</v>
      </c>
      <c r="M39" s="131">
        <f t="shared" si="8"/>
        <v>1346550.4643145618</v>
      </c>
    </row>
    <row r="40" spans="1:13" ht="31.5" customHeight="1" thickBot="1">
      <c r="A40" s="366" t="s">
        <v>468</v>
      </c>
      <c r="B40" s="367"/>
      <c r="C40" s="368"/>
      <c r="D40" s="43">
        <v>34</v>
      </c>
      <c r="E40" s="132">
        <f aca="true" t="shared" si="13" ref="E40:M40">+E27+E28+E35</f>
        <v>601575800</v>
      </c>
      <c r="F40" s="132">
        <f t="shared" si="13"/>
        <v>681482525.25</v>
      </c>
      <c r="G40" s="132">
        <f t="shared" si="13"/>
        <v>288448726.9225329</v>
      </c>
      <c r="H40" s="132">
        <f t="shared" si="13"/>
        <v>397873836.06</v>
      </c>
      <c r="I40" s="132">
        <f t="shared" si="13"/>
        <v>433666995.2052655</v>
      </c>
      <c r="J40" s="132">
        <f t="shared" si="13"/>
        <v>175834716.0882269</v>
      </c>
      <c r="K40" s="132">
        <f t="shared" si="0"/>
        <v>2578882599.5260253</v>
      </c>
      <c r="L40" s="132">
        <f t="shared" si="13"/>
        <v>13678262.022015128</v>
      </c>
      <c r="M40" s="132">
        <f t="shared" si="13"/>
        <v>2592560861.548041</v>
      </c>
    </row>
    <row r="41" ht="13.5" thickTop="1"/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N1:IV65536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10" customWidth="1"/>
  </cols>
  <sheetData>
    <row r="1" spans="1:10" ht="12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409" t="s">
        <v>469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2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 customHeight="1">
      <c r="A4" s="410" t="s">
        <v>470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ht="12.75" customHeight="1">
      <c r="A5" s="411"/>
      <c r="B5" s="411"/>
      <c r="C5" s="411"/>
      <c r="D5" s="411"/>
      <c r="E5" s="411"/>
      <c r="F5" s="411"/>
      <c r="G5" s="411"/>
      <c r="H5" s="411"/>
      <c r="I5" s="411"/>
      <c r="J5" s="411"/>
    </row>
    <row r="6" spans="1:10" ht="12.75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</row>
    <row r="7" spans="1:10" ht="12.75" customHeight="1">
      <c r="A7" s="411"/>
      <c r="B7" s="411"/>
      <c r="C7" s="411"/>
      <c r="D7" s="411"/>
      <c r="E7" s="411"/>
      <c r="F7" s="411"/>
      <c r="G7" s="411"/>
      <c r="H7" s="411"/>
      <c r="I7" s="411"/>
      <c r="J7" s="411"/>
    </row>
    <row r="8" spans="1:10" ht="12.75" customHeight="1">
      <c r="A8" s="411"/>
      <c r="B8" s="411"/>
      <c r="C8" s="411"/>
      <c r="D8" s="411"/>
      <c r="E8" s="411"/>
      <c r="F8" s="411"/>
      <c r="G8" s="411"/>
      <c r="H8" s="411"/>
      <c r="I8" s="411"/>
      <c r="J8" s="411"/>
    </row>
    <row r="9" spans="1:10" ht="12.75" customHeight="1">
      <c r="A9" s="411"/>
      <c r="B9" s="411"/>
      <c r="C9" s="411"/>
      <c r="D9" s="411"/>
      <c r="E9" s="411"/>
      <c r="F9" s="411"/>
      <c r="G9" s="411"/>
      <c r="H9" s="411"/>
      <c r="I9" s="411"/>
      <c r="J9" s="411"/>
    </row>
    <row r="10" spans="1:10" ht="12">
      <c r="A10" s="412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0" ht="12">
      <c r="A11" s="111"/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2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">
      <c r="A25" s="111"/>
      <c r="B25" s="111"/>
      <c r="C25" s="111"/>
      <c r="D25" s="111"/>
      <c r="E25" s="111"/>
      <c r="F25" s="111"/>
      <c r="G25" s="111"/>
      <c r="H25" s="111"/>
      <c r="J25" s="111"/>
    </row>
    <row r="26" spans="1:10" ht="12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2014-04-24T08:59:45Z</cp:lastPrinted>
  <dcterms:created xsi:type="dcterms:W3CDTF">2008-10-17T11:51:54Z</dcterms:created>
  <dcterms:modified xsi:type="dcterms:W3CDTF">2017-04-20T12:05:16Z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