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5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  <externalReference r:id="rId11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0">'GENERAL'!$A$1:$I$71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'GENERAL'!$A$1:$I$72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<sst xmlns="http://schemas.openxmlformats.org/spreadsheetml/2006/main" count="580" uniqueCount="415">
  <si>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</si>
  <si>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</si>
  <si>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</si>
  <si>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</si>
  <si>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</si>
  <si>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</si>
  <si>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</si>
  <si>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</si>
  <si>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</si>
  <si>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</si>
  <si>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</si>
  <si>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</si>
  <si>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</si>
  <si>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</si>
  <si>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</si>
  <si>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</si>
  <si>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</si>
  <si>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</si>
  <si>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</si>
  <si>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</si>
  <si>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</si>
  <si>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</si>
  <si>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</si>
  <si>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</si>
  <si>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</si>
  <si>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</si>
  <si>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</si>
  <si>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</si>
  <si>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</si>
  <si>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</si>
  <si>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</si>
  <si>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</si>
  <si>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</si>
  <si>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</si>
  <si>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</si>
  <si>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</si>
  <si>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</si>
  <si>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</si>
  <si>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</si>
  <si>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</si>
  <si>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</si>
  <si>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</si>
  <si>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</si>
  <si>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</si>
  <si>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</si>
  <si>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</si>
  <si>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</si>
  <si>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</si>
  <si>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</si>
  <si>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</si>
  <si>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</si>
  <si>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</si>
  <si>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</si>
  <si>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</si>
  <si>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</si>
  <si>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</si>
  <si>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</si>
  <si>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</si>
  <si>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</si>
  <si>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</si>
  <si>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</si>
  <si>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</si>
  <si>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</si>
  <si>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</si>
  <si>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</si>
  <si>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</si>
  <si>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</si>
  <si>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</si>
  <si>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</si>
  <si>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</si>
  <si>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</si>
  <si>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</si>
  <si>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</si>
  <si>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</si>
  <si>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</si>
  <si>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</si>
  <si>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</si>
  <si>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</si>
  <si>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</si>
  <si>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</si>
  <si>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</si>
  <si>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</si>
  <si>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</si>
  <si>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</si>
  <si>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</si>
  <si>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</si>
  <si>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</si>
  <si>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</si>
  <si>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</si>
  <si>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</si>
  <si>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</si>
  <si>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</si>
  <si>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</si>
  <si>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</si>
  <si>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</si>
  <si>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</si>
  <si>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</si>
  <si>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</si>
  <si>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</si>
  <si>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</si>
  <si>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</si>
  <si>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</si>
  <si>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</si>
  <si>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</si>
  <si>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</si>
  <si>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</si>
  <si>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</si>
  <si>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</si>
  <si>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</si>
  <si>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</si>
  <si>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</si>
  <si>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</si>
  <si>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</si>
  <si>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</si>
  <si>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</si>
  <si>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</si>
  <si>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</si>
  <si>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</si>
  <si>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</si>
  <si>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</si>
  <si>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</si>
  <si>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</si>
  <si>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</si>
  <si>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</si>
  <si>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</si>
  <si>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</si>
  <si>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</si>
  <si>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</si>
  <si>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</si>
  <si>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</si>
  <si>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</si>
  <si>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</si>
  <si>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</si>
  <si>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</si>
  <si>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</si>
  <si>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</si>
  <si>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</si>
  <si>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</si>
  <si>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</si>
  <si>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</si>
  <si>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</si>
  <si>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</si>
  <si>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</si>
  <si>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</si>
  <si>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</si>
  <si>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</si>
  <si>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</si>
  <si>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</si>
  <si>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</si>
  <si>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</si>
  <si>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</si>
  <si>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</si>
  <si>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</si>
  <si>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</si>
  <si>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</si>
  <si>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</si>
  <si>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</si>
  <si>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</si>
  <si>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</si>
  <si>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</si>
  <si>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</si>
  <si>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</si>
  <si>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</si>
  <si>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</si>
  <si>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</si>
  <si>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</si>
  <si>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</si>
  <si>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</si>
  <si>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</si>
  <si>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</si>
  <si>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</si>
  <si>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</si>
  <si>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</si>
  <si>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</si>
  <si>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</si>
  <si>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</si>
  <si>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</si>
  <si>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</si>
  <si>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</si>
  <si>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</si>
  <si>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</si>
  <si>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</si>
  <si>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</si>
  <si>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</si>
  <si>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</si>
  <si>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</si>
  <si>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</si>
  <si>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</si>
  <si>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</si>
  <si>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</si>
  <si>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</si>
  <si>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</si>
  <si>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</si>
  <si>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</si>
  <si>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</si>
  <si>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</si>
  <si>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</si>
  <si>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</si>
  <si>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</si>
  <si>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</si>
  <si>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</si>
  <si>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</si>
  <si>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</si>
  <si>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</si>
  <si>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</si>
  <si>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</si>
  <si>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</si>
  <si>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</si>
  <si>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</si>
  <si>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</si>
  <si>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</si>
  <si>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</si>
  <si>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</si>
  <si>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</si>
  <si>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</si>
  <si>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</si>
  <si>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</si>
  <si>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</si>
  <si>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</si>
  <si>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</si>
  <si>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</si>
  <si>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</si>
  <si>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</si>
  <si>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</si>
  <si>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</si>
  <si>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</si>
  <si>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</si>
  <si>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</si>
  <si>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</si>
  <si>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</si>
  <si>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</si>
  <si>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</si>
  <si>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</si>
  <si>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</si>
  <si>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</si>
  <si>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</si>
  <si>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</si>
  <si>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</si>
  <si>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</si>
  <si>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</si>
  <si>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</si>
  <si>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</si>
  <si>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</si>
  <si>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</si>
  <si>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</si>
  <si>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</si>
  <si>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</si>
  <si>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</si>
  <si>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</si>
  <si>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</si>
  <si>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</si>
  <si>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</si>
  <si>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</si>
  <si>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</si>
  <si>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</si>
  <si>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</si>
  <si>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</si>
  <si>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</si>
  <si>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</si>
  <si>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</si>
  <si>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</si>
  <si>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</si>
  <si>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</si>
  <si>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</si>
  <si>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</si>
  <si>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</si>
  <si>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</si>
  <si>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</si>
  <si>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</si>
  <si>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</si>
  <si>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</si>
  <si>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</si>
  <si>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</si>
  <si>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</si>
  <si>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</si>
  <si>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</si>
  <si>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</si>
  <si>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</si>
  <si>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</si>
  <si>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</si>
  <si>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</si>
  <si>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</si>
  <si>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</si>
  <si>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</si>
  <si>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</si>
  <si>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</si>
  <si>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</si>
  <si>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</si>
  <si>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</si>
  <si>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</si>
  <si>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</si>
  <si>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</si>
  <si>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</si>
  <si>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</si>
  <si>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</si>
  <si>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</si>
  <si>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</si>
  <si>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</si>
  <si>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</si>
  <si>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</si>
  <si>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</si>
  <si>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</si>
  <si>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</si>
  <si>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</si>
  <si>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</si>
  <si>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</si>
  <si>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</si>
  <si>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</si>
  <si>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</si>
  <si>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</si>
  <si>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</si>
  <si>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</si>
  <si>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</si>
  <si>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</si>
  <si>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</si>
  <si>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</si>
  <si>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</si>
  <si>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</si>
  <si>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</si>
  <si>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</si>
  <si>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</si>
  <si>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</si>
  <si>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</si>
  <si>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</si>
  <si>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</si>
  <si>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</si>
  <si>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</si>
  <si>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</si>
  <si>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</si>
  <si>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</si>
  <si>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</si>
  <si>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</si>
  <si>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</si>
  <si>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</si>
  <si>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</si>
  <si>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</si>
  <si>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</si>
  <si>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</si>
  <si>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</si>
  <si>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</si>
  <si>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</si>
  <si>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</si>
  <si>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</si>
  <si>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</si>
  <si>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</si>
  <si>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</si>
  <si>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</si>
  <si>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</si>
  <si>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</si>
  <si>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</si>
  <si>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</si>
  <si>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</si>
  <si>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</si>
  <si>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</si>
  <si>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</si>
  <si>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</si>
  <si>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</si>
  <si>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</si>
  <si>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</si>
  <si>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</si>
  <si>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</si>
  <si>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</si>
  <si>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</si>
  <si>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</si>
  <si>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</si>
  <si>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</si>
  <si>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</si>
  <si>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</si>
  <si>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</si>
  <si>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</si>
  <si>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</si>
  <si>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</si>
  <si>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</si>
  <si>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</si>
  <si>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</si>
  <si>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</si>
  <si>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</si>
  <si>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</si>
  <si>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</si>
  <si>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</si>
  <si>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</si>
  <si>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</si>
  <si>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</si>
  <si>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</si>
  <si>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</si>
  <si>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</si>
  <si>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</si>
  <si>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</si>
  <si>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</si>
  <si>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</si>
  <si>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</si>
  <si>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</si>
  <si>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</si>
  <si>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</si>
  <si>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</si>
  <si>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</si>
  <si>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</si>
  <si>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</si>
  <si>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</si>
  <si>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</si>
  <si>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6512</t>
  </si>
  <si>
    <t>Sanel Volarić</t>
  </si>
  <si>
    <t>01.01.2016.</t>
  </si>
  <si>
    <t>Volarić Sanel, Mišetić Nikola</t>
  </si>
  <si>
    <t>Nikola Mišetić</t>
  </si>
  <si>
    <t>30.06.2016.</t>
  </si>
  <si>
    <t>10 000</t>
  </si>
  <si>
    <t>Jelena Matijević</t>
  </si>
  <si>
    <t>01/6333-135</t>
  </si>
  <si>
    <t>01/6332-073</t>
  </si>
  <si>
    <t>jelena.matijevic@crosig.hr</t>
  </si>
  <si>
    <t>As of: 30.06.2016.</t>
  </si>
  <si>
    <t>For period:  31.03.2016.-30.06.2016.</t>
  </si>
  <si>
    <t>For period: 01.01.2016.-30.06.2016.</t>
  </si>
  <si>
    <t>For period: 01.01.-30.06.2016.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</si>
</sst>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7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>
      <alignment horizontal="center" vertical="center" wrapText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57" applyFont="1" applyFill="1" applyAlignment="1">
      <alignment/>
      <protection/>
    </xf>
    <xf numFmtId="0" fontId="0" fillId="33" borderId="0" xfId="57" applyFont="1" applyFill="1" applyAlignment="1">
      <alignment/>
      <protection/>
    </xf>
    <xf numFmtId="14" fontId="1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Alignment="1" applyProtection="1">
      <alignment horizontal="right"/>
      <protection hidden="1"/>
    </xf>
    <xf numFmtId="0" fontId="14" fillId="33" borderId="0" xfId="57" applyFont="1" applyFill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46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47" xfId="57" applyFont="1" applyFill="1" applyBorder="1">
      <alignment vertical="top"/>
      <protection/>
    </xf>
    <xf numFmtId="1" fontId="1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Protection="1">
      <alignment vertical="top"/>
      <protection hidden="1"/>
    </xf>
    <xf numFmtId="0" fontId="1" fillId="33" borderId="0" xfId="63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7" applyFont="1" applyFill="1" applyBorder="1" applyAlignment="1">
      <alignment/>
      <protection/>
    </xf>
    <xf numFmtId="0" fontId="13" fillId="33" borderId="31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46" xfId="57" applyFont="1" applyFill="1" applyBorder="1" applyProtection="1">
      <alignment vertical="top"/>
      <protection hidden="1"/>
    </xf>
    <xf numFmtId="0" fontId="3" fillId="33" borderId="0" xfId="63" applyFont="1" applyFill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/>
      <protection hidden="1"/>
    </xf>
    <xf numFmtId="0" fontId="12" fillId="33" borderId="0" xfId="58" applyFont="1" applyFill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48" xfId="57" applyFont="1" applyFill="1" applyBorder="1">
      <alignment vertical="top"/>
      <protection/>
    </xf>
    <xf numFmtId="0" fontId="0" fillId="33" borderId="0" xfId="58" applyFont="1" applyFill="1" applyAlignment="1">
      <alignment horizontal="right"/>
      <protection/>
    </xf>
    <xf numFmtId="0" fontId="0" fillId="33" borderId="47" xfId="57" applyFont="1" applyFill="1" applyBorder="1" applyAlignment="1">
      <alignment/>
      <protection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4" fontId="0" fillId="0" borderId="0" xfId="0" applyNumberFormat="1" applyFill="1" applyAlignment="1">
      <alignment/>
    </xf>
    <xf numFmtId="3" fontId="13" fillId="0" borderId="31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Border="1" applyAlignment="1" applyProtection="1">
      <alignment vertical="top"/>
      <protection hidden="1"/>
    </xf>
    <xf numFmtId="49" fontId="13" fillId="32" borderId="31" xfId="57" applyNumberFormat="1" applyFont="1" applyFill="1" applyBorder="1" applyAlignment="1" applyProtection="1">
      <alignment horizontal="right" vertical="center"/>
      <protection hidden="1" locked="0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>
      <alignment horizontal="right" vertical="center" shrinkToFit="1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9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32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14" xfId="0" applyNumberFormat="1" applyFont="1" applyFill="1" applyBorder="1" applyAlignment="1" applyProtection="1">
      <alignment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0" xfId="63" applyFont="1" applyFill="1" applyBorder="1" applyAlignment="1" applyProtection="1">
      <alignment horizontal="right" vertical="center"/>
      <protection hidden="1" locked="0"/>
    </xf>
    <xf numFmtId="0" fontId="14" fillId="33" borderId="16" xfId="63" applyFont="1" applyFill="1" applyBorder="1" applyAlignment="1">
      <alignment/>
      <protection/>
    </xf>
    <xf numFmtId="49" fontId="13" fillId="33" borderId="40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0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3" applyNumberFormat="1" applyFont="1" applyFill="1" applyBorder="1" applyAlignment="1">
      <alignment/>
      <protection/>
    </xf>
    <xf numFmtId="49" fontId="14" fillId="33" borderId="42" xfId="63" applyNumberFormat="1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52" xfId="57" applyFont="1" applyFill="1" applyBorder="1" applyAlignment="1" applyProtection="1">
      <alignment horizontal="right" wrapText="1"/>
      <protection hidden="1"/>
    </xf>
    <xf numFmtId="49" fontId="13" fillId="33" borderId="40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40" xfId="57" applyFont="1" applyFill="1" applyBorder="1" applyAlignment="1" applyProtection="1">
      <alignment horizontal="left" vertical="center"/>
      <protection hidden="1" locked="0"/>
    </xf>
    <xf numFmtId="0" fontId="14" fillId="33" borderId="16" xfId="57" applyFont="1" applyFill="1" applyBorder="1" applyAlignment="1">
      <alignment/>
      <protection/>
    </xf>
    <xf numFmtId="0" fontId="14" fillId="33" borderId="42" xfId="63" applyFont="1" applyFill="1" applyBorder="1" applyAlignment="1">
      <alignment/>
      <protection/>
    </xf>
    <xf numFmtId="0" fontId="13" fillId="33" borderId="16" xfId="63" applyFont="1" applyFill="1" applyBorder="1" applyAlignment="1" applyProtection="1">
      <alignment horizontal="right" vertical="center"/>
      <protection hidden="1" locked="0"/>
    </xf>
    <xf numFmtId="0" fontId="13" fillId="33" borderId="42" xfId="63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Alignment="1" applyProtection="1">
      <alignment horizontal="left"/>
      <protection hidden="1"/>
    </xf>
    <xf numFmtId="0" fontId="8" fillId="33" borderId="0" xfId="58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53" xfId="57" applyFont="1" applyFill="1" applyBorder="1" applyAlignment="1" applyProtection="1">
      <alignment horizontal="center" vertical="top"/>
      <protection hidden="1"/>
    </xf>
    <xf numFmtId="0" fontId="14" fillId="0" borderId="53" xfId="57" applyFont="1" applyFill="1" applyBorder="1" applyAlignment="1">
      <alignment horizontal="center"/>
      <protection/>
    </xf>
    <xf numFmtId="0" fontId="14" fillId="0" borderId="53" xfId="57" applyFont="1" applyFill="1" applyBorder="1" applyAlignment="1">
      <alignment/>
      <protection/>
    </xf>
    <xf numFmtId="0" fontId="14" fillId="33" borderId="46" xfId="57" applyFont="1" applyFill="1" applyBorder="1" applyAlignment="1" applyProtection="1">
      <alignment horizontal="center" vertical="top"/>
      <protection hidden="1"/>
    </xf>
    <xf numFmtId="0" fontId="3" fillId="33" borderId="0" xfId="63" applyFont="1" applyFill="1" applyAlignment="1" applyProtection="1">
      <alignment horizontal="right" vertical="center" wrapText="1"/>
      <protection hidden="1"/>
    </xf>
    <xf numFmtId="0" fontId="3" fillId="33" borderId="52" xfId="63" applyFont="1" applyFill="1" applyBorder="1" applyAlignment="1" applyProtection="1">
      <alignment horizontal="right" wrapText="1"/>
      <protection hidden="1"/>
    </xf>
    <xf numFmtId="49" fontId="4" fillId="32" borderId="40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49" fontId="4" fillId="32" borderId="42" xfId="53" applyNumberForma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 vertical="center"/>
      <protection hidden="1"/>
    </xf>
    <xf numFmtId="0" fontId="3" fillId="33" borderId="52" xfId="63" applyFont="1" applyFill="1" applyBorder="1" applyAlignment="1" applyProtection="1">
      <alignment horizontal="right"/>
      <protection hidden="1"/>
    </xf>
    <xf numFmtId="0" fontId="3" fillId="33" borderId="52" xfId="63" applyFont="1" applyFill="1" applyBorder="1" applyAlignment="1" applyProtection="1">
      <alignment horizontal="right" vertical="center" wrapText="1"/>
      <protection hidden="1"/>
    </xf>
    <xf numFmtId="49" fontId="13" fillId="32" borderId="40" xfId="57" applyNumberFormat="1" applyFont="1" applyFill="1" applyBorder="1" applyAlignment="1" applyProtection="1">
      <alignment horizontal="left" vertical="center"/>
      <protection hidden="1" locked="0"/>
    </xf>
    <xf numFmtId="49" fontId="13" fillId="32" borderId="16" xfId="57" applyNumberFormat="1" applyFont="1" applyFill="1" applyBorder="1" applyAlignment="1" applyProtection="1">
      <alignment horizontal="left" vertical="center"/>
      <protection hidden="1" locked="0"/>
    </xf>
    <xf numFmtId="49" fontId="13" fillId="32" borderId="42" xfId="57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7" applyFont="1" applyFill="1" applyBorder="1" applyAlignment="1" applyProtection="1">
      <alignment vertical="center"/>
      <protection hidden="1"/>
    </xf>
    <xf numFmtId="49" fontId="13" fillId="33" borderId="40" xfId="57" applyNumberFormat="1" applyFont="1" applyFill="1" applyBorder="1" applyAlignment="1" applyProtection="1">
      <alignment horizontal="left" vertical="center"/>
      <protection hidden="1" locked="0"/>
    </xf>
    <xf numFmtId="49" fontId="13" fillId="33" borderId="16" xfId="57" applyNumberFormat="1" applyFont="1" applyFill="1" applyBorder="1" applyAlignment="1" applyProtection="1">
      <alignment horizontal="left" vertical="center"/>
      <protection hidden="1" locked="0"/>
    </xf>
    <xf numFmtId="0" fontId="14" fillId="33" borderId="42" xfId="57" applyFont="1" applyFill="1" applyBorder="1" applyAlignment="1">
      <alignment horizontal="left" vertical="center"/>
      <protection/>
    </xf>
    <xf numFmtId="0" fontId="14" fillId="33" borderId="16" xfId="57" applyFont="1" applyFill="1" applyBorder="1" applyAlignment="1">
      <alignment horizontal="left"/>
      <protection/>
    </xf>
    <xf numFmtId="0" fontId="14" fillId="33" borderId="42" xfId="57" applyFont="1" applyFill="1" applyBorder="1" applyAlignment="1">
      <alignment horizontal="left"/>
      <protection/>
    </xf>
    <xf numFmtId="0" fontId="3" fillId="33" borderId="0" xfId="63" applyFont="1" applyFill="1" applyAlignment="1" applyProtection="1">
      <alignment horizontal="left" vertical="center"/>
      <protection hidden="1"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14" fillId="33" borderId="0" xfId="57" applyFont="1" applyFill="1" applyAlignment="1">
      <alignment horizontal="center"/>
      <protection/>
    </xf>
    <xf numFmtId="0" fontId="14" fillId="33" borderId="0" xfId="57" applyFont="1" applyFill="1" applyAlignment="1" applyProtection="1">
      <alignment horizontal="right" vertical="center"/>
      <protection hidden="1"/>
    </xf>
    <xf numFmtId="0" fontId="14" fillId="33" borderId="52" xfId="57" applyFont="1" applyFill="1" applyBorder="1" applyAlignment="1" applyProtection="1">
      <alignment horizontal="right"/>
      <protection hidden="1"/>
    </xf>
    <xf numFmtId="0" fontId="20" fillId="33" borderId="0" xfId="63" applyFont="1" applyFill="1" applyAlignment="1" applyProtection="1">
      <alignment horizontal="right" vertical="center"/>
      <protection hidden="1"/>
    </xf>
    <xf numFmtId="0" fontId="20" fillId="33" borderId="52" xfId="63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 vertical="center"/>
      <protection/>
    </xf>
    <xf numFmtId="0" fontId="3" fillId="33" borderId="52" xfId="63" applyFont="1" applyFill="1" applyBorder="1" applyAlignment="1" applyProtection="1">
      <alignment horizontal="right" vertical="center"/>
      <protection hidden="1"/>
    </xf>
    <xf numFmtId="0" fontId="18" fillId="33" borderId="40" xfId="53" applyFont="1" applyFill="1" applyBorder="1" applyAlignment="1" applyProtection="1">
      <alignment/>
      <protection hidden="1" locked="0"/>
    </xf>
    <xf numFmtId="0" fontId="13" fillId="33" borderId="16" xfId="57" applyFont="1" applyFill="1" applyBorder="1" applyAlignment="1" applyProtection="1">
      <alignment/>
      <protection hidden="1" locked="0"/>
    </xf>
    <xf numFmtId="0" fontId="4" fillId="33" borderId="40" xfId="53" applyFill="1" applyBorder="1" applyAlignment="1" applyProtection="1">
      <alignment/>
      <protection hidden="1" locked="0"/>
    </xf>
    <xf numFmtId="0" fontId="14" fillId="33" borderId="47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" fillId="33" borderId="0" xfId="63" applyFont="1" applyFill="1" applyBorder="1" applyAlignment="1" applyProtection="1">
      <alignment horizontal="right" vertical="center" wrapText="1"/>
      <protection hidden="1"/>
    </xf>
    <xf numFmtId="0" fontId="1" fillId="33" borderId="0" xfId="63" applyFont="1" applyFill="1" applyBorder="1" applyAlignment="1" applyProtection="1">
      <alignment horizontal="right" wrapText="1"/>
      <protection hidden="1"/>
    </xf>
    <xf numFmtId="0" fontId="1" fillId="33" borderId="0" xfId="63" applyFont="1" applyFill="1" applyAlignment="1" applyProtection="1">
      <alignment horizontal="right" wrapText="1"/>
      <protection hidden="1"/>
    </xf>
    <xf numFmtId="1" fontId="13" fillId="33" borderId="40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57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42" xfId="57" applyFont="1" applyFill="1" applyBorder="1" applyAlignment="1" applyProtection="1">
      <alignment horizontal="left" vertical="center"/>
      <protection hidden="1" locked="0"/>
    </xf>
    <xf numFmtId="0" fontId="20" fillId="33" borderId="0" xfId="63" applyFont="1" applyFill="1" applyBorder="1" applyAlignment="1" applyProtection="1">
      <alignment horizontal="right" vertical="center" wrapText="1"/>
      <protection hidden="1"/>
    </xf>
    <xf numFmtId="0" fontId="20" fillId="33" borderId="52" xfId="63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17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2" fillId="0" borderId="4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wrapText="1"/>
    </xf>
    <xf numFmtId="0" fontId="8" fillId="0" borderId="69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69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1" fillId="0" borderId="5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2" xfId="0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  <xf numFmtId="193" fontId="0" fillId="0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&#269;unovodstvo-Grupa\KONSOLIDACIJA%202016\06%202016\71%20BURZA\Obrazac%20TFI-OSIG-RE%20KONS_ZA%20OBJAV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PODACI"/>
      <sheetName val="Bilanca"/>
      <sheetName val="RDG-tekuće"/>
      <sheetName val="RDG-kumulativno"/>
      <sheetName val="NT"/>
      <sheetName val="PK"/>
      <sheetName val="BILJEŠK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5" width="10.8515625" style="21" customWidth="1"/>
    <col min="6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11" ht="15.75">
      <c r="A1" s="224" t="s">
        <v>33</v>
      </c>
      <c r="B1" s="225"/>
      <c r="C1" s="225"/>
      <c r="D1" s="106"/>
      <c r="E1" s="99"/>
      <c r="F1" s="99"/>
      <c r="G1" s="99"/>
      <c r="H1" s="99"/>
      <c r="I1" s="99"/>
      <c r="J1" s="107"/>
      <c r="K1" s="107"/>
    </row>
    <row r="2" spans="1:11" ht="12.75" customHeight="1">
      <c r="A2" s="259" t="s">
        <v>34</v>
      </c>
      <c r="B2" s="259"/>
      <c r="C2" s="259"/>
      <c r="D2" s="259"/>
      <c r="E2" s="108" t="s">
        <v>402</v>
      </c>
      <c r="F2" s="109"/>
      <c r="G2" s="110" t="s">
        <v>35</v>
      </c>
      <c r="H2" s="108" t="s">
        <v>405</v>
      </c>
      <c r="I2" s="111"/>
      <c r="J2" s="112"/>
      <c r="K2" s="107"/>
    </row>
    <row r="3" spans="1:11" ht="12.75">
      <c r="A3" s="113"/>
      <c r="B3" s="113"/>
      <c r="C3" s="113"/>
      <c r="D3" s="113"/>
      <c r="E3" s="114"/>
      <c r="F3" s="114"/>
      <c r="G3" s="113"/>
      <c r="H3" s="113"/>
      <c r="I3" s="115"/>
      <c r="J3" s="112"/>
      <c r="K3" s="107"/>
    </row>
    <row r="4" spans="1:11" ht="39.75" customHeight="1">
      <c r="A4" s="260" t="s">
        <v>379</v>
      </c>
      <c r="B4" s="260"/>
      <c r="C4" s="260"/>
      <c r="D4" s="260"/>
      <c r="E4" s="260"/>
      <c r="F4" s="260"/>
      <c r="G4" s="260"/>
      <c r="H4" s="260"/>
      <c r="I4" s="260"/>
      <c r="J4" s="112"/>
      <c r="K4" s="107"/>
    </row>
    <row r="5" spans="1:11" ht="12.75">
      <c r="A5" s="116"/>
      <c r="B5" s="117"/>
      <c r="C5" s="117"/>
      <c r="D5" s="117"/>
      <c r="E5" s="118"/>
      <c r="F5" s="119"/>
      <c r="G5" s="120"/>
      <c r="H5" s="121"/>
      <c r="I5" s="117"/>
      <c r="J5" s="112"/>
      <c r="K5" s="107"/>
    </row>
    <row r="6" spans="1:11" ht="12.75">
      <c r="A6" s="238" t="s">
        <v>36</v>
      </c>
      <c r="B6" s="239"/>
      <c r="C6" s="198" t="s">
        <v>15</v>
      </c>
      <c r="D6" s="199"/>
      <c r="E6" s="122"/>
      <c r="F6" s="122"/>
      <c r="G6" s="122"/>
      <c r="H6" s="122"/>
      <c r="I6" s="122"/>
      <c r="J6" s="112"/>
      <c r="K6" s="107"/>
    </row>
    <row r="7" spans="1:11" ht="12.75">
      <c r="A7" s="123"/>
      <c r="B7" s="123"/>
      <c r="C7" s="116"/>
      <c r="D7" s="116"/>
      <c r="E7" s="122"/>
      <c r="F7" s="122"/>
      <c r="G7" s="122"/>
      <c r="H7" s="122"/>
      <c r="I7" s="122"/>
      <c r="J7" s="112"/>
      <c r="K7" s="107"/>
    </row>
    <row r="8" spans="1:11" ht="21.75" customHeight="1">
      <c r="A8" s="257" t="s">
        <v>37</v>
      </c>
      <c r="B8" s="258"/>
      <c r="C8" s="198" t="s">
        <v>16</v>
      </c>
      <c r="D8" s="199"/>
      <c r="E8" s="122"/>
      <c r="F8" s="122"/>
      <c r="G8" s="122"/>
      <c r="H8" s="122"/>
      <c r="I8" s="116"/>
      <c r="J8" s="112"/>
      <c r="K8" s="107"/>
    </row>
    <row r="9" spans="1:11" ht="12.75">
      <c r="A9" s="124"/>
      <c r="B9" s="124"/>
      <c r="C9" s="125"/>
      <c r="D9" s="116"/>
      <c r="E9" s="116"/>
      <c r="F9" s="116"/>
      <c r="G9" s="116"/>
      <c r="H9" s="116"/>
      <c r="I9" s="116"/>
      <c r="J9" s="112"/>
      <c r="K9" s="107"/>
    </row>
    <row r="10" spans="1:11" ht="12.75" customHeight="1">
      <c r="A10" s="249" t="s">
        <v>38</v>
      </c>
      <c r="B10" s="250"/>
      <c r="C10" s="198" t="s">
        <v>17</v>
      </c>
      <c r="D10" s="199"/>
      <c r="E10" s="116"/>
      <c r="F10" s="116"/>
      <c r="G10" s="116"/>
      <c r="H10" s="116"/>
      <c r="I10" s="116"/>
      <c r="J10" s="112"/>
      <c r="K10" s="107"/>
    </row>
    <row r="11" spans="1:11" ht="12.75">
      <c r="A11" s="251"/>
      <c r="B11" s="251"/>
      <c r="C11" s="116"/>
      <c r="D11" s="116"/>
      <c r="E11" s="116"/>
      <c r="F11" s="116"/>
      <c r="G11" s="116"/>
      <c r="H11" s="116"/>
      <c r="I11" s="116"/>
      <c r="J11" s="112"/>
      <c r="K11" s="107"/>
    </row>
    <row r="12" spans="1:11" ht="12.75">
      <c r="A12" s="218" t="s">
        <v>39</v>
      </c>
      <c r="B12" s="219"/>
      <c r="C12" s="200" t="s">
        <v>18</v>
      </c>
      <c r="D12" s="242"/>
      <c r="E12" s="242"/>
      <c r="F12" s="242"/>
      <c r="G12" s="242"/>
      <c r="H12" s="242"/>
      <c r="I12" s="229"/>
      <c r="J12" s="112"/>
      <c r="K12" s="167"/>
    </row>
    <row r="13" spans="1:12" ht="15.75">
      <c r="A13" s="261"/>
      <c r="B13" s="262"/>
      <c r="C13" s="262"/>
      <c r="D13" s="126"/>
      <c r="E13" s="126"/>
      <c r="F13" s="126"/>
      <c r="G13" s="126"/>
      <c r="H13" s="126"/>
      <c r="I13" s="127"/>
      <c r="J13" s="112"/>
      <c r="K13" s="107"/>
      <c r="L13" s="55"/>
    </row>
    <row r="14" spans="1:11" ht="12.75">
      <c r="A14" s="128"/>
      <c r="B14" s="128"/>
      <c r="C14" s="129"/>
      <c r="D14" s="116"/>
      <c r="E14" s="116"/>
      <c r="F14" s="116"/>
      <c r="G14" s="116"/>
      <c r="H14" s="116"/>
      <c r="I14" s="116"/>
      <c r="J14" s="112"/>
      <c r="K14" s="107"/>
    </row>
    <row r="15" spans="1:11" ht="12.75">
      <c r="A15" s="218" t="s">
        <v>40</v>
      </c>
      <c r="B15" s="219"/>
      <c r="C15" s="252" t="s">
        <v>406</v>
      </c>
      <c r="D15" s="253"/>
      <c r="E15" s="116"/>
      <c r="F15" s="200" t="s">
        <v>19</v>
      </c>
      <c r="G15" s="242"/>
      <c r="H15" s="242"/>
      <c r="I15" s="229"/>
      <c r="J15" s="112"/>
      <c r="K15" s="167"/>
    </row>
    <row r="16" spans="1:11" ht="12.75">
      <c r="A16" s="128"/>
      <c r="B16" s="128"/>
      <c r="C16" s="116"/>
      <c r="D16" s="116"/>
      <c r="E16" s="116"/>
      <c r="F16" s="116"/>
      <c r="G16" s="116"/>
      <c r="H16" s="116"/>
      <c r="I16" s="116"/>
      <c r="J16" s="112"/>
      <c r="K16" s="107"/>
    </row>
    <row r="17" spans="1:11" ht="12.75">
      <c r="A17" s="218" t="s">
        <v>41</v>
      </c>
      <c r="B17" s="219"/>
      <c r="C17" s="200" t="s">
        <v>20</v>
      </c>
      <c r="D17" s="242"/>
      <c r="E17" s="242"/>
      <c r="F17" s="242"/>
      <c r="G17" s="242"/>
      <c r="H17" s="242"/>
      <c r="I17" s="242"/>
      <c r="J17" s="130"/>
      <c r="K17" s="167"/>
    </row>
    <row r="18" spans="1:11" ht="12.75">
      <c r="A18" s="128"/>
      <c r="B18" s="128"/>
      <c r="C18" s="116"/>
      <c r="D18" s="116"/>
      <c r="E18" s="116"/>
      <c r="F18" s="116"/>
      <c r="G18" s="116"/>
      <c r="H18" s="116"/>
      <c r="I18" s="116"/>
      <c r="J18" s="112"/>
      <c r="K18" s="107"/>
    </row>
    <row r="19" spans="1:11" ht="12.75">
      <c r="A19" s="218" t="s">
        <v>42</v>
      </c>
      <c r="B19" s="243"/>
      <c r="C19" s="244"/>
      <c r="D19" s="245"/>
      <c r="E19" s="245"/>
      <c r="F19" s="245"/>
      <c r="G19" s="245"/>
      <c r="H19" s="245"/>
      <c r="I19" s="245"/>
      <c r="J19" s="130"/>
      <c r="K19" s="167"/>
    </row>
    <row r="20" spans="1:11" ht="12.75">
      <c r="A20" s="123"/>
      <c r="B20" s="123"/>
      <c r="C20" s="129"/>
      <c r="D20" s="116"/>
      <c r="E20" s="116"/>
      <c r="F20" s="116"/>
      <c r="G20" s="116"/>
      <c r="H20" s="116"/>
      <c r="I20" s="116"/>
      <c r="J20" s="112"/>
      <c r="K20" s="107"/>
    </row>
    <row r="21" spans="1:11" ht="12.75">
      <c r="A21" s="218" t="s">
        <v>43</v>
      </c>
      <c r="B21" s="243"/>
      <c r="C21" s="246" t="s">
        <v>21</v>
      </c>
      <c r="D21" s="245"/>
      <c r="E21" s="245"/>
      <c r="F21" s="245"/>
      <c r="G21" s="245"/>
      <c r="H21" s="245"/>
      <c r="I21" s="245"/>
      <c r="J21" s="130"/>
      <c r="K21" s="167"/>
    </row>
    <row r="22" spans="1:11" ht="12.75">
      <c r="A22" s="128"/>
      <c r="B22" s="128"/>
      <c r="C22" s="129"/>
      <c r="D22" s="116"/>
      <c r="E22" s="116"/>
      <c r="F22" s="116"/>
      <c r="G22" s="116"/>
      <c r="H22" s="116"/>
      <c r="I22" s="116"/>
      <c r="J22" s="112"/>
      <c r="K22" s="107"/>
    </row>
    <row r="23" spans="1:11" ht="12.75">
      <c r="A23" s="240" t="s">
        <v>44</v>
      </c>
      <c r="B23" s="241"/>
      <c r="C23" s="131">
        <v>133</v>
      </c>
      <c r="D23" s="200" t="s">
        <v>19</v>
      </c>
      <c r="E23" s="230"/>
      <c r="F23" s="231"/>
      <c r="G23" s="247"/>
      <c r="H23" s="248"/>
      <c r="I23" s="132"/>
      <c r="J23" s="112"/>
      <c r="K23" s="107"/>
    </row>
    <row r="24" spans="1:11" ht="12.75">
      <c r="A24" s="123"/>
      <c r="B24" s="123"/>
      <c r="C24" s="116"/>
      <c r="D24" s="133"/>
      <c r="E24" s="133"/>
      <c r="F24" s="133"/>
      <c r="G24" s="133"/>
      <c r="H24" s="116"/>
      <c r="I24" s="116"/>
      <c r="J24" s="112"/>
      <c r="K24" s="107"/>
    </row>
    <row r="25" spans="1:11" ht="12.75">
      <c r="A25" s="218" t="s">
        <v>45</v>
      </c>
      <c r="B25" s="219"/>
      <c r="C25" s="131">
        <v>21</v>
      </c>
      <c r="D25" s="200" t="s">
        <v>22</v>
      </c>
      <c r="E25" s="230"/>
      <c r="F25" s="230"/>
      <c r="G25" s="231"/>
      <c r="H25" s="134" t="s">
        <v>49</v>
      </c>
      <c r="I25" s="171">
        <v>3622</v>
      </c>
      <c r="J25" s="130"/>
      <c r="K25" s="167"/>
    </row>
    <row r="26" spans="1:11" ht="12.75">
      <c r="A26" s="123"/>
      <c r="B26" s="123"/>
      <c r="C26" s="116"/>
      <c r="D26" s="133"/>
      <c r="E26" s="133"/>
      <c r="F26" s="133"/>
      <c r="G26" s="128"/>
      <c r="H26" s="135" t="s">
        <v>50</v>
      </c>
      <c r="I26" s="172"/>
      <c r="J26" s="112"/>
      <c r="K26" s="136"/>
    </row>
    <row r="27" spans="1:11" ht="12.75">
      <c r="A27" s="218" t="s">
        <v>46</v>
      </c>
      <c r="B27" s="219"/>
      <c r="C27" s="137" t="s">
        <v>63</v>
      </c>
      <c r="D27" s="138"/>
      <c r="E27" s="139"/>
      <c r="F27" s="140"/>
      <c r="G27" s="238" t="s">
        <v>51</v>
      </c>
      <c r="H27" s="239"/>
      <c r="I27" s="173" t="s">
        <v>400</v>
      </c>
      <c r="J27" s="112"/>
      <c r="K27" s="167"/>
    </row>
    <row r="28" spans="1:11" ht="12.75">
      <c r="A28" s="128"/>
      <c r="B28" s="128"/>
      <c r="C28" s="116"/>
      <c r="D28" s="140"/>
      <c r="E28" s="140"/>
      <c r="F28" s="140"/>
      <c r="G28" s="140"/>
      <c r="H28" s="116"/>
      <c r="I28" s="141"/>
      <c r="J28" s="112"/>
      <c r="K28" s="107"/>
    </row>
    <row r="29" spans="1:11" ht="12.75">
      <c r="A29" s="232" t="s">
        <v>47</v>
      </c>
      <c r="B29" s="233"/>
      <c r="C29" s="234"/>
      <c r="D29" s="234"/>
      <c r="E29" s="235" t="s">
        <v>48</v>
      </c>
      <c r="F29" s="236"/>
      <c r="G29" s="236"/>
      <c r="H29" s="237" t="s">
        <v>11</v>
      </c>
      <c r="I29" s="237"/>
      <c r="J29" s="112"/>
      <c r="K29" s="107"/>
    </row>
    <row r="30" spans="1:11" ht="12.75">
      <c r="A30" s="139"/>
      <c r="B30" s="139"/>
      <c r="C30" s="139"/>
      <c r="D30" s="116"/>
      <c r="E30" s="116"/>
      <c r="F30" s="116"/>
      <c r="G30" s="116"/>
      <c r="H30" s="109"/>
      <c r="I30" s="141"/>
      <c r="J30" s="112"/>
      <c r="K30" s="107"/>
    </row>
    <row r="31" spans="1:11" ht="12.75">
      <c r="A31" s="189" t="s">
        <v>23</v>
      </c>
      <c r="B31" s="203"/>
      <c r="C31" s="203"/>
      <c r="D31" s="204"/>
      <c r="E31" s="189" t="s">
        <v>19</v>
      </c>
      <c r="F31" s="203"/>
      <c r="G31" s="204"/>
      <c r="H31" s="191" t="s">
        <v>24</v>
      </c>
      <c r="I31" s="192"/>
      <c r="J31" s="112"/>
      <c r="K31" s="167"/>
    </row>
    <row r="32" spans="1:11" ht="12.75">
      <c r="A32" s="128"/>
      <c r="B32" s="128"/>
      <c r="C32" s="129"/>
      <c r="D32" s="142"/>
      <c r="E32" s="142"/>
      <c r="F32" s="142"/>
      <c r="G32" s="122"/>
      <c r="H32" s="116"/>
      <c r="I32" s="143"/>
      <c r="J32" s="112"/>
      <c r="K32" s="107"/>
    </row>
    <row r="33" spans="1:11" ht="12.75">
      <c r="A33" s="189" t="s">
        <v>29</v>
      </c>
      <c r="B33" s="203"/>
      <c r="C33" s="203"/>
      <c r="D33" s="204"/>
      <c r="E33" s="189" t="s">
        <v>19</v>
      </c>
      <c r="F33" s="203"/>
      <c r="G33" s="204"/>
      <c r="H33" s="191" t="s">
        <v>30</v>
      </c>
      <c r="I33" s="192"/>
      <c r="J33" s="112"/>
      <c r="K33" s="167"/>
    </row>
    <row r="34" spans="1:11" ht="12.75">
      <c r="A34" s="128"/>
      <c r="B34" s="128"/>
      <c r="C34" s="129"/>
      <c r="D34" s="142"/>
      <c r="E34" s="142"/>
      <c r="F34" s="142"/>
      <c r="G34" s="122"/>
      <c r="H34" s="116"/>
      <c r="I34" s="144"/>
      <c r="J34" s="112"/>
      <c r="K34" s="107"/>
    </row>
    <row r="35" spans="1:11" ht="12.75">
      <c r="A35" s="189" t="s">
        <v>25</v>
      </c>
      <c r="B35" s="203"/>
      <c r="C35" s="203"/>
      <c r="D35" s="204"/>
      <c r="E35" s="189" t="s">
        <v>26</v>
      </c>
      <c r="F35" s="203"/>
      <c r="G35" s="204"/>
      <c r="H35" s="191" t="s">
        <v>27</v>
      </c>
      <c r="I35" s="192"/>
      <c r="J35" s="112"/>
      <c r="K35" s="107"/>
    </row>
    <row r="36" spans="1:11" ht="12.75">
      <c r="A36" s="128"/>
      <c r="B36" s="128"/>
      <c r="C36" s="129"/>
      <c r="D36" s="142"/>
      <c r="E36" s="142"/>
      <c r="F36" s="142"/>
      <c r="G36" s="122"/>
      <c r="H36" s="116"/>
      <c r="I36" s="144"/>
      <c r="J36" s="112"/>
      <c r="K36" s="107"/>
    </row>
    <row r="37" spans="1:11" ht="12.75">
      <c r="A37" s="189" t="s">
        <v>384</v>
      </c>
      <c r="B37" s="190"/>
      <c r="C37" s="190"/>
      <c r="D37" s="202"/>
      <c r="E37" s="189" t="s">
        <v>385</v>
      </c>
      <c r="F37" s="190"/>
      <c r="G37" s="190"/>
      <c r="H37" s="191" t="s">
        <v>386</v>
      </c>
      <c r="I37" s="192"/>
      <c r="J37" s="130"/>
      <c r="K37" s="107"/>
    </row>
    <row r="38" spans="1:11" ht="12.75">
      <c r="A38" s="145"/>
      <c r="B38" s="145"/>
      <c r="C38" s="146"/>
      <c r="D38" s="147"/>
      <c r="E38" s="116"/>
      <c r="F38" s="146"/>
      <c r="G38" s="147"/>
      <c r="H38" s="116"/>
      <c r="I38" s="116"/>
      <c r="J38" s="112"/>
      <c r="K38" s="107"/>
    </row>
    <row r="39" spans="1:11" ht="12.75">
      <c r="A39" s="189" t="s">
        <v>387</v>
      </c>
      <c r="B39" s="190"/>
      <c r="C39" s="190"/>
      <c r="D39" s="202"/>
      <c r="E39" s="189" t="s">
        <v>388</v>
      </c>
      <c r="F39" s="190"/>
      <c r="G39" s="190"/>
      <c r="H39" s="191" t="s">
        <v>389</v>
      </c>
      <c r="I39" s="192"/>
      <c r="J39" s="112"/>
      <c r="K39" s="167"/>
    </row>
    <row r="40" spans="1:11" ht="12.75">
      <c r="A40" s="148"/>
      <c r="B40" s="149"/>
      <c r="C40" s="149"/>
      <c r="D40" s="149"/>
      <c r="E40" s="148"/>
      <c r="F40" s="149"/>
      <c r="G40" s="149"/>
      <c r="H40" s="150"/>
      <c r="I40" s="150"/>
      <c r="J40" s="112"/>
      <c r="K40" s="107"/>
    </row>
    <row r="41" spans="1:11" ht="12.75">
      <c r="A41" s="189" t="s">
        <v>390</v>
      </c>
      <c r="B41" s="190"/>
      <c r="C41" s="190"/>
      <c r="D41" s="202"/>
      <c r="E41" s="189" t="s">
        <v>388</v>
      </c>
      <c r="F41" s="190"/>
      <c r="G41" s="190" t="s">
        <v>388</v>
      </c>
      <c r="H41" s="191" t="s">
        <v>391</v>
      </c>
      <c r="I41" s="192"/>
      <c r="J41" s="112"/>
      <c r="K41" s="167"/>
    </row>
    <row r="42" spans="1:11" ht="12.75">
      <c r="A42" s="148"/>
      <c r="B42" s="149"/>
      <c r="C42" s="149"/>
      <c r="D42" s="149"/>
      <c r="E42" s="148"/>
      <c r="F42" s="149"/>
      <c r="G42" s="149"/>
      <c r="H42" s="150"/>
      <c r="I42" s="150"/>
      <c r="J42" s="112"/>
      <c r="K42" s="107"/>
    </row>
    <row r="43" spans="1:11" ht="12.75">
      <c r="A43" s="189" t="s">
        <v>392</v>
      </c>
      <c r="B43" s="190"/>
      <c r="C43" s="190"/>
      <c r="D43" s="202"/>
      <c r="E43" s="189" t="s">
        <v>19</v>
      </c>
      <c r="F43" s="190"/>
      <c r="G43" s="190"/>
      <c r="H43" s="191" t="s">
        <v>393</v>
      </c>
      <c r="I43" s="192"/>
      <c r="J43" s="112"/>
      <c r="K43" s="107"/>
    </row>
    <row r="44" spans="1:11" ht="12.75">
      <c r="A44" s="148"/>
      <c r="B44" s="149"/>
      <c r="C44" s="149"/>
      <c r="D44" s="149"/>
      <c r="E44" s="148"/>
      <c r="F44" s="149"/>
      <c r="G44" s="149"/>
      <c r="H44" s="150"/>
      <c r="I44" s="150"/>
      <c r="J44" s="112"/>
      <c r="K44" s="107"/>
    </row>
    <row r="45" spans="1:11" ht="12.75">
      <c r="A45" s="189" t="s">
        <v>394</v>
      </c>
      <c r="B45" s="190"/>
      <c r="C45" s="190"/>
      <c r="D45" s="202"/>
      <c r="E45" s="189" t="s">
        <v>19</v>
      </c>
      <c r="F45" s="190"/>
      <c r="G45" s="190"/>
      <c r="H45" s="191" t="s">
        <v>32</v>
      </c>
      <c r="I45" s="192"/>
      <c r="J45" s="112"/>
      <c r="K45" s="107"/>
    </row>
    <row r="46" spans="1:11" ht="12.75">
      <c r="A46" s="148"/>
      <c r="B46" s="148"/>
      <c r="C46" s="148"/>
      <c r="D46" s="148"/>
      <c r="E46" s="148"/>
      <c r="F46" s="148"/>
      <c r="G46" s="148"/>
      <c r="H46" s="150"/>
      <c r="I46" s="150"/>
      <c r="J46" s="112"/>
      <c r="K46" s="107"/>
    </row>
    <row r="47" spans="1:11" ht="12.75">
      <c r="A47" s="189" t="s">
        <v>395</v>
      </c>
      <c r="B47" s="203"/>
      <c r="C47" s="203"/>
      <c r="D47" s="204"/>
      <c r="E47" s="189" t="s">
        <v>19</v>
      </c>
      <c r="F47" s="190"/>
      <c r="G47" s="190"/>
      <c r="H47" s="191" t="s">
        <v>31</v>
      </c>
      <c r="I47" s="192"/>
      <c r="J47" s="112"/>
      <c r="K47" s="167"/>
    </row>
    <row r="48" spans="1:11" ht="12.75">
      <c r="A48" s="148"/>
      <c r="B48" s="149"/>
      <c r="C48" s="149"/>
      <c r="D48" s="149"/>
      <c r="E48" s="148"/>
      <c r="F48" s="149"/>
      <c r="G48" s="149"/>
      <c r="H48" s="150"/>
      <c r="I48" s="150"/>
      <c r="J48" s="112"/>
      <c r="K48" s="107"/>
    </row>
    <row r="49" spans="1:11" ht="12.75">
      <c r="A49" s="189" t="s">
        <v>396</v>
      </c>
      <c r="B49" s="190"/>
      <c r="C49" s="190"/>
      <c r="D49" s="202"/>
      <c r="E49" s="189" t="s">
        <v>19</v>
      </c>
      <c r="F49" s="190"/>
      <c r="G49" s="190" t="s">
        <v>19</v>
      </c>
      <c r="H49" s="191" t="s">
        <v>28</v>
      </c>
      <c r="I49" s="192"/>
      <c r="J49" s="112"/>
      <c r="K49" s="107"/>
    </row>
    <row r="50" spans="1:11" ht="12.75">
      <c r="A50" s="151"/>
      <c r="B50" s="151"/>
      <c r="C50" s="151"/>
      <c r="D50" s="125"/>
      <c r="E50" s="125"/>
      <c r="F50" s="151"/>
      <c r="G50" s="125"/>
      <c r="H50" s="125"/>
      <c r="I50" s="125"/>
      <c r="J50" s="112"/>
      <c r="K50" s="107"/>
    </row>
    <row r="51" spans="1:11" s="66" customFormat="1" ht="12.75">
      <c r="A51" s="193" t="s">
        <v>397</v>
      </c>
      <c r="B51" s="194"/>
      <c r="C51" s="194"/>
      <c r="D51" s="195"/>
      <c r="E51" s="189" t="s">
        <v>398</v>
      </c>
      <c r="F51" s="190"/>
      <c r="G51" s="190"/>
      <c r="H51" s="191" t="s">
        <v>399</v>
      </c>
      <c r="I51" s="192"/>
      <c r="J51" s="112"/>
      <c r="K51" s="106"/>
    </row>
    <row r="52" spans="1:11" s="66" customFormat="1" ht="12.75">
      <c r="A52" s="148"/>
      <c r="B52" s="149"/>
      <c r="C52" s="149"/>
      <c r="D52" s="149"/>
      <c r="E52" s="148"/>
      <c r="F52" s="149"/>
      <c r="G52" s="149"/>
      <c r="H52" s="150"/>
      <c r="I52" s="150"/>
      <c r="J52" s="112"/>
      <c r="K52" s="106"/>
    </row>
    <row r="53" spans="1:11" ht="12.75" customHeight="1">
      <c r="A53" s="196" t="s">
        <v>52</v>
      </c>
      <c r="B53" s="197"/>
      <c r="C53" s="198"/>
      <c r="D53" s="199"/>
      <c r="E53" s="116"/>
      <c r="F53" s="200"/>
      <c r="G53" s="201"/>
      <c r="H53" s="201"/>
      <c r="I53" s="201"/>
      <c r="J53" s="130"/>
      <c r="K53" s="107"/>
    </row>
    <row r="54" spans="1:11" ht="12.75">
      <c r="A54" s="145"/>
      <c r="B54" s="145"/>
      <c r="C54" s="212"/>
      <c r="D54" s="212"/>
      <c r="E54" s="116"/>
      <c r="F54" s="212"/>
      <c r="G54" s="212"/>
      <c r="H54" s="152"/>
      <c r="I54" s="152"/>
      <c r="J54" s="112"/>
      <c r="K54" s="107"/>
    </row>
    <row r="55" spans="1:11" ht="12.75" customHeight="1">
      <c r="A55" s="213" t="s">
        <v>53</v>
      </c>
      <c r="B55" s="220"/>
      <c r="C55" s="254" t="s">
        <v>407</v>
      </c>
      <c r="D55" s="255"/>
      <c r="E55" s="255"/>
      <c r="F55" s="255"/>
      <c r="G55" s="255"/>
      <c r="H55" s="255"/>
      <c r="I55" s="256"/>
      <c r="J55" s="130"/>
      <c r="K55" s="107"/>
    </row>
    <row r="56" spans="1:11" ht="12.75">
      <c r="A56" s="153"/>
      <c r="B56" s="153"/>
      <c r="C56" s="129"/>
      <c r="D56" s="116"/>
      <c r="E56" s="116"/>
      <c r="F56" s="116"/>
      <c r="G56" s="116"/>
      <c r="H56" s="116"/>
      <c r="I56" s="116"/>
      <c r="J56" s="112"/>
      <c r="K56" s="107"/>
    </row>
    <row r="57" spans="1:11" ht="12.75" customHeight="1">
      <c r="A57" s="213" t="s">
        <v>54</v>
      </c>
      <c r="B57" s="220"/>
      <c r="C57" s="221" t="s">
        <v>408</v>
      </c>
      <c r="D57" s="222"/>
      <c r="E57" s="223"/>
      <c r="F57" s="116"/>
      <c r="G57" s="154" t="s">
        <v>13</v>
      </c>
      <c r="H57" s="221" t="s">
        <v>409</v>
      </c>
      <c r="I57" s="223"/>
      <c r="J57" s="112"/>
      <c r="K57" s="107"/>
    </row>
    <row r="58" spans="1:11" ht="12.75">
      <c r="A58" s="153"/>
      <c r="B58" s="153"/>
      <c r="C58" s="129"/>
      <c r="D58" s="116"/>
      <c r="E58" s="116"/>
      <c r="F58" s="116"/>
      <c r="G58" s="116"/>
      <c r="H58" s="116"/>
      <c r="I58" s="116"/>
      <c r="J58" s="112"/>
      <c r="K58" s="107"/>
    </row>
    <row r="59" spans="1:11" ht="12.75" customHeight="1">
      <c r="A59" s="213" t="s">
        <v>42</v>
      </c>
      <c r="B59" s="214"/>
      <c r="C59" s="215" t="s">
        <v>410</v>
      </c>
      <c r="D59" s="216"/>
      <c r="E59" s="216"/>
      <c r="F59" s="216"/>
      <c r="G59" s="216"/>
      <c r="H59" s="216"/>
      <c r="I59" s="217"/>
      <c r="J59" s="130"/>
      <c r="K59" s="107"/>
    </row>
    <row r="60" spans="1:11" ht="12.75">
      <c r="A60" s="153"/>
      <c r="B60" s="153"/>
      <c r="C60" s="116"/>
      <c r="D60" s="116"/>
      <c r="E60" s="116"/>
      <c r="F60" s="116"/>
      <c r="G60" s="116"/>
      <c r="H60" s="116"/>
      <c r="I60" s="116"/>
      <c r="J60" s="112"/>
      <c r="K60" s="107"/>
    </row>
    <row r="61" spans="1:11" ht="12.75">
      <c r="A61" s="218" t="s">
        <v>55</v>
      </c>
      <c r="B61" s="219"/>
      <c r="C61" s="227" t="s">
        <v>403</v>
      </c>
      <c r="D61" s="228"/>
      <c r="E61" s="228"/>
      <c r="F61" s="228"/>
      <c r="G61" s="228"/>
      <c r="H61" s="228"/>
      <c r="I61" s="229"/>
      <c r="J61" s="130"/>
      <c r="K61" s="107"/>
    </row>
    <row r="62" spans="1:11" ht="12.75">
      <c r="A62" s="125"/>
      <c r="B62" s="125"/>
      <c r="C62" s="226" t="s">
        <v>56</v>
      </c>
      <c r="D62" s="226"/>
      <c r="E62" s="226"/>
      <c r="F62" s="226"/>
      <c r="G62" s="226"/>
      <c r="H62" s="226"/>
      <c r="I62" s="155"/>
      <c r="J62" s="112"/>
      <c r="K62" s="107"/>
    </row>
    <row r="63" spans="1:11" ht="12.75">
      <c r="A63" s="125"/>
      <c r="B63" s="125"/>
      <c r="C63" s="155"/>
      <c r="D63" s="155"/>
      <c r="E63" s="155"/>
      <c r="F63" s="155"/>
      <c r="G63" s="155"/>
      <c r="H63" s="155"/>
      <c r="I63" s="155"/>
      <c r="J63" s="112"/>
      <c r="K63" s="107"/>
    </row>
    <row r="64" spans="1:11" ht="12.75">
      <c r="A64" s="125"/>
      <c r="B64" s="205" t="s">
        <v>57</v>
      </c>
      <c r="C64" s="206"/>
      <c r="D64" s="206"/>
      <c r="E64" s="206"/>
      <c r="F64" s="156"/>
      <c r="G64" s="156"/>
      <c r="H64" s="156"/>
      <c r="I64" s="156"/>
      <c r="J64" s="112"/>
      <c r="K64" s="107"/>
    </row>
    <row r="65" spans="1:11" ht="12.75">
      <c r="A65" s="125"/>
      <c r="B65" s="207" t="s">
        <v>58</v>
      </c>
      <c r="C65" s="208"/>
      <c r="D65" s="208"/>
      <c r="E65" s="208"/>
      <c r="F65" s="208"/>
      <c r="G65" s="208"/>
      <c r="H65" s="208"/>
      <c r="I65" s="208"/>
      <c r="J65" s="112"/>
      <c r="K65" s="107"/>
    </row>
    <row r="66" spans="1:11" ht="12.75">
      <c r="A66" s="125"/>
      <c r="B66" s="207" t="s">
        <v>59</v>
      </c>
      <c r="C66" s="208"/>
      <c r="D66" s="208"/>
      <c r="E66" s="208"/>
      <c r="F66" s="208"/>
      <c r="G66" s="208"/>
      <c r="H66" s="208"/>
      <c r="I66" s="157"/>
      <c r="J66" s="112"/>
      <c r="K66" s="107"/>
    </row>
    <row r="67" spans="1:11" ht="12.75">
      <c r="A67" s="125"/>
      <c r="B67" s="158" t="s">
        <v>60</v>
      </c>
      <c r="C67" s="159"/>
      <c r="D67" s="159"/>
      <c r="E67" s="159"/>
      <c r="F67" s="159"/>
      <c r="G67" s="159"/>
      <c r="H67" s="159"/>
      <c r="I67" s="159"/>
      <c r="J67" s="112"/>
      <c r="K67" s="107"/>
    </row>
    <row r="68" spans="1:11" ht="12.75">
      <c r="A68" s="125"/>
      <c r="B68" s="158" t="s">
        <v>61</v>
      </c>
      <c r="C68" s="159"/>
      <c r="D68" s="159"/>
      <c r="E68" s="159"/>
      <c r="F68" s="159"/>
      <c r="G68" s="159"/>
      <c r="H68" s="160"/>
      <c r="I68" s="160"/>
      <c r="J68" s="112"/>
      <c r="K68" s="107"/>
    </row>
    <row r="69" spans="1:11" ht="12.75">
      <c r="A69" s="125"/>
      <c r="B69" s="161"/>
      <c r="C69" s="161"/>
      <c r="D69" s="161"/>
      <c r="E69" s="161"/>
      <c r="F69" s="161"/>
      <c r="G69" s="160" t="s">
        <v>377</v>
      </c>
      <c r="H69" s="162"/>
      <c r="I69" s="166" t="s">
        <v>378</v>
      </c>
      <c r="J69" s="112"/>
      <c r="K69" s="107"/>
    </row>
    <row r="70" spans="1:11" ht="12.75">
      <c r="A70" s="163" t="s">
        <v>12</v>
      </c>
      <c r="B70" s="116"/>
      <c r="C70" s="116"/>
      <c r="D70" s="116"/>
      <c r="E70" s="116"/>
      <c r="F70" s="116"/>
      <c r="G70" s="164"/>
      <c r="H70" s="160"/>
      <c r="I70" s="164"/>
      <c r="J70" s="112"/>
      <c r="K70" s="107"/>
    </row>
    <row r="71" spans="1:11" ht="13.5" thickBot="1">
      <c r="A71" s="116"/>
      <c r="B71" s="116"/>
      <c r="C71" s="116"/>
      <c r="D71" s="116"/>
      <c r="E71" s="125" t="s">
        <v>62</v>
      </c>
      <c r="F71" s="139"/>
      <c r="G71" s="164" t="s">
        <v>404</v>
      </c>
      <c r="H71" s="165"/>
      <c r="I71" s="164" t="s">
        <v>401</v>
      </c>
      <c r="J71" s="112"/>
      <c r="K71" s="107"/>
    </row>
    <row r="72" spans="1:11" ht="12.75">
      <c r="A72" s="100"/>
      <c r="B72" s="100"/>
      <c r="C72" s="23"/>
      <c r="D72" s="23"/>
      <c r="E72" s="23"/>
      <c r="F72" s="23"/>
      <c r="G72" s="209"/>
      <c r="H72" s="210"/>
      <c r="I72" s="211"/>
      <c r="J72" s="101"/>
      <c r="K72" s="103"/>
    </row>
    <row r="73" ht="12.75">
      <c r="I73" s="55"/>
    </row>
    <row r="74" ht="12.75">
      <c r="I74" s="55"/>
    </row>
    <row r="75" ht="12.75">
      <c r="I75" s="55"/>
    </row>
    <row r="76" ht="12.75">
      <c r="I76" s="55"/>
    </row>
    <row r="77" ht="12.75">
      <c r="I77" s="55"/>
    </row>
    <row r="78" ht="12.75">
      <c r="I78" s="55"/>
    </row>
    <row r="79" ht="12.75">
      <c r="I79" s="55"/>
    </row>
    <row r="80" ht="12.75">
      <c r="I80" s="55"/>
    </row>
    <row r="81" ht="12.75">
      <c r="I81" s="55"/>
    </row>
    <row r="82" ht="12.75">
      <c r="I82" s="55"/>
    </row>
    <row r="83" ht="12.75">
      <c r="I83" s="55"/>
    </row>
    <row r="84" ht="12.75">
      <c r="I84" s="55"/>
    </row>
    <row r="85" ht="12.75">
      <c r="I85" s="55"/>
    </row>
    <row r="86" ht="12.75">
      <c r="I86" s="55"/>
    </row>
    <row r="87" ht="12.75">
      <c r="I87" s="55"/>
    </row>
    <row r="88" ht="12.75">
      <c r="I88" s="55"/>
    </row>
    <row r="89" ht="12.75">
      <c r="I89" s="55"/>
    </row>
    <row r="90" ht="12.75">
      <c r="I90" s="55"/>
    </row>
    <row r="91" ht="12.75">
      <c r="I91" s="55"/>
    </row>
    <row r="92" ht="12.75">
      <c r="I92" s="55"/>
    </row>
    <row r="93" ht="12.75">
      <c r="I93" s="55"/>
    </row>
    <row r="94" ht="12.75">
      <c r="I94" s="55"/>
    </row>
    <row r="95" ht="12.75">
      <c r="I95" s="55"/>
    </row>
    <row r="96" ht="12.75">
      <c r="I96" s="55"/>
    </row>
  </sheetData>
  <sheetProtection/>
  <mergeCells count="83">
    <mergeCell ref="C55:I55"/>
    <mergeCell ref="A8:B8"/>
    <mergeCell ref="C8:D8"/>
    <mergeCell ref="A2:D2"/>
    <mergeCell ref="A4:I4"/>
    <mergeCell ref="A6:B6"/>
    <mergeCell ref="C6:D6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3:B23"/>
    <mergeCell ref="D23:F23"/>
    <mergeCell ref="C17:I17"/>
    <mergeCell ref="A19:B19"/>
    <mergeCell ref="C19:I19"/>
    <mergeCell ref="A21:B21"/>
    <mergeCell ref="C21:I21"/>
    <mergeCell ref="G23:H23"/>
    <mergeCell ref="A25:B25"/>
    <mergeCell ref="D25:G25"/>
    <mergeCell ref="A29:D29"/>
    <mergeCell ref="E29:G29"/>
    <mergeCell ref="E33:G33"/>
    <mergeCell ref="H33:I33"/>
    <mergeCell ref="H29:I29"/>
    <mergeCell ref="A27:B27"/>
    <mergeCell ref="G27:H27"/>
    <mergeCell ref="A35:D35"/>
    <mergeCell ref="E35:G35"/>
    <mergeCell ref="H35:I35"/>
    <mergeCell ref="A37:D37"/>
    <mergeCell ref="E37:G37"/>
    <mergeCell ref="H37:I37"/>
    <mergeCell ref="A57:B57"/>
    <mergeCell ref="C57:E57"/>
    <mergeCell ref="H57:I57"/>
    <mergeCell ref="A1:C1"/>
    <mergeCell ref="C62:H62"/>
    <mergeCell ref="A31:D31"/>
    <mergeCell ref="E31:G31"/>
    <mergeCell ref="H31:I31"/>
    <mergeCell ref="A33:D33"/>
    <mergeCell ref="C61:I61"/>
    <mergeCell ref="B64:E64"/>
    <mergeCell ref="B65:I65"/>
    <mergeCell ref="B66:H66"/>
    <mergeCell ref="G72:I72"/>
    <mergeCell ref="C54:D54"/>
    <mergeCell ref="F54:G54"/>
    <mergeCell ref="A59:B59"/>
    <mergeCell ref="C59:I59"/>
    <mergeCell ref="A61:B61"/>
    <mergeCell ref="A55:B55"/>
    <mergeCell ref="A39:D39"/>
    <mergeCell ref="E39:G39"/>
    <mergeCell ref="H39:I39"/>
    <mergeCell ref="A41:D41"/>
    <mergeCell ref="E41:G41"/>
    <mergeCell ref="H41:I41"/>
    <mergeCell ref="A43:D43"/>
    <mergeCell ref="E43:G43"/>
    <mergeCell ref="H43:I43"/>
    <mergeCell ref="A49:D49"/>
    <mergeCell ref="H49:I49"/>
    <mergeCell ref="E49:G49"/>
    <mergeCell ref="A45:D45"/>
    <mergeCell ref="E45:G45"/>
    <mergeCell ref="H45:I45"/>
    <mergeCell ref="A47:D47"/>
    <mergeCell ref="E47:G47"/>
    <mergeCell ref="H47:I47"/>
    <mergeCell ref="A51:D51"/>
    <mergeCell ref="E51:G51"/>
    <mergeCell ref="H51:I51"/>
    <mergeCell ref="A53:B53"/>
    <mergeCell ref="C53:D53"/>
    <mergeCell ref="F53:I53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1">
    <dataValidation allowBlank="1" sqref="G73:I65536 A22:G30 H51:IV52 C1:I20 A1:B18 B20 A19:A21 H27:H30 H22:H25 B69:F65536 A53:A65536 J1:IV50 J53:IV65536 A50:I50 G70:G71 I70:I71 I22:I30 B53:I64"/>
  </dataValidations>
  <hyperlinks>
    <hyperlink ref="C21" r:id="rId1" display="www.crosig.hr"/>
    <hyperlink ref="C59" r:id="rId2" display="jelena.matijevic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37 H43:I47 H49 H51 H38:I42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1">
      <selection activeCell="R38" sqref="R38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6" width="9.140625" style="29" customWidth="1"/>
    <col min="7" max="11" width="10.8515625" style="29" bestFit="1" customWidth="1"/>
    <col min="12" max="12" width="11.7109375" style="29" bestFit="1" customWidth="1"/>
    <col min="13" max="16384" width="9.140625" style="29" customWidth="1"/>
  </cols>
  <sheetData>
    <row r="1" spans="1:12" ht="24.75" customHeight="1">
      <c r="A1" s="280" t="s">
        <v>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"/>
    </row>
    <row r="2" spans="1:12" ht="12.75" customHeight="1">
      <c r="A2" s="282" t="s">
        <v>411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"/>
    </row>
    <row r="3" spans="1:12" ht="12.75">
      <c r="A3" s="57"/>
      <c r="B3" s="58"/>
      <c r="C3" s="58"/>
      <c r="D3" s="58"/>
      <c r="E3" s="58"/>
      <c r="F3" s="289"/>
      <c r="G3" s="289"/>
      <c r="H3" s="56"/>
      <c r="I3" s="58"/>
      <c r="J3" s="58"/>
      <c r="K3" s="287" t="s">
        <v>65</v>
      </c>
      <c r="L3" s="288"/>
    </row>
    <row r="4" spans="1:12" ht="12.75" customHeight="1">
      <c r="A4" s="269" t="s">
        <v>135</v>
      </c>
      <c r="B4" s="270"/>
      <c r="C4" s="270"/>
      <c r="D4" s="270"/>
      <c r="E4" s="271"/>
      <c r="F4" s="275" t="s">
        <v>136</v>
      </c>
      <c r="G4" s="277" t="s">
        <v>137</v>
      </c>
      <c r="H4" s="278"/>
      <c r="I4" s="279"/>
      <c r="J4" s="277" t="s">
        <v>138</v>
      </c>
      <c r="K4" s="278"/>
      <c r="L4" s="279"/>
    </row>
    <row r="5" spans="1:12" ht="12.75">
      <c r="A5" s="272"/>
      <c r="B5" s="273"/>
      <c r="C5" s="273"/>
      <c r="D5" s="273"/>
      <c r="E5" s="274"/>
      <c r="F5" s="276"/>
      <c r="G5" s="71" t="s">
        <v>139</v>
      </c>
      <c r="H5" s="72" t="s">
        <v>140</v>
      </c>
      <c r="I5" s="73" t="s">
        <v>141</v>
      </c>
      <c r="J5" s="71" t="s">
        <v>139</v>
      </c>
      <c r="K5" s="72" t="s">
        <v>140</v>
      </c>
      <c r="L5" s="73" t="s">
        <v>141</v>
      </c>
    </row>
    <row r="6" spans="1:12" ht="12.75">
      <c r="A6" s="284">
        <v>1</v>
      </c>
      <c r="B6" s="285"/>
      <c r="C6" s="285"/>
      <c r="D6" s="285"/>
      <c r="E6" s="286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>
      <c r="A7" s="263" t="s">
        <v>134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9" ht="12.75" customHeight="1">
      <c r="A8" s="266" t="s">
        <v>66</v>
      </c>
      <c r="B8" s="267"/>
      <c r="C8" s="267"/>
      <c r="D8" s="267"/>
      <c r="E8" s="268"/>
      <c r="F8" s="7">
        <v>1</v>
      </c>
      <c r="G8" s="45">
        <f>G9+G10</f>
        <v>0</v>
      </c>
      <c r="H8" s="46">
        <f>H9+H10</f>
        <v>0</v>
      </c>
      <c r="I8" s="174">
        <f>G8+H8</f>
        <v>0</v>
      </c>
      <c r="J8" s="45">
        <f>J9+J10</f>
        <v>0</v>
      </c>
      <c r="K8" s="46">
        <f>K9+K10</f>
        <v>0</v>
      </c>
      <c r="L8" s="47">
        <f>J8+K8</f>
        <v>0</v>
      </c>
      <c r="N8" s="403"/>
      <c r="O8" s="403"/>
      <c r="P8" s="403"/>
      <c r="Q8" s="403"/>
      <c r="R8" s="403"/>
      <c r="S8" s="403"/>
    </row>
    <row r="9" spans="1:19" ht="12.75" customHeight="1">
      <c r="A9" s="290" t="s">
        <v>67</v>
      </c>
      <c r="B9" s="291"/>
      <c r="C9" s="291"/>
      <c r="D9" s="291"/>
      <c r="E9" s="292"/>
      <c r="F9" s="8">
        <v>2</v>
      </c>
      <c r="G9" s="44"/>
      <c r="H9" s="48"/>
      <c r="I9" s="175">
        <f aca="true" t="shared" si="0" ref="I9:I72">G9+H9</f>
        <v>0</v>
      </c>
      <c r="J9" s="44"/>
      <c r="K9" s="48"/>
      <c r="L9" s="49">
        <f aca="true" t="shared" si="1" ref="L9:L72">J9+K9</f>
        <v>0</v>
      </c>
      <c r="N9" s="403"/>
      <c r="O9" s="403"/>
      <c r="P9" s="403"/>
      <c r="Q9" s="403"/>
      <c r="R9" s="403"/>
      <c r="S9" s="403"/>
    </row>
    <row r="10" spans="1:19" ht="12.75" customHeight="1">
      <c r="A10" s="290" t="s">
        <v>68</v>
      </c>
      <c r="B10" s="291"/>
      <c r="C10" s="291"/>
      <c r="D10" s="291"/>
      <c r="E10" s="292"/>
      <c r="F10" s="8">
        <v>3</v>
      </c>
      <c r="G10" s="44"/>
      <c r="H10" s="48"/>
      <c r="I10" s="175">
        <f t="shared" si="0"/>
        <v>0</v>
      </c>
      <c r="J10" s="44"/>
      <c r="K10" s="48"/>
      <c r="L10" s="49">
        <f t="shared" si="1"/>
        <v>0</v>
      </c>
      <c r="N10" s="403"/>
      <c r="O10" s="403"/>
      <c r="P10" s="403"/>
      <c r="Q10" s="403"/>
      <c r="R10" s="403"/>
      <c r="S10" s="403"/>
    </row>
    <row r="11" spans="1:19" ht="12.75" customHeight="1">
      <c r="A11" s="296" t="s">
        <v>69</v>
      </c>
      <c r="B11" s="297"/>
      <c r="C11" s="297"/>
      <c r="D11" s="297"/>
      <c r="E11" s="298"/>
      <c r="F11" s="8">
        <v>4</v>
      </c>
      <c r="G11" s="50">
        <f>G12+G13</f>
        <v>206614.0488</v>
      </c>
      <c r="H11" s="51">
        <f>H12+H13</f>
        <v>25302607.94860883</v>
      </c>
      <c r="I11" s="175">
        <f t="shared" si="0"/>
        <v>25509221.99740883</v>
      </c>
      <c r="J11" s="50">
        <f>J12+J13</f>
        <v>193408.87401000003</v>
      </c>
      <c r="K11" s="51">
        <f>K12+K13</f>
        <v>34411133.658765085</v>
      </c>
      <c r="L11" s="49">
        <f t="shared" si="1"/>
        <v>34604542.53277508</v>
      </c>
      <c r="N11" s="403"/>
      <c r="O11" s="403"/>
      <c r="P11" s="403"/>
      <c r="Q11" s="403"/>
      <c r="R11" s="403"/>
      <c r="S11" s="403"/>
    </row>
    <row r="12" spans="1:19" ht="12.75" customHeight="1">
      <c r="A12" s="290" t="s">
        <v>14</v>
      </c>
      <c r="B12" s="291"/>
      <c r="C12" s="291"/>
      <c r="D12" s="291"/>
      <c r="E12" s="292"/>
      <c r="F12" s="8">
        <v>5</v>
      </c>
      <c r="G12" s="44">
        <v>0</v>
      </c>
      <c r="H12" s="48">
        <v>0.10000000149011612</v>
      </c>
      <c r="I12" s="175">
        <f t="shared" si="0"/>
        <v>0.10000000149011612</v>
      </c>
      <c r="J12" s="44">
        <v>0</v>
      </c>
      <c r="K12" s="48">
        <v>0</v>
      </c>
      <c r="L12" s="49">
        <f t="shared" si="1"/>
        <v>0</v>
      </c>
      <c r="N12" s="403"/>
      <c r="O12" s="403"/>
      <c r="P12" s="403"/>
      <c r="Q12" s="403"/>
      <c r="R12" s="403"/>
      <c r="S12" s="403"/>
    </row>
    <row r="13" spans="1:19" ht="12.75" customHeight="1">
      <c r="A13" s="290" t="s">
        <v>70</v>
      </c>
      <c r="B13" s="291"/>
      <c r="C13" s="291"/>
      <c r="D13" s="291"/>
      <c r="E13" s="292"/>
      <c r="F13" s="8">
        <v>6</v>
      </c>
      <c r="G13" s="44">
        <v>206614.0488</v>
      </c>
      <c r="H13" s="48">
        <v>25302607.84860883</v>
      </c>
      <c r="I13" s="175">
        <f t="shared" si="0"/>
        <v>25509221.89740883</v>
      </c>
      <c r="J13" s="44">
        <v>193408.87401000003</v>
      </c>
      <c r="K13" s="48">
        <v>34411133.658765085</v>
      </c>
      <c r="L13" s="49">
        <f t="shared" si="1"/>
        <v>34604542.53277508</v>
      </c>
      <c r="N13" s="403"/>
      <c r="O13" s="403"/>
      <c r="P13" s="403"/>
      <c r="Q13" s="403"/>
      <c r="R13" s="403"/>
      <c r="S13" s="403"/>
    </row>
    <row r="14" spans="1:19" ht="12.75" customHeight="1">
      <c r="A14" s="296" t="s">
        <v>71</v>
      </c>
      <c r="B14" s="297"/>
      <c r="C14" s="297"/>
      <c r="D14" s="297"/>
      <c r="E14" s="298"/>
      <c r="F14" s="8">
        <v>7</v>
      </c>
      <c r="G14" s="50">
        <f>G15+G16+G17</f>
        <v>17608592.430594396</v>
      </c>
      <c r="H14" s="51">
        <f>H15+H16+H17</f>
        <v>927718083.8197556</v>
      </c>
      <c r="I14" s="175">
        <f t="shared" si="0"/>
        <v>945326676.25035</v>
      </c>
      <c r="J14" s="50">
        <f>J15+J16+J17</f>
        <v>17447549.421851527</v>
      </c>
      <c r="K14" s="51">
        <f>K15+K16+K17</f>
        <v>919446225.4904151</v>
      </c>
      <c r="L14" s="49">
        <f t="shared" si="1"/>
        <v>936893774.9122666</v>
      </c>
      <c r="N14" s="403"/>
      <c r="O14" s="403"/>
      <c r="P14" s="403"/>
      <c r="Q14" s="403"/>
      <c r="R14" s="403"/>
      <c r="S14" s="403"/>
    </row>
    <row r="15" spans="1:19" ht="12.75" customHeight="1">
      <c r="A15" s="290" t="s">
        <v>72</v>
      </c>
      <c r="B15" s="291"/>
      <c r="C15" s="291"/>
      <c r="D15" s="291"/>
      <c r="E15" s="292"/>
      <c r="F15" s="8">
        <v>8</v>
      </c>
      <c r="G15" s="44">
        <v>17176843.1729332</v>
      </c>
      <c r="H15" s="48">
        <v>871088362.7008185</v>
      </c>
      <c r="I15" s="175">
        <f t="shared" si="0"/>
        <v>888265205.8737518</v>
      </c>
      <c r="J15" s="44">
        <v>16787957.340132</v>
      </c>
      <c r="K15" s="48">
        <v>859378731.9111012</v>
      </c>
      <c r="L15" s="49">
        <f t="shared" si="1"/>
        <v>876166689.2512332</v>
      </c>
      <c r="N15" s="403"/>
      <c r="O15" s="403"/>
      <c r="P15" s="403"/>
      <c r="Q15" s="403"/>
      <c r="R15" s="403"/>
      <c r="S15" s="403"/>
    </row>
    <row r="16" spans="1:19" ht="12.75" customHeight="1">
      <c r="A16" s="290" t="s">
        <v>73</v>
      </c>
      <c r="B16" s="291"/>
      <c r="C16" s="291"/>
      <c r="D16" s="291"/>
      <c r="E16" s="292"/>
      <c r="F16" s="8">
        <v>9</v>
      </c>
      <c r="G16" s="44">
        <v>372642.20018140017</v>
      </c>
      <c r="H16" s="48">
        <v>31791820.32823613</v>
      </c>
      <c r="I16" s="175">
        <f t="shared" si="0"/>
        <v>32164462.528417528</v>
      </c>
      <c r="J16" s="44">
        <v>604230.0764939999</v>
      </c>
      <c r="K16" s="48">
        <v>27866205.886306413</v>
      </c>
      <c r="L16" s="49">
        <f t="shared" si="1"/>
        <v>28470435.962800413</v>
      </c>
      <c r="N16" s="403"/>
      <c r="O16" s="403"/>
      <c r="P16" s="403"/>
      <c r="Q16" s="403"/>
      <c r="R16" s="403"/>
      <c r="S16" s="403"/>
    </row>
    <row r="17" spans="1:19" ht="12.75" customHeight="1">
      <c r="A17" s="290" t="s">
        <v>74</v>
      </c>
      <c r="B17" s="291"/>
      <c r="C17" s="291"/>
      <c r="D17" s="291"/>
      <c r="E17" s="292"/>
      <c r="F17" s="8">
        <v>10</v>
      </c>
      <c r="G17" s="44">
        <v>59107.05747979996</v>
      </c>
      <c r="H17" s="48">
        <v>24837900.79070093</v>
      </c>
      <c r="I17" s="175">
        <f t="shared" si="0"/>
        <v>24897007.84818073</v>
      </c>
      <c r="J17" s="44">
        <v>55362.00522552318</v>
      </c>
      <c r="K17" s="48">
        <v>32201287.693007525</v>
      </c>
      <c r="L17" s="49">
        <f t="shared" si="1"/>
        <v>32256649.69823305</v>
      </c>
      <c r="N17" s="403"/>
      <c r="O17" s="403"/>
      <c r="P17" s="403"/>
      <c r="Q17" s="403"/>
      <c r="R17" s="403"/>
      <c r="S17" s="403"/>
    </row>
    <row r="18" spans="1:19" ht="12.75" customHeight="1">
      <c r="A18" s="296" t="s">
        <v>75</v>
      </c>
      <c r="B18" s="297"/>
      <c r="C18" s="297"/>
      <c r="D18" s="297"/>
      <c r="E18" s="298"/>
      <c r="F18" s="8">
        <v>11</v>
      </c>
      <c r="G18" s="50">
        <f>G19+G20+G24+G43</f>
        <v>2733399661.162879</v>
      </c>
      <c r="H18" s="51">
        <f>H19+H20+H24+H43</f>
        <v>4722346635.809276</v>
      </c>
      <c r="I18" s="175">
        <f t="shared" si="0"/>
        <v>7455746296.972155</v>
      </c>
      <c r="J18" s="50">
        <f>J19+J20+J24+J43</f>
        <v>2797399912.7325835</v>
      </c>
      <c r="K18" s="51">
        <f>K19+K20+K24+K43</f>
        <v>4630457009.595217</v>
      </c>
      <c r="L18" s="49">
        <f t="shared" si="1"/>
        <v>7427856922.327801</v>
      </c>
      <c r="N18" s="403"/>
      <c r="O18" s="403"/>
      <c r="P18" s="403"/>
      <c r="Q18" s="403"/>
      <c r="R18" s="403"/>
      <c r="S18" s="403"/>
    </row>
    <row r="19" spans="1:19" ht="25.5" customHeight="1">
      <c r="A19" s="293" t="s">
        <v>76</v>
      </c>
      <c r="B19" s="294"/>
      <c r="C19" s="294"/>
      <c r="D19" s="294"/>
      <c r="E19" s="295"/>
      <c r="F19" s="8">
        <v>12</v>
      </c>
      <c r="G19" s="44">
        <v>1038367.0453712001</v>
      </c>
      <c r="H19" s="48">
        <v>717420305.1649619</v>
      </c>
      <c r="I19" s="175">
        <f t="shared" si="0"/>
        <v>718458672.2103331</v>
      </c>
      <c r="J19" s="44">
        <v>1021731.8506560002</v>
      </c>
      <c r="K19" s="51">
        <v>716328696.245219</v>
      </c>
      <c r="L19" s="49">
        <f t="shared" si="1"/>
        <v>717350428.095875</v>
      </c>
      <c r="N19" s="403"/>
      <c r="O19" s="403"/>
      <c r="P19" s="403"/>
      <c r="Q19" s="403"/>
      <c r="R19" s="403"/>
      <c r="S19" s="403"/>
    </row>
    <row r="20" spans="1:19" ht="25.5" customHeight="1">
      <c r="A20" s="293" t="s">
        <v>77</v>
      </c>
      <c r="B20" s="294"/>
      <c r="C20" s="294"/>
      <c r="D20" s="294"/>
      <c r="E20" s="295"/>
      <c r="F20" s="8">
        <v>13</v>
      </c>
      <c r="G20" s="50">
        <f>SUM(G21:G23)</f>
        <v>0</v>
      </c>
      <c r="H20" s="51">
        <f>SUM(H21:H23)</f>
        <v>81652802.25092001</v>
      </c>
      <c r="I20" s="175">
        <f t="shared" si="0"/>
        <v>81652802.25092001</v>
      </c>
      <c r="J20" s="50">
        <f>SUM(J21:J23)</f>
        <v>-3.725290298461914E-09</v>
      </c>
      <c r="K20" s="51">
        <f>SUM(K21:K23)</f>
        <v>77928362.01714</v>
      </c>
      <c r="L20" s="49">
        <f t="shared" si="1"/>
        <v>77928362.01714</v>
      </c>
      <c r="N20" s="403"/>
      <c r="O20" s="403"/>
      <c r="P20" s="403"/>
      <c r="Q20" s="403"/>
      <c r="R20" s="403"/>
      <c r="S20" s="403"/>
    </row>
    <row r="21" spans="1:19" ht="12.75" customHeight="1">
      <c r="A21" s="290" t="s">
        <v>78</v>
      </c>
      <c r="B21" s="291"/>
      <c r="C21" s="291"/>
      <c r="D21" s="291"/>
      <c r="E21" s="292"/>
      <c r="F21" s="8">
        <v>14</v>
      </c>
      <c r="G21" s="44">
        <v>0</v>
      </c>
      <c r="H21" s="48">
        <v>0</v>
      </c>
      <c r="I21" s="175">
        <f t="shared" si="0"/>
        <v>0</v>
      </c>
      <c r="J21" s="50">
        <v>-3.725290298461914E-09</v>
      </c>
      <c r="K21" s="48">
        <v>0</v>
      </c>
      <c r="L21" s="49">
        <f t="shared" si="1"/>
        <v>-3.725290298461914E-09</v>
      </c>
      <c r="N21" s="403"/>
      <c r="O21" s="403"/>
      <c r="P21" s="403"/>
      <c r="Q21" s="403"/>
      <c r="R21" s="403"/>
      <c r="S21" s="403"/>
    </row>
    <row r="22" spans="1:19" ht="12.75" customHeight="1">
      <c r="A22" s="290" t="s">
        <v>79</v>
      </c>
      <c r="B22" s="291"/>
      <c r="C22" s="291"/>
      <c r="D22" s="291"/>
      <c r="E22" s="292"/>
      <c r="F22" s="8">
        <v>15</v>
      </c>
      <c r="G22" s="44">
        <v>0</v>
      </c>
      <c r="H22" s="48">
        <v>16236370.998600002</v>
      </c>
      <c r="I22" s="175">
        <f t="shared" si="0"/>
        <v>16236370.998600002</v>
      </c>
      <c r="J22" s="50">
        <v>0</v>
      </c>
      <c r="K22" s="48">
        <v>15810380.158300005</v>
      </c>
      <c r="L22" s="49">
        <f t="shared" si="1"/>
        <v>15810380.158300005</v>
      </c>
      <c r="N22" s="403"/>
      <c r="O22" s="403"/>
      <c r="P22" s="403"/>
      <c r="Q22" s="403"/>
      <c r="R22" s="403"/>
      <c r="S22" s="403"/>
    </row>
    <row r="23" spans="1:19" ht="12.75" customHeight="1">
      <c r="A23" s="290" t="s">
        <v>80</v>
      </c>
      <c r="B23" s="291"/>
      <c r="C23" s="291"/>
      <c r="D23" s="291"/>
      <c r="E23" s="292"/>
      <c r="F23" s="8">
        <v>16</v>
      </c>
      <c r="G23" s="44">
        <v>0</v>
      </c>
      <c r="H23" s="48">
        <v>65416431.25232001</v>
      </c>
      <c r="I23" s="175">
        <f t="shared" si="0"/>
        <v>65416431.25232001</v>
      </c>
      <c r="J23" s="50">
        <v>0</v>
      </c>
      <c r="K23" s="48">
        <v>62117981.85884</v>
      </c>
      <c r="L23" s="49">
        <f t="shared" si="1"/>
        <v>62117981.85884</v>
      </c>
      <c r="N23" s="403"/>
      <c r="O23" s="403"/>
      <c r="P23" s="403"/>
      <c r="Q23" s="403"/>
      <c r="R23" s="403"/>
      <c r="S23" s="403"/>
    </row>
    <row r="24" spans="1:19" ht="12.75" customHeight="1">
      <c r="A24" s="293" t="s">
        <v>81</v>
      </c>
      <c r="B24" s="294"/>
      <c r="C24" s="294"/>
      <c r="D24" s="294"/>
      <c r="E24" s="295"/>
      <c r="F24" s="8">
        <v>17</v>
      </c>
      <c r="G24" s="50">
        <f>G25+G28+G33+G39</f>
        <v>2732361294.117508</v>
      </c>
      <c r="H24" s="51">
        <f>H25+H28+H33+H39</f>
        <v>3923273528.3933935</v>
      </c>
      <c r="I24" s="175">
        <f t="shared" si="0"/>
        <v>6655634822.510901</v>
      </c>
      <c r="J24" s="50">
        <f>J25+J28+J33+J39</f>
        <v>2796378180.8819275</v>
      </c>
      <c r="K24" s="51">
        <f>K25+K28+K33+K39</f>
        <v>3836199951.3328576</v>
      </c>
      <c r="L24" s="49">
        <f t="shared" si="1"/>
        <v>6632578132.214785</v>
      </c>
      <c r="N24" s="403"/>
      <c r="O24" s="403"/>
      <c r="P24" s="403"/>
      <c r="Q24" s="403"/>
      <c r="R24" s="403"/>
      <c r="S24" s="403"/>
    </row>
    <row r="25" spans="1:19" ht="12.75" customHeight="1">
      <c r="A25" s="290" t="s">
        <v>82</v>
      </c>
      <c r="B25" s="291"/>
      <c r="C25" s="291"/>
      <c r="D25" s="291"/>
      <c r="E25" s="292"/>
      <c r="F25" s="8">
        <v>18</v>
      </c>
      <c r="G25" s="50">
        <f>G26+G27</f>
        <v>1312837854.99372</v>
      </c>
      <c r="H25" s="51">
        <f>H26+H27</f>
        <v>1051763981.2038617</v>
      </c>
      <c r="I25" s="175">
        <f t="shared" si="0"/>
        <v>2364601836.197582</v>
      </c>
      <c r="J25" s="50">
        <f>J26+J27</f>
        <v>1279210605.06182</v>
      </c>
      <c r="K25" s="51">
        <f>K26+K27</f>
        <v>988327923.021416</v>
      </c>
      <c r="L25" s="49">
        <f t="shared" si="1"/>
        <v>2267538528.0832357</v>
      </c>
      <c r="N25" s="403"/>
      <c r="O25" s="403"/>
      <c r="P25" s="403"/>
      <c r="Q25" s="403"/>
      <c r="R25" s="403"/>
      <c r="S25" s="403"/>
    </row>
    <row r="26" spans="1:19" ht="15" customHeight="1">
      <c r="A26" s="290" t="s">
        <v>83</v>
      </c>
      <c r="B26" s="291"/>
      <c r="C26" s="291"/>
      <c r="D26" s="291"/>
      <c r="E26" s="292"/>
      <c r="F26" s="8">
        <v>19</v>
      </c>
      <c r="G26" s="44">
        <v>1312837854.99372</v>
      </c>
      <c r="H26" s="48">
        <v>1051763981.2038617</v>
      </c>
      <c r="I26" s="175">
        <f t="shared" si="0"/>
        <v>2364601836.197582</v>
      </c>
      <c r="J26" s="44">
        <v>1279210605.06182</v>
      </c>
      <c r="K26" s="48">
        <v>988327923.021416</v>
      </c>
      <c r="L26" s="49">
        <f t="shared" si="1"/>
        <v>2267538528.0832357</v>
      </c>
      <c r="N26" s="403"/>
      <c r="O26" s="403"/>
      <c r="P26" s="403"/>
      <c r="Q26" s="403"/>
      <c r="R26" s="403"/>
      <c r="S26" s="403"/>
    </row>
    <row r="27" spans="1:19" ht="12.75" customHeight="1">
      <c r="A27" s="290" t="s">
        <v>84</v>
      </c>
      <c r="B27" s="291"/>
      <c r="C27" s="291"/>
      <c r="D27" s="291"/>
      <c r="E27" s="292"/>
      <c r="F27" s="8">
        <v>20</v>
      </c>
      <c r="G27" s="44">
        <v>0</v>
      </c>
      <c r="H27" s="48">
        <v>0</v>
      </c>
      <c r="I27" s="175">
        <f t="shared" si="0"/>
        <v>0</v>
      </c>
      <c r="J27" s="44">
        <v>0</v>
      </c>
      <c r="K27" s="48">
        <v>0</v>
      </c>
      <c r="L27" s="49">
        <f t="shared" si="1"/>
        <v>0</v>
      </c>
      <c r="N27" s="403"/>
      <c r="O27" s="403"/>
      <c r="P27" s="403"/>
      <c r="Q27" s="403"/>
      <c r="R27" s="403"/>
      <c r="S27" s="403"/>
    </row>
    <row r="28" spans="1:19" ht="12.75" customHeight="1">
      <c r="A28" s="290" t="s">
        <v>85</v>
      </c>
      <c r="B28" s="291"/>
      <c r="C28" s="291"/>
      <c r="D28" s="291"/>
      <c r="E28" s="292"/>
      <c r="F28" s="8">
        <v>21</v>
      </c>
      <c r="G28" s="50">
        <f>SUM(G29:G32)</f>
        <v>823493667.17492</v>
      </c>
      <c r="H28" s="51">
        <f>SUM(H29:H32)</f>
        <v>1211614617.72644</v>
      </c>
      <c r="I28" s="175">
        <f t="shared" si="0"/>
        <v>2035108284.90136</v>
      </c>
      <c r="J28" s="50">
        <f>SUM(J29:J32)</f>
        <v>947433475.5042</v>
      </c>
      <c r="K28" s="51">
        <f>SUM(K29:K32)</f>
        <v>1291861572.773078</v>
      </c>
      <c r="L28" s="49">
        <f t="shared" si="1"/>
        <v>2239295048.277278</v>
      </c>
      <c r="N28" s="403"/>
      <c r="O28" s="403"/>
      <c r="P28" s="403"/>
      <c r="Q28" s="403"/>
      <c r="R28" s="403"/>
      <c r="S28" s="403"/>
    </row>
    <row r="29" spans="1:19" ht="12.75" customHeight="1">
      <c r="A29" s="290" t="s">
        <v>86</v>
      </c>
      <c r="B29" s="291"/>
      <c r="C29" s="291"/>
      <c r="D29" s="291"/>
      <c r="E29" s="292"/>
      <c r="F29" s="8">
        <v>22</v>
      </c>
      <c r="G29" s="44">
        <v>10223402.420000002</v>
      </c>
      <c r="H29" s="48">
        <v>250500456.7258</v>
      </c>
      <c r="I29" s="175">
        <f t="shared" si="0"/>
        <v>260723859.1458</v>
      </c>
      <c r="J29" s="44">
        <v>9991979.540000001</v>
      </c>
      <c r="K29" s="48">
        <v>341247568.9942799</v>
      </c>
      <c r="L29" s="49">
        <f t="shared" si="1"/>
        <v>351239548.53427994</v>
      </c>
      <c r="N29" s="403"/>
      <c r="O29" s="403"/>
      <c r="P29" s="403"/>
      <c r="Q29" s="403"/>
      <c r="R29" s="403"/>
      <c r="S29" s="403"/>
    </row>
    <row r="30" spans="1:19" ht="15.75" customHeight="1">
      <c r="A30" s="290" t="s">
        <v>87</v>
      </c>
      <c r="B30" s="291"/>
      <c r="C30" s="291"/>
      <c r="D30" s="291"/>
      <c r="E30" s="292"/>
      <c r="F30" s="8">
        <v>23</v>
      </c>
      <c r="G30" s="44">
        <v>813270264.75492</v>
      </c>
      <c r="H30" s="48">
        <v>931880297.13</v>
      </c>
      <c r="I30" s="175">
        <f t="shared" si="0"/>
        <v>1745150561.8849201</v>
      </c>
      <c r="J30" s="44">
        <v>937441495.9642</v>
      </c>
      <c r="K30" s="48">
        <v>926110927.028798</v>
      </c>
      <c r="L30" s="49">
        <f t="shared" si="1"/>
        <v>1863552422.9929981</v>
      </c>
      <c r="N30" s="403"/>
      <c r="O30" s="403"/>
      <c r="P30" s="403"/>
      <c r="Q30" s="403"/>
      <c r="R30" s="403"/>
      <c r="S30" s="403"/>
    </row>
    <row r="31" spans="1:19" ht="12.75" customHeight="1">
      <c r="A31" s="290" t="s">
        <v>88</v>
      </c>
      <c r="B31" s="291"/>
      <c r="C31" s="291"/>
      <c r="D31" s="291"/>
      <c r="E31" s="292"/>
      <c r="F31" s="8">
        <v>24</v>
      </c>
      <c r="G31" s="44">
        <v>0</v>
      </c>
      <c r="H31" s="48">
        <v>29233863.87064</v>
      </c>
      <c r="I31" s="175">
        <f t="shared" si="0"/>
        <v>29233863.87064</v>
      </c>
      <c r="J31" s="44">
        <v>0</v>
      </c>
      <c r="K31" s="48">
        <v>24503076.75</v>
      </c>
      <c r="L31" s="49">
        <f t="shared" si="1"/>
        <v>24503076.75</v>
      </c>
      <c r="N31" s="403"/>
      <c r="O31" s="403"/>
      <c r="P31" s="403"/>
      <c r="Q31" s="403"/>
      <c r="R31" s="403"/>
      <c r="S31" s="403"/>
    </row>
    <row r="32" spans="1:19" ht="12.75" customHeight="1">
      <c r="A32" s="290" t="s">
        <v>89</v>
      </c>
      <c r="B32" s="291"/>
      <c r="C32" s="291"/>
      <c r="D32" s="291"/>
      <c r="E32" s="292"/>
      <c r="F32" s="8">
        <v>25</v>
      </c>
      <c r="G32" s="44">
        <v>0</v>
      </c>
      <c r="H32" s="48">
        <v>0</v>
      </c>
      <c r="I32" s="175">
        <f t="shared" si="0"/>
        <v>0</v>
      </c>
      <c r="J32" s="44">
        <v>0</v>
      </c>
      <c r="K32" s="48">
        <v>0</v>
      </c>
      <c r="L32" s="49">
        <f t="shared" si="1"/>
        <v>0</v>
      </c>
      <c r="N32" s="403"/>
      <c r="O32" s="403"/>
      <c r="P32" s="403"/>
      <c r="Q32" s="403"/>
      <c r="R32" s="403"/>
      <c r="S32" s="403"/>
    </row>
    <row r="33" spans="1:19" ht="12.75" customHeight="1">
      <c r="A33" s="290" t="s">
        <v>90</v>
      </c>
      <c r="B33" s="291"/>
      <c r="C33" s="291"/>
      <c r="D33" s="291"/>
      <c r="E33" s="292"/>
      <c r="F33" s="8">
        <v>26</v>
      </c>
      <c r="G33" s="50">
        <f>SUM(G34:G38)</f>
        <v>64358915.73316</v>
      </c>
      <c r="H33" s="51">
        <f>SUM(H34:H38)</f>
        <v>115055747.9191343</v>
      </c>
      <c r="I33" s="175">
        <f t="shared" si="0"/>
        <v>179414663.6522943</v>
      </c>
      <c r="J33" s="50">
        <f>SUM(J34:J38)</f>
        <v>44571305.99</v>
      </c>
      <c r="K33" s="51">
        <f>SUM(K34:K38)</f>
        <v>104337104.21318439</v>
      </c>
      <c r="L33" s="49">
        <f t="shared" si="1"/>
        <v>148908410.2031844</v>
      </c>
      <c r="N33" s="403"/>
      <c r="O33" s="403"/>
      <c r="P33" s="403"/>
      <c r="Q33" s="403"/>
      <c r="R33" s="403"/>
      <c r="S33" s="403"/>
    </row>
    <row r="34" spans="1:19" ht="12.75" customHeight="1">
      <c r="A34" s="290" t="s">
        <v>91</v>
      </c>
      <c r="B34" s="291"/>
      <c r="C34" s="291"/>
      <c r="D34" s="291"/>
      <c r="E34" s="292"/>
      <c r="F34" s="8">
        <v>27</v>
      </c>
      <c r="G34" s="44">
        <v>0</v>
      </c>
      <c r="H34" s="48">
        <v>13133386.72</v>
      </c>
      <c r="I34" s="175">
        <f t="shared" si="0"/>
        <v>13133386.72</v>
      </c>
      <c r="J34" s="44">
        <v>0</v>
      </c>
      <c r="K34" s="48">
        <v>12720846.75999999</v>
      </c>
      <c r="L34" s="49">
        <f t="shared" si="1"/>
        <v>12720846.75999999</v>
      </c>
      <c r="N34" s="403"/>
      <c r="O34" s="403"/>
      <c r="P34" s="403"/>
      <c r="Q34" s="403"/>
      <c r="R34" s="403"/>
      <c r="S34" s="403"/>
    </row>
    <row r="35" spans="1:19" ht="17.25" customHeight="1">
      <c r="A35" s="290" t="s">
        <v>92</v>
      </c>
      <c r="B35" s="291"/>
      <c r="C35" s="291"/>
      <c r="D35" s="291"/>
      <c r="E35" s="292"/>
      <c r="F35" s="8">
        <v>28</v>
      </c>
      <c r="G35" s="44">
        <v>45262894.94</v>
      </c>
      <c r="H35" s="48">
        <v>65441620.685094506</v>
      </c>
      <c r="I35" s="175">
        <f t="shared" si="0"/>
        <v>110704515.6250945</v>
      </c>
      <c r="J35" s="44">
        <v>0</v>
      </c>
      <c r="K35" s="48">
        <v>64111579.5840044</v>
      </c>
      <c r="L35" s="49">
        <f t="shared" si="1"/>
        <v>64111579.5840044</v>
      </c>
      <c r="N35" s="403"/>
      <c r="O35" s="403"/>
      <c r="P35" s="403"/>
      <c r="Q35" s="403"/>
      <c r="R35" s="403"/>
      <c r="S35" s="403"/>
    </row>
    <row r="36" spans="1:19" ht="12.75" customHeight="1">
      <c r="A36" s="290" t="s">
        <v>93</v>
      </c>
      <c r="B36" s="291"/>
      <c r="C36" s="291"/>
      <c r="D36" s="291"/>
      <c r="E36" s="292"/>
      <c r="F36" s="8">
        <v>29</v>
      </c>
      <c r="G36" s="44">
        <v>0</v>
      </c>
      <c r="H36" s="48">
        <v>0</v>
      </c>
      <c r="I36" s="175">
        <f t="shared" si="0"/>
        <v>0</v>
      </c>
      <c r="J36" s="44">
        <v>0</v>
      </c>
      <c r="K36" s="48">
        <v>0</v>
      </c>
      <c r="L36" s="49">
        <f t="shared" si="1"/>
        <v>0</v>
      </c>
      <c r="N36" s="403"/>
      <c r="O36" s="403"/>
      <c r="P36" s="403"/>
      <c r="Q36" s="403"/>
      <c r="R36" s="403"/>
      <c r="S36" s="403"/>
    </row>
    <row r="37" spans="1:19" ht="12.75" customHeight="1">
      <c r="A37" s="290" t="s">
        <v>94</v>
      </c>
      <c r="B37" s="291"/>
      <c r="C37" s="291"/>
      <c r="D37" s="291"/>
      <c r="E37" s="292"/>
      <c r="F37" s="8">
        <v>30</v>
      </c>
      <c r="G37" s="44">
        <v>19096020.79316</v>
      </c>
      <c r="H37" s="48">
        <v>36480740.5140398</v>
      </c>
      <c r="I37" s="175">
        <f t="shared" si="0"/>
        <v>55576761.3071998</v>
      </c>
      <c r="J37" s="44">
        <v>44571305.99</v>
      </c>
      <c r="K37" s="48">
        <v>27504677.86918</v>
      </c>
      <c r="L37" s="49">
        <f t="shared" si="1"/>
        <v>72075983.85918</v>
      </c>
      <c r="N37" s="403"/>
      <c r="O37" s="403"/>
      <c r="P37" s="403"/>
      <c r="Q37" s="403"/>
      <c r="R37" s="403"/>
      <c r="S37" s="403"/>
    </row>
    <row r="38" spans="1:19" ht="12.75" customHeight="1">
      <c r="A38" s="290" t="s">
        <v>95</v>
      </c>
      <c r="B38" s="291"/>
      <c r="C38" s="291"/>
      <c r="D38" s="291"/>
      <c r="E38" s="292"/>
      <c r="F38" s="8">
        <v>31</v>
      </c>
      <c r="G38" s="44">
        <v>0</v>
      </c>
      <c r="H38" s="48">
        <v>0</v>
      </c>
      <c r="I38" s="175">
        <f t="shared" si="0"/>
        <v>0</v>
      </c>
      <c r="J38" s="44">
        <v>0</v>
      </c>
      <c r="K38" s="48">
        <v>0</v>
      </c>
      <c r="L38" s="49">
        <f t="shared" si="1"/>
        <v>0</v>
      </c>
      <c r="N38" s="403"/>
      <c r="O38" s="403"/>
      <c r="P38" s="403"/>
      <c r="Q38" s="403"/>
      <c r="R38" s="403"/>
      <c r="S38" s="403"/>
    </row>
    <row r="39" spans="1:19" ht="12.75" customHeight="1">
      <c r="A39" s="299" t="s">
        <v>96</v>
      </c>
      <c r="B39" s="300"/>
      <c r="C39" s="300"/>
      <c r="D39" s="300"/>
      <c r="E39" s="301"/>
      <c r="F39" s="8">
        <v>32</v>
      </c>
      <c r="G39" s="50">
        <f>SUM(G40:G42)</f>
        <v>531670856.2157076</v>
      </c>
      <c r="H39" s="51">
        <f>SUM(H40:H42)</f>
        <v>1544839181.5439577</v>
      </c>
      <c r="I39" s="175">
        <f t="shared" si="0"/>
        <v>2076510037.7596653</v>
      </c>
      <c r="J39" s="50">
        <f>SUM(J40:J42)</f>
        <v>525162794.3259079</v>
      </c>
      <c r="K39" s="51">
        <f>SUM(K40:K42)</f>
        <v>1451673351.3251796</v>
      </c>
      <c r="L39" s="49">
        <f t="shared" si="1"/>
        <v>1976836145.6510875</v>
      </c>
      <c r="N39" s="403"/>
      <c r="O39" s="403"/>
      <c r="P39" s="403"/>
      <c r="Q39" s="403"/>
      <c r="R39" s="403"/>
      <c r="S39" s="403"/>
    </row>
    <row r="40" spans="1:19" ht="12.75" customHeight="1">
      <c r="A40" s="290" t="s">
        <v>97</v>
      </c>
      <c r="B40" s="291"/>
      <c r="C40" s="291"/>
      <c r="D40" s="291"/>
      <c r="E40" s="292"/>
      <c r="F40" s="8">
        <v>33</v>
      </c>
      <c r="G40" s="44">
        <v>454072938.2959704</v>
      </c>
      <c r="H40" s="48">
        <v>1328497010.9230356</v>
      </c>
      <c r="I40" s="175">
        <f t="shared" si="0"/>
        <v>1782569949.219006</v>
      </c>
      <c r="J40" s="44">
        <v>429576053.282668</v>
      </c>
      <c r="K40" s="48">
        <v>1245497089.75719</v>
      </c>
      <c r="L40" s="49">
        <f t="shared" si="1"/>
        <v>1675073143.0398579</v>
      </c>
      <c r="N40" s="403"/>
      <c r="O40" s="403"/>
      <c r="P40" s="403"/>
      <c r="Q40" s="403"/>
      <c r="R40" s="403"/>
      <c r="S40" s="403"/>
    </row>
    <row r="41" spans="1:19" ht="12.75" customHeight="1">
      <c r="A41" s="299" t="s">
        <v>98</v>
      </c>
      <c r="B41" s="300"/>
      <c r="C41" s="300"/>
      <c r="D41" s="300"/>
      <c r="E41" s="301"/>
      <c r="F41" s="8">
        <v>34</v>
      </c>
      <c r="G41" s="44">
        <v>77597917.9197372</v>
      </c>
      <c r="H41" s="48">
        <v>213530328.15209052</v>
      </c>
      <c r="I41" s="175">
        <f t="shared" si="0"/>
        <v>291128246.0718277</v>
      </c>
      <c r="J41" s="44">
        <v>95586741.0432399</v>
      </c>
      <c r="K41" s="48">
        <v>203418404.438763</v>
      </c>
      <c r="L41" s="49">
        <f t="shared" si="1"/>
        <v>299005145.4820029</v>
      </c>
      <c r="N41" s="403"/>
      <c r="O41" s="403"/>
      <c r="P41" s="403"/>
      <c r="Q41" s="403"/>
      <c r="R41" s="403"/>
      <c r="S41" s="403"/>
    </row>
    <row r="42" spans="1:19" ht="12.75" customHeight="1">
      <c r="A42" s="299" t="s">
        <v>99</v>
      </c>
      <c r="B42" s="300"/>
      <c r="C42" s="300"/>
      <c r="D42" s="300"/>
      <c r="E42" s="301"/>
      <c r="F42" s="8">
        <v>35</v>
      </c>
      <c r="G42" s="44">
        <v>0</v>
      </c>
      <c r="H42" s="48">
        <v>2811842.4688315</v>
      </c>
      <c r="I42" s="175">
        <f t="shared" si="0"/>
        <v>2811842.4688315</v>
      </c>
      <c r="J42" s="44">
        <v>0</v>
      </c>
      <c r="K42" s="48">
        <v>2757857.129226801</v>
      </c>
      <c r="L42" s="49">
        <f t="shared" si="1"/>
        <v>2757857.129226801</v>
      </c>
      <c r="N42" s="403"/>
      <c r="O42" s="403"/>
      <c r="P42" s="403"/>
      <c r="Q42" s="403"/>
      <c r="R42" s="403"/>
      <c r="S42" s="403"/>
    </row>
    <row r="43" spans="1:19" ht="24" customHeight="1">
      <c r="A43" s="296" t="s">
        <v>100</v>
      </c>
      <c r="B43" s="297"/>
      <c r="C43" s="297"/>
      <c r="D43" s="297"/>
      <c r="E43" s="298"/>
      <c r="F43" s="8">
        <v>36</v>
      </c>
      <c r="G43" s="44">
        <v>0</v>
      </c>
      <c r="H43" s="48">
        <v>0</v>
      </c>
      <c r="I43" s="175">
        <f t="shared" si="0"/>
        <v>0</v>
      </c>
      <c r="J43" s="44">
        <v>0</v>
      </c>
      <c r="K43" s="48"/>
      <c r="L43" s="49">
        <f t="shared" si="1"/>
        <v>0</v>
      </c>
      <c r="N43" s="403"/>
      <c r="O43" s="403"/>
      <c r="P43" s="403"/>
      <c r="Q43" s="403"/>
      <c r="R43" s="403"/>
      <c r="S43" s="403"/>
    </row>
    <row r="44" spans="1:19" ht="24" customHeight="1">
      <c r="A44" s="296" t="s">
        <v>101</v>
      </c>
      <c r="B44" s="297"/>
      <c r="C44" s="297"/>
      <c r="D44" s="297"/>
      <c r="E44" s="298"/>
      <c r="F44" s="8">
        <v>37</v>
      </c>
      <c r="G44" s="44">
        <v>34582316.52</v>
      </c>
      <c r="H44" s="48">
        <v>0</v>
      </c>
      <c r="I44" s="175">
        <f t="shared" si="0"/>
        <v>34582316.52</v>
      </c>
      <c r="J44" s="44">
        <v>90390081.84</v>
      </c>
      <c r="K44" s="48"/>
      <c r="L44" s="49">
        <f t="shared" si="1"/>
        <v>90390081.84</v>
      </c>
      <c r="N44" s="403"/>
      <c r="O44" s="403"/>
      <c r="P44" s="403"/>
      <c r="Q44" s="403"/>
      <c r="R44" s="403"/>
      <c r="S44" s="403"/>
    </row>
    <row r="45" spans="1:19" ht="12.75" customHeight="1">
      <c r="A45" s="296" t="s">
        <v>380</v>
      </c>
      <c r="B45" s="297"/>
      <c r="C45" s="297"/>
      <c r="D45" s="297"/>
      <c r="E45" s="298"/>
      <c r="F45" s="8">
        <v>38</v>
      </c>
      <c r="G45" s="50">
        <f>SUM(G46:G52)</f>
        <v>352494.23136000003</v>
      </c>
      <c r="H45" s="51">
        <f>SUM(H46:H52)</f>
        <v>163321598.4190607</v>
      </c>
      <c r="I45" s="175">
        <f t="shared" si="0"/>
        <v>163674092.6504207</v>
      </c>
      <c r="J45" s="50">
        <f>SUM(J46:J52)</f>
        <v>203576.2989999999</v>
      </c>
      <c r="K45" s="51">
        <f>SUM(K46:K52)</f>
        <v>209959867.32284993</v>
      </c>
      <c r="L45" s="49">
        <f t="shared" si="1"/>
        <v>210163443.62184992</v>
      </c>
      <c r="N45" s="403"/>
      <c r="O45" s="403"/>
      <c r="P45" s="403"/>
      <c r="Q45" s="403"/>
      <c r="R45" s="403"/>
      <c r="S45" s="403"/>
    </row>
    <row r="46" spans="1:19" ht="12.75" customHeight="1">
      <c r="A46" s="290" t="s">
        <v>102</v>
      </c>
      <c r="B46" s="291"/>
      <c r="C46" s="291"/>
      <c r="D46" s="291"/>
      <c r="E46" s="292"/>
      <c r="F46" s="8">
        <v>39</v>
      </c>
      <c r="G46" s="44">
        <v>83060.53136000001</v>
      </c>
      <c r="H46" s="48">
        <v>24536696.600820795</v>
      </c>
      <c r="I46" s="175">
        <f t="shared" si="0"/>
        <v>24619757.132180795</v>
      </c>
      <c r="J46" s="44">
        <v>7260.438999999999</v>
      </c>
      <c r="K46" s="48">
        <v>47072147.96477239</v>
      </c>
      <c r="L46" s="49">
        <f>J46+K46</f>
        <v>47079408.40377239</v>
      </c>
      <c r="N46" s="403"/>
      <c r="O46" s="403"/>
      <c r="P46" s="403"/>
      <c r="Q46" s="403"/>
      <c r="R46" s="403"/>
      <c r="S46" s="403"/>
    </row>
    <row r="47" spans="1:19" ht="12.75" customHeight="1">
      <c r="A47" s="290" t="s">
        <v>103</v>
      </c>
      <c r="B47" s="291"/>
      <c r="C47" s="291"/>
      <c r="D47" s="291"/>
      <c r="E47" s="292"/>
      <c r="F47" s="8">
        <v>40</v>
      </c>
      <c r="G47" s="44">
        <v>269433.7</v>
      </c>
      <c r="H47" s="48">
        <v>0</v>
      </c>
      <c r="I47" s="175">
        <f t="shared" si="0"/>
        <v>269433.7</v>
      </c>
      <c r="J47" s="44">
        <v>196315.8599999999</v>
      </c>
      <c r="K47" s="48">
        <v>0</v>
      </c>
      <c r="L47" s="49">
        <f t="shared" si="1"/>
        <v>196315.8599999999</v>
      </c>
      <c r="N47" s="403"/>
      <c r="O47" s="403"/>
      <c r="P47" s="403"/>
      <c r="Q47" s="403"/>
      <c r="R47" s="403"/>
      <c r="S47" s="403"/>
    </row>
    <row r="48" spans="1:19" ht="12.75" customHeight="1">
      <c r="A48" s="290" t="s">
        <v>104</v>
      </c>
      <c r="B48" s="291"/>
      <c r="C48" s="291"/>
      <c r="D48" s="291"/>
      <c r="E48" s="292"/>
      <c r="F48" s="8">
        <v>41</v>
      </c>
      <c r="G48" s="44">
        <v>0</v>
      </c>
      <c r="H48" s="48">
        <v>138784901.81823993</v>
      </c>
      <c r="I48" s="175">
        <f t="shared" si="0"/>
        <v>138784901.81823993</v>
      </c>
      <c r="J48" s="44">
        <v>0</v>
      </c>
      <c r="K48" s="48">
        <v>162887719.35807753</v>
      </c>
      <c r="L48" s="49">
        <f t="shared" si="1"/>
        <v>162887719.35807753</v>
      </c>
      <c r="N48" s="403"/>
      <c r="O48" s="403"/>
      <c r="P48" s="403"/>
      <c r="Q48" s="403"/>
      <c r="R48" s="403"/>
      <c r="S48" s="403"/>
    </row>
    <row r="49" spans="1:19" ht="24.75" customHeight="1">
      <c r="A49" s="290" t="s">
        <v>105</v>
      </c>
      <c r="B49" s="291"/>
      <c r="C49" s="291"/>
      <c r="D49" s="291"/>
      <c r="E49" s="292"/>
      <c r="F49" s="8">
        <v>42</v>
      </c>
      <c r="G49" s="44">
        <v>0</v>
      </c>
      <c r="H49" s="48">
        <v>0</v>
      </c>
      <c r="I49" s="175">
        <f t="shared" si="0"/>
        <v>0</v>
      </c>
      <c r="J49" s="44">
        <v>0</v>
      </c>
      <c r="K49" s="48">
        <v>0</v>
      </c>
      <c r="L49" s="49">
        <f t="shared" si="1"/>
        <v>0</v>
      </c>
      <c r="N49" s="403"/>
      <c r="O49" s="403"/>
      <c r="P49" s="403"/>
      <c r="Q49" s="403"/>
      <c r="R49" s="403"/>
      <c r="S49" s="403"/>
    </row>
    <row r="50" spans="1:19" ht="12.75" customHeight="1">
      <c r="A50" s="290" t="s">
        <v>106</v>
      </c>
      <c r="B50" s="291"/>
      <c r="C50" s="291"/>
      <c r="D50" s="291"/>
      <c r="E50" s="292"/>
      <c r="F50" s="8">
        <v>43</v>
      </c>
      <c r="G50" s="44">
        <v>0</v>
      </c>
      <c r="H50" s="48">
        <v>0</v>
      </c>
      <c r="I50" s="175">
        <f t="shared" si="0"/>
        <v>0</v>
      </c>
      <c r="J50" s="44">
        <v>0</v>
      </c>
      <c r="K50" s="48">
        <v>0</v>
      </c>
      <c r="L50" s="49">
        <f t="shared" si="1"/>
        <v>0</v>
      </c>
      <c r="N50" s="403"/>
      <c r="O50" s="403"/>
      <c r="P50" s="403"/>
      <c r="Q50" s="403"/>
      <c r="R50" s="403"/>
      <c r="S50" s="403"/>
    </row>
    <row r="51" spans="1:19" ht="15" customHeight="1">
      <c r="A51" s="302" t="s">
        <v>107</v>
      </c>
      <c r="B51" s="303"/>
      <c r="C51" s="303"/>
      <c r="D51" s="303"/>
      <c r="E51" s="304"/>
      <c r="F51" s="8">
        <v>44</v>
      </c>
      <c r="G51" s="44">
        <v>0</v>
      </c>
      <c r="H51" s="48">
        <v>0</v>
      </c>
      <c r="I51" s="175">
        <f t="shared" si="0"/>
        <v>0</v>
      </c>
      <c r="J51" s="44">
        <v>0</v>
      </c>
      <c r="K51" s="48">
        <v>0</v>
      </c>
      <c r="L51" s="49">
        <f t="shared" si="1"/>
        <v>0</v>
      </c>
      <c r="N51" s="403"/>
      <c r="O51" s="403"/>
      <c r="P51" s="403"/>
      <c r="Q51" s="403"/>
      <c r="R51" s="403"/>
      <c r="S51" s="403"/>
    </row>
    <row r="52" spans="1:19" ht="35.25" customHeight="1">
      <c r="A52" s="305" t="s">
        <v>108</v>
      </c>
      <c r="B52" s="306"/>
      <c r="C52" s="306"/>
      <c r="D52" s="306"/>
      <c r="E52" s="307"/>
      <c r="F52" s="8">
        <v>45</v>
      </c>
      <c r="G52" s="44">
        <v>0</v>
      </c>
      <c r="H52" s="48">
        <v>0</v>
      </c>
      <c r="I52" s="175">
        <f t="shared" si="0"/>
        <v>0</v>
      </c>
      <c r="J52" s="44">
        <v>0</v>
      </c>
      <c r="K52" s="48">
        <v>0</v>
      </c>
      <c r="L52" s="49">
        <f t="shared" si="1"/>
        <v>0</v>
      </c>
      <c r="N52" s="403"/>
      <c r="O52" s="403"/>
      <c r="P52" s="403"/>
      <c r="Q52" s="403"/>
      <c r="R52" s="403"/>
      <c r="S52" s="403"/>
    </row>
    <row r="53" spans="1:19" ht="12.75" customHeight="1">
      <c r="A53" s="293" t="s">
        <v>109</v>
      </c>
      <c r="B53" s="294"/>
      <c r="C53" s="294"/>
      <c r="D53" s="294"/>
      <c r="E53" s="295"/>
      <c r="F53" s="8">
        <v>46</v>
      </c>
      <c r="G53" s="50">
        <f>G54+G55</f>
        <v>1049512.81</v>
      </c>
      <c r="H53" s="51">
        <f>H54+H55</f>
        <v>158803744.0345232</v>
      </c>
      <c r="I53" s="175">
        <f t="shared" si="0"/>
        <v>159853256.8445232</v>
      </c>
      <c r="J53" s="50">
        <f>J54+J55</f>
        <v>-2.3283064365386963E-10</v>
      </c>
      <c r="K53" s="51">
        <f>K54+K55</f>
        <v>137941552.02600285</v>
      </c>
      <c r="L53" s="49">
        <f t="shared" si="1"/>
        <v>137941552.02600285</v>
      </c>
      <c r="N53" s="403"/>
      <c r="O53" s="403"/>
      <c r="P53" s="403"/>
      <c r="Q53" s="403"/>
      <c r="R53" s="403"/>
      <c r="S53" s="403"/>
    </row>
    <row r="54" spans="1:19" ht="12.75" customHeight="1">
      <c r="A54" s="290" t="s">
        <v>110</v>
      </c>
      <c r="B54" s="291"/>
      <c r="C54" s="291"/>
      <c r="D54" s="291"/>
      <c r="E54" s="292"/>
      <c r="F54" s="8">
        <v>47</v>
      </c>
      <c r="G54" s="44">
        <v>1049512.81</v>
      </c>
      <c r="H54" s="48">
        <v>141546877.86452317</v>
      </c>
      <c r="I54" s="175">
        <f t="shared" si="0"/>
        <v>142596390.67452317</v>
      </c>
      <c r="J54" s="44">
        <v>-2.3283064365386963E-10</v>
      </c>
      <c r="K54" s="48">
        <v>131891006.56600285</v>
      </c>
      <c r="L54" s="49">
        <f t="shared" si="1"/>
        <v>131891006.56600285</v>
      </c>
      <c r="N54" s="403"/>
      <c r="O54" s="403"/>
      <c r="P54" s="403"/>
      <c r="Q54" s="403"/>
      <c r="R54" s="403"/>
      <c r="S54" s="403"/>
    </row>
    <row r="55" spans="1:19" ht="12.75" customHeight="1">
      <c r="A55" s="290" t="s">
        <v>111</v>
      </c>
      <c r="B55" s="291"/>
      <c r="C55" s="291"/>
      <c r="D55" s="291"/>
      <c r="E55" s="292"/>
      <c r="F55" s="8">
        <v>48</v>
      </c>
      <c r="G55" s="44">
        <v>0</v>
      </c>
      <c r="H55" s="48">
        <v>17256866.17</v>
      </c>
      <c r="I55" s="175">
        <f t="shared" si="0"/>
        <v>17256866.17</v>
      </c>
      <c r="J55" s="44">
        <v>0</v>
      </c>
      <c r="K55" s="48">
        <v>6050545.46</v>
      </c>
      <c r="L55" s="49">
        <f t="shared" si="1"/>
        <v>6050545.46</v>
      </c>
      <c r="N55" s="403"/>
      <c r="O55" s="403"/>
      <c r="P55" s="403"/>
      <c r="Q55" s="403"/>
      <c r="R55" s="403"/>
      <c r="S55" s="403"/>
    </row>
    <row r="56" spans="1:19" ht="12.75" customHeight="1">
      <c r="A56" s="293" t="s">
        <v>112</v>
      </c>
      <c r="B56" s="294"/>
      <c r="C56" s="294"/>
      <c r="D56" s="294"/>
      <c r="E56" s="295"/>
      <c r="F56" s="8">
        <v>49</v>
      </c>
      <c r="G56" s="50">
        <f>G57+G60+G61</f>
        <v>21917576.301481552</v>
      </c>
      <c r="H56" s="51">
        <f>H57+H60+H61</f>
        <v>939951787.6109424</v>
      </c>
      <c r="I56" s="175">
        <f t="shared" si="0"/>
        <v>961869363.912424</v>
      </c>
      <c r="J56" s="50">
        <f>J57+J60+J61</f>
        <v>46343916.452447444</v>
      </c>
      <c r="K56" s="51">
        <f>K57+K60+K61</f>
        <v>1244603339.5692797</v>
      </c>
      <c r="L56" s="49">
        <f t="shared" si="1"/>
        <v>1290947256.021727</v>
      </c>
      <c r="N56" s="403"/>
      <c r="O56" s="403"/>
      <c r="P56" s="403"/>
      <c r="Q56" s="403"/>
      <c r="R56" s="403"/>
      <c r="S56" s="403"/>
    </row>
    <row r="57" spans="1:19" ht="12.75" customHeight="1">
      <c r="A57" s="293" t="s">
        <v>113</v>
      </c>
      <c r="B57" s="294"/>
      <c r="C57" s="294"/>
      <c r="D57" s="294"/>
      <c r="E57" s="295"/>
      <c r="F57" s="8">
        <v>50</v>
      </c>
      <c r="G57" s="50">
        <f>G58+G59</f>
        <v>560523.1305266</v>
      </c>
      <c r="H57" s="51">
        <f>H58+H59</f>
        <v>533018971.30802226</v>
      </c>
      <c r="I57" s="175">
        <f t="shared" si="0"/>
        <v>533579494.43854886</v>
      </c>
      <c r="J57" s="50">
        <f>J58+J59</f>
        <v>713855.87</v>
      </c>
      <c r="K57" s="51">
        <f>K58+K59</f>
        <v>800437992.4270325</v>
      </c>
      <c r="L57" s="49">
        <f t="shared" si="1"/>
        <v>801151848.2970325</v>
      </c>
      <c r="N57" s="403"/>
      <c r="O57" s="403"/>
      <c r="P57" s="403"/>
      <c r="Q57" s="403"/>
      <c r="R57" s="403"/>
      <c r="S57" s="403"/>
    </row>
    <row r="58" spans="1:19" ht="12.75" customHeight="1">
      <c r="A58" s="290" t="s">
        <v>114</v>
      </c>
      <c r="B58" s="291"/>
      <c r="C58" s="291"/>
      <c r="D58" s="291"/>
      <c r="E58" s="292"/>
      <c r="F58" s="8">
        <v>51</v>
      </c>
      <c r="G58" s="44">
        <v>72.5705266</v>
      </c>
      <c r="H58" s="48">
        <v>528645147.4680223</v>
      </c>
      <c r="I58" s="175">
        <f t="shared" si="0"/>
        <v>528645220.0385489</v>
      </c>
      <c r="J58" s="44">
        <v>0</v>
      </c>
      <c r="K58" s="48">
        <v>798936062.0170325</v>
      </c>
      <c r="L58" s="49">
        <f t="shared" si="1"/>
        <v>798936062.0170325</v>
      </c>
      <c r="N58" s="403"/>
      <c r="O58" s="403"/>
      <c r="P58" s="403"/>
      <c r="Q58" s="403"/>
      <c r="R58" s="403"/>
      <c r="S58" s="403"/>
    </row>
    <row r="59" spans="1:19" ht="12.75" customHeight="1">
      <c r="A59" s="290" t="s">
        <v>115</v>
      </c>
      <c r="B59" s="291"/>
      <c r="C59" s="291"/>
      <c r="D59" s="291"/>
      <c r="E59" s="292"/>
      <c r="F59" s="8">
        <v>52</v>
      </c>
      <c r="G59" s="44">
        <v>560450.56</v>
      </c>
      <c r="H59" s="48">
        <v>4373823.840000001</v>
      </c>
      <c r="I59" s="175">
        <f t="shared" si="0"/>
        <v>4934274.4</v>
      </c>
      <c r="J59" s="44">
        <v>713855.87</v>
      </c>
      <c r="K59" s="48">
        <v>1501930.41000001</v>
      </c>
      <c r="L59" s="49">
        <f t="shared" si="1"/>
        <v>2215786.28000001</v>
      </c>
      <c r="N59" s="403"/>
      <c r="O59" s="403"/>
      <c r="P59" s="403"/>
      <c r="Q59" s="403"/>
      <c r="R59" s="403"/>
      <c r="S59" s="403"/>
    </row>
    <row r="60" spans="1:19" ht="12.75" customHeight="1">
      <c r="A60" s="293" t="s">
        <v>116</v>
      </c>
      <c r="B60" s="294"/>
      <c r="C60" s="294"/>
      <c r="D60" s="294"/>
      <c r="E60" s="295"/>
      <c r="F60" s="8">
        <v>53</v>
      </c>
      <c r="G60" s="44">
        <v>2215.61</v>
      </c>
      <c r="H60" s="48">
        <v>23759851.325247597</v>
      </c>
      <c r="I60" s="175">
        <f t="shared" si="0"/>
        <v>23762066.935247596</v>
      </c>
      <c r="J60" s="44">
        <v>0</v>
      </c>
      <c r="K60" s="48">
        <v>35527839.00185829</v>
      </c>
      <c r="L60" s="49">
        <f t="shared" si="1"/>
        <v>35527839.00185829</v>
      </c>
      <c r="N60" s="403"/>
      <c r="O60" s="403"/>
      <c r="P60" s="403"/>
      <c r="Q60" s="403"/>
      <c r="R60" s="403"/>
      <c r="S60" s="403"/>
    </row>
    <row r="61" spans="1:19" ht="12.75" customHeight="1">
      <c r="A61" s="293" t="s">
        <v>117</v>
      </c>
      <c r="B61" s="294"/>
      <c r="C61" s="294"/>
      <c r="D61" s="294"/>
      <c r="E61" s="295"/>
      <c r="F61" s="8">
        <v>54</v>
      </c>
      <c r="G61" s="50">
        <f>SUM(G62:G64)</f>
        <v>21354837.56095495</v>
      </c>
      <c r="H61" s="51">
        <f>SUM(H62:H64)</f>
        <v>383172964.9776725</v>
      </c>
      <c r="I61" s="175">
        <f t="shared" si="0"/>
        <v>404527802.53862745</v>
      </c>
      <c r="J61" s="50">
        <f>SUM(J62:J64)</f>
        <v>45630060.58244745</v>
      </c>
      <c r="K61" s="51">
        <f>SUM(K62:K64)</f>
        <v>408637508.14038897</v>
      </c>
      <c r="L61" s="49">
        <f t="shared" si="1"/>
        <v>454267568.72283643</v>
      </c>
      <c r="N61" s="403"/>
      <c r="O61" s="403"/>
      <c r="P61" s="403"/>
      <c r="Q61" s="403"/>
      <c r="R61" s="403"/>
      <c r="S61" s="403"/>
    </row>
    <row r="62" spans="1:19" ht="12.75" customHeight="1">
      <c r="A62" s="290" t="s">
        <v>118</v>
      </c>
      <c r="B62" s="291"/>
      <c r="C62" s="291"/>
      <c r="D62" s="291"/>
      <c r="E62" s="292"/>
      <c r="F62" s="8">
        <v>55</v>
      </c>
      <c r="G62" s="44">
        <v>0</v>
      </c>
      <c r="H62" s="48">
        <v>248158887.41157705</v>
      </c>
      <c r="I62" s="175">
        <f t="shared" si="0"/>
        <v>248158887.41157705</v>
      </c>
      <c r="J62" s="44">
        <v>0</v>
      </c>
      <c r="K62" s="48">
        <v>263266202.98491013</v>
      </c>
      <c r="L62" s="49">
        <f t="shared" si="1"/>
        <v>263266202.98491013</v>
      </c>
      <c r="N62" s="403"/>
      <c r="O62" s="403"/>
      <c r="P62" s="403"/>
      <c r="Q62" s="403"/>
      <c r="R62" s="403"/>
      <c r="S62" s="403"/>
    </row>
    <row r="63" spans="1:19" ht="12.75" customHeight="1">
      <c r="A63" s="290" t="s">
        <v>119</v>
      </c>
      <c r="B63" s="291"/>
      <c r="C63" s="291"/>
      <c r="D63" s="291"/>
      <c r="E63" s="292"/>
      <c r="F63" s="8">
        <v>56</v>
      </c>
      <c r="G63" s="44">
        <v>1336776.8404561998</v>
      </c>
      <c r="H63" s="48">
        <v>7824990.2786227</v>
      </c>
      <c r="I63" s="175">
        <f t="shared" si="0"/>
        <v>9161767.1190789</v>
      </c>
      <c r="J63" s="44">
        <v>1629602.725018</v>
      </c>
      <c r="K63" s="48">
        <v>7557180.547483978</v>
      </c>
      <c r="L63" s="49">
        <f t="shared" si="1"/>
        <v>9186783.272501977</v>
      </c>
      <c r="N63" s="403"/>
      <c r="O63" s="403"/>
      <c r="P63" s="403"/>
      <c r="Q63" s="403"/>
      <c r="R63" s="403"/>
      <c r="S63" s="403"/>
    </row>
    <row r="64" spans="1:19" ht="12.75" customHeight="1">
      <c r="A64" s="290" t="s">
        <v>120</v>
      </c>
      <c r="B64" s="291"/>
      <c r="C64" s="291"/>
      <c r="D64" s="291"/>
      <c r="E64" s="292"/>
      <c r="F64" s="8">
        <v>57</v>
      </c>
      <c r="G64" s="44">
        <v>20018060.72049875</v>
      </c>
      <c r="H64" s="48">
        <v>127189087.28747277</v>
      </c>
      <c r="I64" s="175">
        <f t="shared" si="0"/>
        <v>147207148.00797153</v>
      </c>
      <c r="J64" s="44">
        <v>44000457.857429445</v>
      </c>
      <c r="K64" s="48">
        <v>137814124.60799482</v>
      </c>
      <c r="L64" s="49">
        <f t="shared" si="1"/>
        <v>181814582.46542427</v>
      </c>
      <c r="N64" s="403"/>
      <c r="O64" s="403"/>
      <c r="P64" s="403"/>
      <c r="Q64" s="403"/>
      <c r="R64" s="403"/>
      <c r="S64" s="403"/>
    </row>
    <row r="65" spans="1:19" ht="12.75" customHeight="1">
      <c r="A65" s="293" t="s">
        <v>121</v>
      </c>
      <c r="B65" s="294"/>
      <c r="C65" s="294"/>
      <c r="D65" s="294"/>
      <c r="E65" s="295"/>
      <c r="F65" s="8">
        <v>58</v>
      </c>
      <c r="G65" s="50">
        <f>G66+G70+G71</f>
        <v>29291315.1026298</v>
      </c>
      <c r="H65" s="51">
        <f>H66+H70+H71</f>
        <v>100095433.00336759</v>
      </c>
      <c r="I65" s="175">
        <f t="shared" si="0"/>
        <v>129386748.10599738</v>
      </c>
      <c r="J65" s="50">
        <f>J66+J70+J71</f>
        <v>44795949.09087599</v>
      </c>
      <c r="K65" s="51">
        <f>K66+K70+K71</f>
        <v>217767101.0461354</v>
      </c>
      <c r="L65" s="49">
        <f t="shared" si="1"/>
        <v>262563050.13701138</v>
      </c>
      <c r="N65" s="403"/>
      <c r="O65" s="403"/>
      <c r="P65" s="403"/>
      <c r="Q65" s="403"/>
      <c r="R65" s="403"/>
      <c r="S65" s="403"/>
    </row>
    <row r="66" spans="1:19" ht="12.75" customHeight="1">
      <c r="A66" s="293" t="s">
        <v>122</v>
      </c>
      <c r="B66" s="294"/>
      <c r="C66" s="294"/>
      <c r="D66" s="294"/>
      <c r="E66" s="295"/>
      <c r="F66" s="8">
        <v>59</v>
      </c>
      <c r="G66" s="50">
        <f>SUM(G67:G69)</f>
        <v>29290543.1026298</v>
      </c>
      <c r="H66" s="51">
        <f>SUM(H67:H69)</f>
        <v>99185083.1033676</v>
      </c>
      <c r="I66" s="175">
        <f t="shared" si="0"/>
        <v>128475626.20599739</v>
      </c>
      <c r="J66" s="50">
        <f>SUM(J67:J69)</f>
        <v>44795177.09087599</v>
      </c>
      <c r="K66" s="51">
        <f>SUM(K67:K69)</f>
        <v>217011327.2061354</v>
      </c>
      <c r="L66" s="49">
        <f t="shared" si="1"/>
        <v>261806504.29701138</v>
      </c>
      <c r="N66" s="403"/>
      <c r="O66" s="403"/>
      <c r="P66" s="403"/>
      <c r="Q66" s="403"/>
      <c r="R66" s="403"/>
      <c r="S66" s="403"/>
    </row>
    <row r="67" spans="1:19" ht="12.75" customHeight="1">
      <c r="A67" s="290" t="s">
        <v>123</v>
      </c>
      <c r="B67" s="291"/>
      <c r="C67" s="291"/>
      <c r="D67" s="291"/>
      <c r="E67" s="292"/>
      <c r="F67" s="8">
        <v>60</v>
      </c>
      <c r="G67" s="44">
        <v>2376484.1186697995</v>
      </c>
      <c r="H67" s="48">
        <v>96147277.5138936</v>
      </c>
      <c r="I67" s="175">
        <f t="shared" si="0"/>
        <v>98523761.6325634</v>
      </c>
      <c r="J67" s="44">
        <v>2008085.1757559986</v>
      </c>
      <c r="K67" s="48">
        <v>211885404.0582954</v>
      </c>
      <c r="L67" s="49">
        <f t="shared" si="1"/>
        <v>213893489.2340514</v>
      </c>
      <c r="N67" s="403"/>
      <c r="O67" s="403"/>
      <c r="P67" s="403"/>
      <c r="Q67" s="403"/>
      <c r="R67" s="403"/>
      <c r="S67" s="403"/>
    </row>
    <row r="68" spans="1:19" ht="12.75" customHeight="1">
      <c r="A68" s="290" t="s">
        <v>124</v>
      </c>
      <c r="B68" s="291"/>
      <c r="C68" s="291"/>
      <c r="D68" s="291"/>
      <c r="E68" s="292"/>
      <c r="F68" s="8">
        <v>61</v>
      </c>
      <c r="G68" s="44">
        <v>26906600.75</v>
      </c>
      <c r="H68" s="48">
        <v>0</v>
      </c>
      <c r="I68" s="175">
        <f t="shared" si="0"/>
        <v>26906600.75</v>
      </c>
      <c r="J68" s="44">
        <v>42784058.38087999</v>
      </c>
      <c r="K68" s="48">
        <v>0</v>
      </c>
      <c r="L68" s="49">
        <f t="shared" si="1"/>
        <v>42784058.38087999</v>
      </c>
      <c r="N68" s="403"/>
      <c r="O68" s="403"/>
      <c r="P68" s="403"/>
      <c r="Q68" s="403"/>
      <c r="R68" s="403"/>
      <c r="S68" s="403"/>
    </row>
    <row r="69" spans="1:19" ht="12.75" customHeight="1">
      <c r="A69" s="290" t="s">
        <v>125</v>
      </c>
      <c r="B69" s="291"/>
      <c r="C69" s="291"/>
      <c r="D69" s="291"/>
      <c r="E69" s="292"/>
      <c r="F69" s="8">
        <v>62</v>
      </c>
      <c r="G69" s="44">
        <v>7458.2339600000005</v>
      </c>
      <c r="H69" s="48">
        <v>3037805.589473999</v>
      </c>
      <c r="I69" s="175">
        <f t="shared" si="0"/>
        <v>3045263.823433999</v>
      </c>
      <c r="J69" s="44">
        <v>3033.53424</v>
      </c>
      <c r="K69" s="48">
        <v>5125923.14784</v>
      </c>
      <c r="L69" s="49">
        <f t="shared" si="1"/>
        <v>5128956.68208</v>
      </c>
      <c r="N69" s="403"/>
      <c r="O69" s="403"/>
      <c r="P69" s="403"/>
      <c r="Q69" s="403"/>
      <c r="R69" s="403"/>
      <c r="S69" s="403"/>
    </row>
    <row r="70" spans="1:19" ht="12.75" customHeight="1">
      <c r="A70" s="293" t="s">
        <v>126</v>
      </c>
      <c r="B70" s="294"/>
      <c r="C70" s="294"/>
      <c r="D70" s="294"/>
      <c r="E70" s="295"/>
      <c r="F70" s="8">
        <v>63</v>
      </c>
      <c r="G70" s="44">
        <v>0</v>
      </c>
      <c r="H70" s="48">
        <v>682745.649999996</v>
      </c>
      <c r="I70" s="175">
        <f t="shared" si="0"/>
        <v>682745.649999996</v>
      </c>
      <c r="J70" s="44">
        <v>0</v>
      </c>
      <c r="K70" s="48">
        <v>555428.2100000021</v>
      </c>
      <c r="L70" s="49">
        <f t="shared" si="1"/>
        <v>555428.2100000021</v>
      </c>
      <c r="N70" s="403"/>
      <c r="O70" s="403"/>
      <c r="P70" s="403"/>
      <c r="Q70" s="403"/>
      <c r="R70" s="403"/>
      <c r="S70" s="403"/>
    </row>
    <row r="71" spans="1:19" ht="12.75" customHeight="1">
      <c r="A71" s="293" t="s">
        <v>127</v>
      </c>
      <c r="B71" s="294"/>
      <c r="C71" s="294"/>
      <c r="D71" s="294"/>
      <c r="E71" s="295"/>
      <c r="F71" s="8">
        <v>64</v>
      </c>
      <c r="G71" s="44">
        <v>772</v>
      </c>
      <c r="H71" s="48">
        <v>227604.25</v>
      </c>
      <c r="I71" s="175">
        <f t="shared" si="0"/>
        <v>228376.25</v>
      </c>
      <c r="J71" s="44">
        <v>772</v>
      </c>
      <c r="K71" s="48">
        <v>200345.63</v>
      </c>
      <c r="L71" s="49">
        <f t="shared" si="1"/>
        <v>201117.63</v>
      </c>
      <c r="N71" s="403"/>
      <c r="O71" s="403"/>
      <c r="P71" s="403"/>
      <c r="Q71" s="403"/>
      <c r="R71" s="403"/>
      <c r="S71" s="403"/>
    </row>
    <row r="72" spans="1:19" ht="24.75" customHeight="1">
      <c r="A72" s="293" t="s">
        <v>128</v>
      </c>
      <c r="B72" s="294"/>
      <c r="C72" s="294"/>
      <c r="D72" s="294"/>
      <c r="E72" s="295"/>
      <c r="F72" s="8">
        <v>65</v>
      </c>
      <c r="G72" s="50">
        <f>SUM(G73:G75)</f>
        <v>315247.3775096053</v>
      </c>
      <c r="H72" s="51">
        <f>SUM(H73:H75)</f>
        <v>9257237.8484431</v>
      </c>
      <c r="I72" s="175">
        <f t="shared" si="0"/>
        <v>9572485.225952705</v>
      </c>
      <c r="J72" s="50">
        <f>SUM(J73:J75)</f>
        <v>720601.695989998</v>
      </c>
      <c r="K72" s="51">
        <f>SUM(K73:K75)</f>
        <v>16358918.101192294</v>
      </c>
      <c r="L72" s="49">
        <f t="shared" si="1"/>
        <v>17079519.79718229</v>
      </c>
      <c r="N72" s="403"/>
      <c r="O72" s="403"/>
      <c r="P72" s="403"/>
      <c r="Q72" s="403"/>
      <c r="R72" s="403"/>
      <c r="S72" s="403"/>
    </row>
    <row r="73" spans="1:19" ht="12.75" customHeight="1">
      <c r="A73" s="290" t="s">
        <v>129</v>
      </c>
      <c r="B73" s="291"/>
      <c r="C73" s="291"/>
      <c r="D73" s="291"/>
      <c r="E73" s="292"/>
      <c r="F73" s="8">
        <v>66</v>
      </c>
      <c r="G73" s="44">
        <v>-0.008970394730567932</v>
      </c>
      <c r="H73" s="48">
        <v>1160443.9526527002</v>
      </c>
      <c r="I73" s="175">
        <f>G73+H73</f>
        <v>1160443.9436823055</v>
      </c>
      <c r="J73" s="44">
        <v>44905.93271999806</v>
      </c>
      <c r="K73" s="48">
        <v>1014049.3491011001</v>
      </c>
      <c r="L73" s="49">
        <f>J73+K73</f>
        <v>1058955.2818210982</v>
      </c>
      <c r="N73" s="403"/>
      <c r="O73" s="403"/>
      <c r="P73" s="403"/>
      <c r="Q73" s="403"/>
      <c r="R73" s="403"/>
      <c r="S73" s="403"/>
    </row>
    <row r="74" spans="1:19" ht="12.75" customHeight="1">
      <c r="A74" s="290" t="s">
        <v>130</v>
      </c>
      <c r="B74" s="291"/>
      <c r="C74" s="291"/>
      <c r="D74" s="291"/>
      <c r="E74" s="292"/>
      <c r="F74" s="8">
        <v>67</v>
      </c>
      <c r="G74" s="44">
        <v>0</v>
      </c>
      <c r="H74" s="48">
        <v>115598.89</v>
      </c>
      <c r="I74" s="175">
        <f>G74+H74</f>
        <v>115598.89</v>
      </c>
      <c r="J74" s="44">
        <v>0</v>
      </c>
      <c r="K74" s="48">
        <v>0</v>
      </c>
      <c r="L74" s="49">
        <f>J74+K74</f>
        <v>0</v>
      </c>
      <c r="N74" s="403"/>
      <c r="O74" s="403"/>
      <c r="P74" s="403"/>
      <c r="Q74" s="403"/>
      <c r="R74" s="403"/>
      <c r="S74" s="403"/>
    </row>
    <row r="75" spans="1:19" ht="12.75" customHeight="1">
      <c r="A75" s="290" t="s">
        <v>131</v>
      </c>
      <c r="B75" s="291"/>
      <c r="C75" s="291"/>
      <c r="D75" s="291"/>
      <c r="E75" s="292"/>
      <c r="F75" s="8">
        <v>68</v>
      </c>
      <c r="G75" s="44">
        <v>315247.38648000004</v>
      </c>
      <c r="H75" s="48">
        <v>7981195.005790399</v>
      </c>
      <c r="I75" s="175">
        <f>G75+H75</f>
        <v>8296442.392270399</v>
      </c>
      <c r="J75" s="44">
        <v>675695.76327</v>
      </c>
      <c r="K75" s="48">
        <v>15344868.752091194</v>
      </c>
      <c r="L75" s="49">
        <f>J75+K75</f>
        <v>16020564.515361194</v>
      </c>
      <c r="N75" s="403"/>
      <c r="O75" s="403"/>
      <c r="P75" s="403"/>
      <c r="Q75" s="403"/>
      <c r="R75" s="403"/>
      <c r="S75" s="403"/>
    </row>
    <row r="76" spans="1:19" ht="12.75" customHeight="1">
      <c r="A76" s="293" t="s">
        <v>132</v>
      </c>
      <c r="B76" s="294"/>
      <c r="C76" s="294"/>
      <c r="D76" s="294"/>
      <c r="E76" s="295"/>
      <c r="F76" s="8">
        <v>69</v>
      </c>
      <c r="G76" s="50">
        <f>G8+G11+G14+G18+G44+G45+G53+G56+G65+G72</f>
        <v>2838723329.9852543</v>
      </c>
      <c r="H76" s="51">
        <f>H8+H11+H14+H18+H44+H45+H53+H56+H65+H72</f>
        <v>7046797128.493977</v>
      </c>
      <c r="I76" s="175">
        <f>G76+H76</f>
        <v>9885520458.47923</v>
      </c>
      <c r="J76" s="50">
        <f>J8+J11+J14+J18+J44+J45+J53+J56+J65+J72</f>
        <v>2997494996.406759</v>
      </c>
      <c r="K76" s="51">
        <f>K8+K11+K14+K18+K44+K45+K53+K56+K65+K72</f>
        <v>7410945146.809857</v>
      </c>
      <c r="L76" s="49">
        <f>J76+K76</f>
        <v>10408440143.216616</v>
      </c>
      <c r="N76" s="403"/>
      <c r="O76" s="403"/>
      <c r="P76" s="403"/>
      <c r="Q76" s="403"/>
      <c r="R76" s="403"/>
      <c r="S76" s="403"/>
    </row>
    <row r="77" spans="1:19" ht="12.75" customHeight="1">
      <c r="A77" s="308" t="s">
        <v>133</v>
      </c>
      <c r="B77" s="309"/>
      <c r="C77" s="309"/>
      <c r="D77" s="309"/>
      <c r="E77" s="310"/>
      <c r="F77" s="9">
        <v>70</v>
      </c>
      <c r="G77" s="52">
        <v>3563760.3414403996</v>
      </c>
      <c r="H77" s="53">
        <v>1209187215.406058</v>
      </c>
      <c r="I77" s="176">
        <f>G77+H77</f>
        <v>1212750975.7474985</v>
      </c>
      <c r="J77" s="52">
        <v>3464097.560552</v>
      </c>
      <c r="K77" s="53">
        <v>1191891423.9741094</v>
      </c>
      <c r="L77" s="54">
        <f>J77+K77</f>
        <v>1195355521.5346613</v>
      </c>
      <c r="N77" s="403"/>
      <c r="O77" s="403"/>
      <c r="P77" s="403"/>
      <c r="Q77" s="403"/>
      <c r="R77" s="403"/>
      <c r="S77" s="403"/>
    </row>
    <row r="78" spans="1:19" ht="12.75" customHeight="1">
      <c r="A78" s="311" t="s">
        <v>196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3"/>
      <c r="N78" s="403"/>
      <c r="O78" s="403"/>
      <c r="P78" s="403"/>
      <c r="Q78" s="403"/>
      <c r="R78" s="403"/>
      <c r="S78" s="403"/>
    </row>
    <row r="79" spans="1:19" ht="12.75" customHeight="1">
      <c r="A79" s="314" t="s">
        <v>142</v>
      </c>
      <c r="B79" s="315"/>
      <c r="C79" s="315"/>
      <c r="D79" s="315"/>
      <c r="E79" s="316"/>
      <c r="F79" s="7">
        <v>71</v>
      </c>
      <c r="G79" s="45">
        <f>G80+G84+G85+G89+G93+G96</f>
        <v>173254585.40277267</v>
      </c>
      <c r="H79" s="46">
        <f>H80+H84+H85+H89+H93+H96</f>
        <v>2103290450.581344</v>
      </c>
      <c r="I79" s="174">
        <f>SUM(G79:H79)</f>
        <v>2276545035.9841166</v>
      </c>
      <c r="J79" s="45">
        <f>J80+J84+J85+J89+J93+J96</f>
        <v>207982809.01902276</v>
      </c>
      <c r="K79" s="46">
        <f>K80+K84+K85+K89+K93+K96</f>
        <v>2170279869.665011</v>
      </c>
      <c r="L79" s="47">
        <f>SUM(J79:K79)</f>
        <v>2378262678.684034</v>
      </c>
      <c r="N79" s="403"/>
      <c r="O79" s="403"/>
      <c r="P79" s="403"/>
      <c r="Q79" s="403"/>
      <c r="R79" s="403"/>
      <c r="S79" s="403"/>
    </row>
    <row r="80" spans="1:19" ht="12.75" customHeight="1">
      <c r="A80" s="293" t="s">
        <v>143</v>
      </c>
      <c r="B80" s="294"/>
      <c r="C80" s="294"/>
      <c r="D80" s="294"/>
      <c r="E80" s="295"/>
      <c r="F80" s="8">
        <v>72</v>
      </c>
      <c r="G80" s="50">
        <f>SUM(G81:G83)</f>
        <v>44288720.41427179</v>
      </c>
      <c r="H80" s="51">
        <f>SUM(H81:H83)</f>
        <v>557287079.8859148</v>
      </c>
      <c r="I80" s="175">
        <f aca="true" t="shared" si="2" ref="I80:I128">SUM(G80:H80)</f>
        <v>601575800.3001866</v>
      </c>
      <c r="J80" s="50">
        <f>SUM(J81:J83)</f>
        <v>44288720.41427179</v>
      </c>
      <c r="K80" s="51">
        <f>SUM(K81:K83)</f>
        <v>557287079.7096612</v>
      </c>
      <c r="L80" s="49">
        <f aca="true" t="shared" si="3" ref="L80:L128">SUM(J80:K80)</f>
        <v>601575800.1239331</v>
      </c>
      <c r="N80" s="403"/>
      <c r="O80" s="403"/>
      <c r="P80" s="403"/>
      <c r="Q80" s="403"/>
      <c r="R80" s="403"/>
      <c r="S80" s="403"/>
    </row>
    <row r="81" spans="1:19" ht="12.75" customHeight="1">
      <c r="A81" s="290" t="s">
        <v>144</v>
      </c>
      <c r="B81" s="291"/>
      <c r="C81" s="291"/>
      <c r="D81" s="291"/>
      <c r="E81" s="292"/>
      <c r="F81" s="8">
        <v>73</v>
      </c>
      <c r="G81" s="44">
        <v>44288720.41427179</v>
      </c>
      <c r="H81" s="48">
        <v>545037079.8859148</v>
      </c>
      <c r="I81" s="175">
        <f t="shared" si="2"/>
        <v>589325800.3001866</v>
      </c>
      <c r="J81" s="44">
        <v>44288720.41427179</v>
      </c>
      <c r="K81" s="48">
        <v>545037079.7096612</v>
      </c>
      <c r="L81" s="49">
        <f t="shared" si="3"/>
        <v>589325800.1239331</v>
      </c>
      <c r="N81" s="403"/>
      <c r="O81" s="403"/>
      <c r="P81" s="403"/>
      <c r="Q81" s="403"/>
      <c r="R81" s="403"/>
      <c r="S81" s="403"/>
    </row>
    <row r="82" spans="1:19" ht="12.75" customHeight="1">
      <c r="A82" s="290" t="s">
        <v>145</v>
      </c>
      <c r="B82" s="291"/>
      <c r="C82" s="291"/>
      <c r="D82" s="291"/>
      <c r="E82" s="292"/>
      <c r="F82" s="8">
        <v>74</v>
      </c>
      <c r="G82" s="44">
        <v>0</v>
      </c>
      <c r="H82" s="48">
        <v>12250000</v>
      </c>
      <c r="I82" s="175">
        <f t="shared" si="2"/>
        <v>12250000</v>
      </c>
      <c r="J82" s="44">
        <v>0</v>
      </c>
      <c r="K82" s="48">
        <v>12250000</v>
      </c>
      <c r="L82" s="49">
        <f t="shared" si="3"/>
        <v>12250000</v>
      </c>
      <c r="N82" s="403"/>
      <c r="O82" s="403"/>
      <c r="P82" s="403"/>
      <c r="Q82" s="403"/>
      <c r="R82" s="403"/>
      <c r="S82" s="403"/>
    </row>
    <row r="83" spans="1:19" ht="12.75" customHeight="1">
      <c r="A83" s="290" t="s">
        <v>146</v>
      </c>
      <c r="B83" s="291"/>
      <c r="C83" s="291"/>
      <c r="D83" s="291"/>
      <c r="E83" s="292"/>
      <c r="F83" s="8">
        <v>75</v>
      </c>
      <c r="G83" s="44">
        <v>0</v>
      </c>
      <c r="H83" s="48">
        <v>0</v>
      </c>
      <c r="I83" s="175">
        <f t="shared" si="2"/>
        <v>0</v>
      </c>
      <c r="J83" s="44">
        <v>0</v>
      </c>
      <c r="K83" s="48">
        <v>0</v>
      </c>
      <c r="L83" s="49">
        <f t="shared" si="3"/>
        <v>0</v>
      </c>
      <c r="N83" s="403"/>
      <c r="O83" s="403"/>
      <c r="P83" s="403"/>
      <c r="Q83" s="403"/>
      <c r="R83" s="403"/>
      <c r="S83" s="403"/>
    </row>
    <row r="84" spans="1:19" ht="12.75" customHeight="1">
      <c r="A84" s="293" t="s">
        <v>147</v>
      </c>
      <c r="B84" s="294"/>
      <c r="C84" s="294"/>
      <c r="D84" s="294"/>
      <c r="E84" s="295"/>
      <c r="F84" s="8">
        <v>76</v>
      </c>
      <c r="G84" s="44">
        <v>0</v>
      </c>
      <c r="H84" s="48">
        <v>681482525.25</v>
      </c>
      <c r="I84" s="175">
        <f t="shared" si="2"/>
        <v>681482525.25</v>
      </c>
      <c r="J84" s="44"/>
      <c r="K84" s="48">
        <v>681482525.25</v>
      </c>
      <c r="L84" s="49">
        <f t="shared" si="3"/>
        <v>681482525.25</v>
      </c>
      <c r="N84" s="403"/>
      <c r="O84" s="403"/>
      <c r="P84" s="403"/>
      <c r="Q84" s="403"/>
      <c r="R84" s="403"/>
      <c r="S84" s="403"/>
    </row>
    <row r="85" spans="1:19" ht="12.75" customHeight="1">
      <c r="A85" s="293" t="s">
        <v>148</v>
      </c>
      <c r="B85" s="294"/>
      <c r="C85" s="294"/>
      <c r="D85" s="294"/>
      <c r="E85" s="295"/>
      <c r="F85" s="8">
        <v>77</v>
      </c>
      <c r="G85" s="50">
        <f>SUM(G86:G88)</f>
        <v>5477757.569406</v>
      </c>
      <c r="H85" s="51">
        <f>SUM(H86:H88)</f>
        <v>193979323.36097223</v>
      </c>
      <c r="I85" s="175">
        <f t="shared" si="2"/>
        <v>199457080.93037823</v>
      </c>
      <c r="J85" s="50">
        <f>SUM(J86:J88)</f>
        <v>22481413.994870912</v>
      </c>
      <c r="K85" s="51">
        <f>SUM(K86:K88)</f>
        <v>218065158.5994066</v>
      </c>
      <c r="L85" s="49">
        <f t="shared" si="3"/>
        <v>240546572.5942775</v>
      </c>
      <c r="N85" s="403"/>
      <c r="O85" s="403"/>
      <c r="P85" s="403"/>
      <c r="Q85" s="403"/>
      <c r="R85" s="403"/>
      <c r="S85" s="403"/>
    </row>
    <row r="86" spans="1:19" ht="12.75" customHeight="1">
      <c r="A86" s="290" t="s">
        <v>149</v>
      </c>
      <c r="B86" s="291"/>
      <c r="C86" s="291"/>
      <c r="D86" s="291"/>
      <c r="E86" s="292"/>
      <c r="F86" s="8">
        <v>78</v>
      </c>
      <c r="G86" s="44">
        <v>0</v>
      </c>
      <c r="H86" s="48">
        <v>120440077.59137923</v>
      </c>
      <c r="I86" s="175">
        <f t="shared" si="2"/>
        <v>120440077.59137923</v>
      </c>
      <c r="J86" s="44">
        <v>0</v>
      </c>
      <c r="K86" s="48">
        <v>121291797.14262876</v>
      </c>
      <c r="L86" s="49">
        <f t="shared" si="3"/>
        <v>121291797.14262876</v>
      </c>
      <c r="N86" s="403"/>
      <c r="O86" s="403"/>
      <c r="P86" s="403"/>
      <c r="Q86" s="403"/>
      <c r="R86" s="403"/>
      <c r="S86" s="403"/>
    </row>
    <row r="87" spans="1:19" ht="12.75" customHeight="1">
      <c r="A87" s="290" t="s">
        <v>150</v>
      </c>
      <c r="B87" s="291"/>
      <c r="C87" s="291"/>
      <c r="D87" s="291"/>
      <c r="E87" s="292"/>
      <c r="F87" s="8">
        <v>79</v>
      </c>
      <c r="G87" s="44">
        <v>5477757.569406</v>
      </c>
      <c r="H87" s="48">
        <v>73539245.769593</v>
      </c>
      <c r="I87" s="175">
        <f t="shared" si="2"/>
        <v>79017003.338999</v>
      </c>
      <c r="J87" s="44">
        <v>22481413.994870912</v>
      </c>
      <c r="K87" s="48">
        <v>96773361.07498135</v>
      </c>
      <c r="L87" s="49">
        <f t="shared" si="3"/>
        <v>119254775.06985226</v>
      </c>
      <c r="N87" s="403"/>
      <c r="O87" s="403"/>
      <c r="P87" s="403"/>
      <c r="Q87" s="403"/>
      <c r="R87" s="403"/>
      <c r="S87" s="403"/>
    </row>
    <row r="88" spans="1:19" ht="12.75" customHeight="1">
      <c r="A88" s="290" t="s">
        <v>151</v>
      </c>
      <c r="B88" s="291"/>
      <c r="C88" s="291"/>
      <c r="D88" s="291"/>
      <c r="E88" s="292"/>
      <c r="F88" s="8">
        <v>80</v>
      </c>
      <c r="G88" s="44">
        <v>0</v>
      </c>
      <c r="H88" s="48"/>
      <c r="I88" s="175">
        <f t="shared" si="2"/>
        <v>0</v>
      </c>
      <c r="J88" s="44">
        <v>0</v>
      </c>
      <c r="K88" s="48">
        <v>0.381796469388064</v>
      </c>
      <c r="L88" s="49">
        <f t="shared" si="3"/>
        <v>0.381796469388064</v>
      </c>
      <c r="N88" s="403"/>
      <c r="O88" s="403"/>
      <c r="P88" s="403"/>
      <c r="Q88" s="403"/>
      <c r="R88" s="403"/>
      <c r="S88" s="403"/>
    </row>
    <row r="89" spans="1:19" ht="12.75" customHeight="1">
      <c r="A89" s="293" t="s">
        <v>152</v>
      </c>
      <c r="B89" s="294"/>
      <c r="C89" s="294"/>
      <c r="D89" s="294"/>
      <c r="E89" s="295"/>
      <c r="F89" s="8">
        <v>81</v>
      </c>
      <c r="G89" s="50">
        <f>SUM(G90:G92)</f>
        <v>83803429.92</v>
      </c>
      <c r="H89" s="51">
        <f>SUM(H90:H92)</f>
        <v>311731863.92</v>
      </c>
      <c r="I89" s="175">
        <f t="shared" si="2"/>
        <v>395535293.84000003</v>
      </c>
      <c r="J89" s="50">
        <f>SUM(J90:J92)</f>
        <v>83902325.96000001</v>
      </c>
      <c r="K89" s="51">
        <f>SUM(K90:K92)</f>
        <v>313971510.099999</v>
      </c>
      <c r="L89" s="49">
        <f t="shared" si="3"/>
        <v>397873836.059999</v>
      </c>
      <c r="N89" s="403"/>
      <c r="O89" s="403"/>
      <c r="P89" s="403"/>
      <c r="Q89" s="403"/>
      <c r="R89" s="403"/>
      <c r="S89" s="403"/>
    </row>
    <row r="90" spans="1:19" ht="12.75" customHeight="1">
      <c r="A90" s="290" t="s">
        <v>153</v>
      </c>
      <c r="B90" s="291"/>
      <c r="C90" s="291"/>
      <c r="D90" s="291"/>
      <c r="E90" s="292"/>
      <c r="F90" s="8">
        <v>82</v>
      </c>
      <c r="G90" s="44">
        <v>721928.7300000004</v>
      </c>
      <c r="H90" s="48">
        <v>22853579.17</v>
      </c>
      <c r="I90" s="175">
        <f t="shared" si="2"/>
        <v>23575507.900000002</v>
      </c>
      <c r="J90" s="44">
        <v>820824.7699999996</v>
      </c>
      <c r="K90" s="48">
        <v>25093225.349999994</v>
      </c>
      <c r="L90" s="49">
        <f t="shared" si="3"/>
        <v>25914050.119999994</v>
      </c>
      <c r="N90" s="403"/>
      <c r="O90" s="403"/>
      <c r="P90" s="403"/>
      <c r="Q90" s="403"/>
      <c r="R90" s="403"/>
      <c r="S90" s="403"/>
    </row>
    <row r="91" spans="1:19" ht="12.75" customHeight="1">
      <c r="A91" s="290" t="s">
        <v>154</v>
      </c>
      <c r="B91" s="291"/>
      <c r="C91" s="291"/>
      <c r="D91" s="291"/>
      <c r="E91" s="292"/>
      <c r="F91" s="8">
        <v>83</v>
      </c>
      <c r="G91" s="44">
        <v>7581501.19</v>
      </c>
      <c r="H91" s="48">
        <v>139638995.3</v>
      </c>
      <c r="I91" s="175">
        <f t="shared" si="2"/>
        <v>147220496.49</v>
      </c>
      <c r="J91" s="44">
        <v>7581501.19</v>
      </c>
      <c r="K91" s="48">
        <v>139638995.3</v>
      </c>
      <c r="L91" s="49">
        <f t="shared" si="3"/>
        <v>147220496.49</v>
      </c>
      <c r="N91" s="403"/>
      <c r="O91" s="403"/>
      <c r="P91" s="403"/>
      <c r="Q91" s="403"/>
      <c r="R91" s="403"/>
      <c r="S91" s="403"/>
    </row>
    <row r="92" spans="1:19" ht="12.75" customHeight="1">
      <c r="A92" s="290" t="s">
        <v>155</v>
      </c>
      <c r="B92" s="291"/>
      <c r="C92" s="291"/>
      <c r="D92" s="291"/>
      <c r="E92" s="292"/>
      <c r="F92" s="8">
        <v>84</v>
      </c>
      <c r="G92" s="44">
        <v>75500000</v>
      </c>
      <c r="H92" s="48">
        <v>149239289.45</v>
      </c>
      <c r="I92" s="175">
        <f t="shared" si="2"/>
        <v>224739289.45</v>
      </c>
      <c r="J92" s="44">
        <v>75500000</v>
      </c>
      <c r="K92" s="48">
        <v>149239289.449999</v>
      </c>
      <c r="L92" s="49">
        <f t="shared" si="3"/>
        <v>224739289.449999</v>
      </c>
      <c r="N92" s="403"/>
      <c r="O92" s="403"/>
      <c r="P92" s="403"/>
      <c r="Q92" s="403"/>
      <c r="R92" s="403"/>
      <c r="S92" s="403"/>
    </row>
    <row r="93" spans="1:19" ht="12.75" customHeight="1">
      <c r="A93" s="293" t="s">
        <v>156</v>
      </c>
      <c r="B93" s="294"/>
      <c r="C93" s="294"/>
      <c r="D93" s="294"/>
      <c r="E93" s="295"/>
      <c r="F93" s="8">
        <v>85</v>
      </c>
      <c r="G93" s="50">
        <f>SUM(G94:G95)</f>
        <v>33034942.376515515</v>
      </c>
      <c r="H93" s="51">
        <f>SUM(H94:H95)</f>
        <v>255057484.81666332</v>
      </c>
      <c r="I93" s="175">
        <f t="shared" si="2"/>
        <v>288092427.19317883</v>
      </c>
      <c r="J93" s="50">
        <f>SUM(J94:J95)</f>
        <v>38929001.48215072</v>
      </c>
      <c r="K93" s="51">
        <f>SUM(K94:K95)</f>
        <v>356132677.84743655</v>
      </c>
      <c r="L93" s="49">
        <f t="shared" si="3"/>
        <v>395061679.3295873</v>
      </c>
      <c r="N93" s="403"/>
      <c r="O93" s="403"/>
      <c r="P93" s="403"/>
      <c r="Q93" s="403"/>
      <c r="R93" s="403"/>
      <c r="S93" s="403"/>
    </row>
    <row r="94" spans="1:19" ht="12.75" customHeight="1">
      <c r="A94" s="290" t="s">
        <v>157</v>
      </c>
      <c r="B94" s="291"/>
      <c r="C94" s="291"/>
      <c r="D94" s="291"/>
      <c r="E94" s="292"/>
      <c r="F94" s="8">
        <v>86</v>
      </c>
      <c r="G94" s="44">
        <v>33034942.376515515</v>
      </c>
      <c r="H94" s="48">
        <v>255057484.81666332</v>
      </c>
      <c r="I94" s="175">
        <f t="shared" si="2"/>
        <v>288092427.19317883</v>
      </c>
      <c r="J94" s="44">
        <v>38929001.48215072</v>
      </c>
      <c r="K94" s="48">
        <v>356132677.84743655</v>
      </c>
      <c r="L94" s="49">
        <f t="shared" si="3"/>
        <v>395061679.3295873</v>
      </c>
      <c r="N94" s="403"/>
      <c r="O94" s="403"/>
      <c r="P94" s="403"/>
      <c r="Q94" s="403"/>
      <c r="R94" s="403"/>
      <c r="S94" s="403"/>
    </row>
    <row r="95" spans="1:19" ht="12.75" customHeight="1">
      <c r="A95" s="290" t="s">
        <v>158</v>
      </c>
      <c r="B95" s="291"/>
      <c r="C95" s="291"/>
      <c r="D95" s="291"/>
      <c r="E95" s="292"/>
      <c r="F95" s="8">
        <v>87</v>
      </c>
      <c r="G95" s="44">
        <v>0</v>
      </c>
      <c r="H95" s="48">
        <v>0</v>
      </c>
      <c r="I95" s="175">
        <f t="shared" si="2"/>
        <v>0</v>
      </c>
      <c r="J95" s="44"/>
      <c r="K95" s="48">
        <v>0</v>
      </c>
      <c r="L95" s="49">
        <f t="shared" si="3"/>
        <v>0</v>
      </c>
      <c r="N95" s="403"/>
      <c r="O95" s="403"/>
      <c r="P95" s="403"/>
      <c r="Q95" s="403"/>
      <c r="R95" s="403"/>
      <c r="S95" s="403"/>
    </row>
    <row r="96" spans="1:19" ht="12.75" customHeight="1">
      <c r="A96" s="293" t="s">
        <v>159</v>
      </c>
      <c r="B96" s="294"/>
      <c r="C96" s="294"/>
      <c r="D96" s="294"/>
      <c r="E96" s="295"/>
      <c r="F96" s="8">
        <v>88</v>
      </c>
      <c r="G96" s="50">
        <f>SUM(G97:G98)</f>
        <v>6649735.122579354</v>
      </c>
      <c r="H96" s="51">
        <f>SUM(H97:H98)</f>
        <v>103752173.34779349</v>
      </c>
      <c r="I96" s="175">
        <f t="shared" si="2"/>
        <v>110401908.47037284</v>
      </c>
      <c r="J96" s="50">
        <f>SUM(J97:J98)</f>
        <v>18381347.167729333</v>
      </c>
      <c r="K96" s="51">
        <f>SUM(K97:K98)</f>
        <v>43340918.158507824</v>
      </c>
      <c r="L96" s="49">
        <f t="shared" si="3"/>
        <v>61722265.32623716</v>
      </c>
      <c r="N96" s="403"/>
      <c r="O96" s="403"/>
      <c r="P96" s="403"/>
      <c r="Q96" s="403"/>
      <c r="R96" s="403"/>
      <c r="S96" s="403"/>
    </row>
    <row r="97" spans="1:19" ht="12.75" customHeight="1">
      <c r="A97" s="290" t="s">
        <v>160</v>
      </c>
      <c r="B97" s="291"/>
      <c r="C97" s="291"/>
      <c r="D97" s="291"/>
      <c r="E97" s="292"/>
      <c r="F97" s="8">
        <v>89</v>
      </c>
      <c r="G97" s="44">
        <v>6649735.122579354</v>
      </c>
      <c r="H97" s="48">
        <v>103752173.34779349</v>
      </c>
      <c r="I97" s="175">
        <f t="shared" si="2"/>
        <v>110401908.47037284</v>
      </c>
      <c r="J97" s="44">
        <v>18381347.167729333</v>
      </c>
      <c r="K97" s="48">
        <v>43340918.158507824</v>
      </c>
      <c r="L97" s="49">
        <f t="shared" si="3"/>
        <v>61722265.32623716</v>
      </c>
      <c r="N97" s="403"/>
      <c r="O97" s="403"/>
      <c r="P97" s="403"/>
      <c r="Q97" s="403"/>
      <c r="R97" s="403"/>
      <c r="S97" s="403"/>
    </row>
    <row r="98" spans="1:19" ht="12.75" customHeight="1">
      <c r="A98" s="290" t="s">
        <v>161</v>
      </c>
      <c r="B98" s="291"/>
      <c r="C98" s="291"/>
      <c r="D98" s="291"/>
      <c r="E98" s="292"/>
      <c r="F98" s="8">
        <v>90</v>
      </c>
      <c r="G98" s="44">
        <v>0</v>
      </c>
      <c r="H98" s="48">
        <v>0</v>
      </c>
      <c r="I98" s="175">
        <f t="shared" si="2"/>
        <v>0</v>
      </c>
      <c r="J98" s="44">
        <v>0</v>
      </c>
      <c r="K98" s="48">
        <v>0</v>
      </c>
      <c r="L98" s="49">
        <f t="shared" si="3"/>
        <v>0</v>
      </c>
      <c r="N98" s="403"/>
      <c r="O98" s="403"/>
      <c r="P98" s="403"/>
      <c r="Q98" s="403"/>
      <c r="R98" s="403"/>
      <c r="S98" s="403"/>
    </row>
    <row r="99" spans="1:19" ht="12.75" customHeight="1">
      <c r="A99" s="293" t="s">
        <v>162</v>
      </c>
      <c r="B99" s="294"/>
      <c r="C99" s="294"/>
      <c r="D99" s="294"/>
      <c r="E99" s="295"/>
      <c r="F99" s="8">
        <v>91</v>
      </c>
      <c r="G99" s="44">
        <v>1627854.8163789257</v>
      </c>
      <c r="H99" s="48">
        <v>12969425.37730017</v>
      </c>
      <c r="I99" s="175">
        <f t="shared" si="2"/>
        <v>14597280.193679094</v>
      </c>
      <c r="J99" s="44">
        <v>1599968.0873883646</v>
      </c>
      <c r="K99" s="48">
        <v>13258236.366403053</v>
      </c>
      <c r="L99" s="49">
        <f t="shared" si="3"/>
        <v>14858204.453791417</v>
      </c>
      <c r="N99" s="403"/>
      <c r="O99" s="403"/>
      <c r="P99" s="403"/>
      <c r="Q99" s="403"/>
      <c r="R99" s="403"/>
      <c r="S99" s="403"/>
    </row>
    <row r="100" spans="1:19" ht="12.75" customHeight="1">
      <c r="A100" s="293" t="s">
        <v>163</v>
      </c>
      <c r="B100" s="294"/>
      <c r="C100" s="294"/>
      <c r="D100" s="291"/>
      <c r="E100" s="292"/>
      <c r="F100" s="8">
        <v>92</v>
      </c>
      <c r="G100" s="50">
        <f>SUM(G101:G106)</f>
        <v>2543628521.07381</v>
      </c>
      <c r="H100" s="51">
        <f>SUM(H101:H106)</f>
        <v>4137930688.142354</v>
      </c>
      <c r="I100" s="175">
        <f t="shared" si="2"/>
        <v>6681559209.216164</v>
      </c>
      <c r="J100" s="50">
        <f>SUM(J101:J106)</f>
        <v>2617226761.5463476</v>
      </c>
      <c r="K100" s="51">
        <f>SUM(K101:K106)</f>
        <v>4423287077.303224</v>
      </c>
      <c r="L100" s="49">
        <f t="shared" si="3"/>
        <v>7040513838.849571</v>
      </c>
      <c r="N100" s="403"/>
      <c r="O100" s="403"/>
      <c r="P100" s="403"/>
      <c r="Q100" s="403"/>
      <c r="R100" s="403"/>
      <c r="S100" s="403"/>
    </row>
    <row r="101" spans="1:19" ht="12.75" customHeight="1">
      <c r="A101" s="290" t="s">
        <v>164</v>
      </c>
      <c r="B101" s="291"/>
      <c r="C101" s="291"/>
      <c r="D101" s="291"/>
      <c r="E101" s="292"/>
      <c r="F101" s="8">
        <v>93</v>
      </c>
      <c r="G101" s="44">
        <v>4798868.753526201</v>
      </c>
      <c r="H101" s="48">
        <v>1064375263.450331</v>
      </c>
      <c r="I101" s="175">
        <f t="shared" si="2"/>
        <v>1069174132.2038572</v>
      </c>
      <c r="J101" s="44">
        <v>5067105.9903299995</v>
      </c>
      <c r="K101" s="48">
        <v>1390794470.8836577</v>
      </c>
      <c r="L101" s="49">
        <f t="shared" si="3"/>
        <v>1395861576.8739877</v>
      </c>
      <c r="N101" s="403"/>
      <c r="O101" s="403"/>
      <c r="P101" s="403"/>
      <c r="Q101" s="403"/>
      <c r="R101" s="403"/>
      <c r="S101" s="403"/>
    </row>
    <row r="102" spans="1:19" ht="12.75" customHeight="1">
      <c r="A102" s="290" t="s">
        <v>165</v>
      </c>
      <c r="B102" s="291"/>
      <c r="C102" s="291"/>
      <c r="D102" s="291"/>
      <c r="E102" s="292"/>
      <c r="F102" s="8">
        <v>94</v>
      </c>
      <c r="G102" s="44">
        <v>2507338961.6851754</v>
      </c>
      <c r="H102" s="48">
        <v>0</v>
      </c>
      <c r="I102" s="175">
        <f t="shared" si="2"/>
        <v>2507338961.6851754</v>
      </c>
      <c r="J102" s="44">
        <v>2578651214.3779073</v>
      </c>
      <c r="K102" s="48">
        <v>0</v>
      </c>
      <c r="L102" s="49">
        <f t="shared" si="3"/>
        <v>2578651214.3779073</v>
      </c>
      <c r="N102" s="403"/>
      <c r="O102" s="403"/>
      <c r="P102" s="403"/>
      <c r="Q102" s="403"/>
      <c r="R102" s="403"/>
      <c r="S102" s="403"/>
    </row>
    <row r="103" spans="1:19" ht="12.75" customHeight="1">
      <c r="A103" s="290" t="s">
        <v>166</v>
      </c>
      <c r="B103" s="291"/>
      <c r="C103" s="291"/>
      <c r="D103" s="291"/>
      <c r="E103" s="292"/>
      <c r="F103" s="8">
        <v>95</v>
      </c>
      <c r="G103" s="44">
        <v>31490690.6351086</v>
      </c>
      <c r="H103" s="48">
        <v>2981620413.310311</v>
      </c>
      <c r="I103" s="175">
        <f t="shared" si="2"/>
        <v>3013111103.9454193</v>
      </c>
      <c r="J103" s="44">
        <v>31777211.408109967</v>
      </c>
      <c r="K103" s="48">
        <v>2947859919.8214307</v>
      </c>
      <c r="L103" s="49">
        <f t="shared" si="3"/>
        <v>2979637131.229541</v>
      </c>
      <c r="N103" s="403"/>
      <c r="O103" s="403"/>
      <c r="P103" s="403"/>
      <c r="Q103" s="403"/>
      <c r="R103" s="403"/>
      <c r="S103" s="403"/>
    </row>
    <row r="104" spans="1:19" ht="23.25" customHeight="1">
      <c r="A104" s="290" t="s">
        <v>167</v>
      </c>
      <c r="B104" s="291"/>
      <c r="C104" s="291"/>
      <c r="D104" s="291"/>
      <c r="E104" s="292"/>
      <c r="F104" s="8">
        <v>96</v>
      </c>
      <c r="G104" s="44">
        <v>0</v>
      </c>
      <c r="H104" s="48">
        <v>2657405.4203118</v>
      </c>
      <c r="I104" s="175">
        <f t="shared" si="2"/>
        <v>2657405.4203118</v>
      </c>
      <c r="J104" s="44">
        <v>0</v>
      </c>
      <c r="K104" s="48">
        <v>1633633.4225850003</v>
      </c>
      <c r="L104" s="49">
        <f t="shared" si="3"/>
        <v>1633633.4225850003</v>
      </c>
      <c r="N104" s="403"/>
      <c r="O104" s="403"/>
      <c r="P104" s="403"/>
      <c r="Q104" s="403"/>
      <c r="R104" s="403"/>
      <c r="S104" s="403"/>
    </row>
    <row r="105" spans="1:19" ht="12.75" customHeight="1">
      <c r="A105" s="290" t="s">
        <v>168</v>
      </c>
      <c r="B105" s="291"/>
      <c r="C105" s="291"/>
      <c r="D105" s="291"/>
      <c r="E105" s="292"/>
      <c r="F105" s="8">
        <v>97</v>
      </c>
      <c r="G105" s="44">
        <v>0</v>
      </c>
      <c r="H105" s="48">
        <v>8055533</v>
      </c>
      <c r="I105" s="175">
        <f t="shared" si="2"/>
        <v>8055533</v>
      </c>
      <c r="J105" s="44">
        <v>0</v>
      </c>
      <c r="K105" s="48">
        <v>8055533</v>
      </c>
      <c r="L105" s="49">
        <f t="shared" si="3"/>
        <v>8055533</v>
      </c>
      <c r="N105" s="403"/>
      <c r="O105" s="403"/>
      <c r="P105" s="403"/>
      <c r="Q105" s="403"/>
      <c r="R105" s="403"/>
      <c r="S105" s="403"/>
    </row>
    <row r="106" spans="1:19" ht="12.75" customHeight="1">
      <c r="A106" s="290" t="s">
        <v>169</v>
      </c>
      <c r="B106" s="291"/>
      <c r="C106" s="291"/>
      <c r="D106" s="291"/>
      <c r="E106" s="292"/>
      <c r="F106" s="8">
        <v>98</v>
      </c>
      <c r="G106" s="44">
        <v>0</v>
      </c>
      <c r="H106" s="48">
        <v>81222072.9614</v>
      </c>
      <c r="I106" s="175">
        <f t="shared" si="2"/>
        <v>81222072.9614</v>
      </c>
      <c r="J106" s="44">
        <v>1731229.77</v>
      </c>
      <c r="K106" s="48">
        <v>74943520.17555</v>
      </c>
      <c r="L106" s="49">
        <f t="shared" si="3"/>
        <v>76674749.94555</v>
      </c>
      <c r="N106" s="403"/>
      <c r="O106" s="403"/>
      <c r="P106" s="403"/>
      <c r="Q106" s="403"/>
      <c r="R106" s="403"/>
      <c r="S106" s="403"/>
    </row>
    <row r="107" spans="1:19" ht="37.5" customHeight="1">
      <c r="A107" s="293" t="s">
        <v>170</v>
      </c>
      <c r="B107" s="294"/>
      <c r="C107" s="294"/>
      <c r="D107" s="294"/>
      <c r="E107" s="295"/>
      <c r="F107" s="8">
        <v>99</v>
      </c>
      <c r="G107" s="44">
        <v>34582316.52</v>
      </c>
      <c r="H107" s="48">
        <v>0</v>
      </c>
      <c r="I107" s="175">
        <f t="shared" si="2"/>
        <v>34582316.52</v>
      </c>
      <c r="J107" s="44">
        <v>90390081.8399999</v>
      </c>
      <c r="K107" s="48"/>
      <c r="L107" s="49">
        <f t="shared" si="3"/>
        <v>90390081.8399999</v>
      </c>
      <c r="N107" s="403"/>
      <c r="O107" s="403"/>
      <c r="P107" s="403"/>
      <c r="Q107" s="403"/>
      <c r="R107" s="403"/>
      <c r="S107" s="403"/>
    </row>
    <row r="108" spans="1:19" ht="12.75" customHeight="1">
      <c r="A108" s="293" t="s">
        <v>171</v>
      </c>
      <c r="B108" s="294"/>
      <c r="C108" s="294"/>
      <c r="D108" s="291"/>
      <c r="E108" s="292"/>
      <c r="F108" s="8">
        <v>100</v>
      </c>
      <c r="G108" s="50">
        <f>SUM(G109:G110)</f>
        <v>12780845.59888</v>
      </c>
      <c r="H108" s="51">
        <f>SUM(H109:H110)</f>
        <v>120623199.91696012</v>
      </c>
      <c r="I108" s="175">
        <f>SUM(G108:H108)</f>
        <v>133404045.51584011</v>
      </c>
      <c r="J108" s="50">
        <f>SUM(J109:J110)</f>
        <v>10474392.29806</v>
      </c>
      <c r="K108" s="51">
        <f>SUM(K109:K110)</f>
        <v>107980192.2322693</v>
      </c>
      <c r="L108" s="49">
        <f t="shared" si="3"/>
        <v>118454584.5303293</v>
      </c>
      <c r="N108" s="403"/>
      <c r="O108" s="403"/>
      <c r="P108" s="403"/>
      <c r="Q108" s="403"/>
      <c r="R108" s="403"/>
      <c r="S108" s="403"/>
    </row>
    <row r="109" spans="1:19" ht="12.75" customHeight="1">
      <c r="A109" s="290" t="s">
        <v>172</v>
      </c>
      <c r="B109" s="291"/>
      <c r="C109" s="291"/>
      <c r="D109" s="291"/>
      <c r="E109" s="292"/>
      <c r="F109" s="8">
        <v>101</v>
      </c>
      <c r="G109" s="44">
        <v>12780845.59888</v>
      </c>
      <c r="H109" s="48">
        <v>116107451.17696013</v>
      </c>
      <c r="I109" s="175">
        <f t="shared" si="2"/>
        <v>128888296.77584013</v>
      </c>
      <c r="J109" s="44">
        <v>10474392.29806</v>
      </c>
      <c r="K109" s="48">
        <v>103464443.4922693</v>
      </c>
      <c r="L109" s="49">
        <f t="shared" si="3"/>
        <v>113938835.7903293</v>
      </c>
      <c r="N109" s="403"/>
      <c r="O109" s="403"/>
      <c r="P109" s="403"/>
      <c r="Q109" s="403"/>
      <c r="R109" s="403"/>
      <c r="S109" s="403"/>
    </row>
    <row r="110" spans="1:19" ht="12.75" customHeight="1">
      <c r="A110" s="299" t="s">
        <v>173</v>
      </c>
      <c r="B110" s="300"/>
      <c r="C110" s="300"/>
      <c r="D110" s="300"/>
      <c r="E110" s="301"/>
      <c r="F110" s="8">
        <v>102</v>
      </c>
      <c r="G110" s="44">
        <v>0</v>
      </c>
      <c r="H110" s="48">
        <v>4515748.74</v>
      </c>
      <c r="I110" s="175">
        <f t="shared" si="2"/>
        <v>4515748.74</v>
      </c>
      <c r="J110" s="44">
        <v>0</v>
      </c>
      <c r="K110" s="48">
        <v>4515748.74</v>
      </c>
      <c r="L110" s="49">
        <f t="shared" si="3"/>
        <v>4515748.74</v>
      </c>
      <c r="N110" s="403"/>
      <c r="O110" s="403"/>
      <c r="P110" s="403"/>
      <c r="Q110" s="403"/>
      <c r="R110" s="403"/>
      <c r="S110" s="403"/>
    </row>
    <row r="111" spans="1:19" ht="12.75" customHeight="1">
      <c r="A111" s="296" t="s">
        <v>174</v>
      </c>
      <c r="B111" s="297"/>
      <c r="C111" s="297"/>
      <c r="D111" s="300"/>
      <c r="E111" s="301"/>
      <c r="F111" s="8">
        <v>103</v>
      </c>
      <c r="G111" s="50">
        <f>SUM(G112:G113)</f>
        <v>2149986.35464</v>
      </c>
      <c r="H111" s="51">
        <f>SUM(H112:H113)</f>
        <v>66399009.51330192</v>
      </c>
      <c r="I111" s="175">
        <f t="shared" si="2"/>
        <v>68548995.86794192</v>
      </c>
      <c r="J111" s="50">
        <f>SUM(J112:J113)</f>
        <v>6680060.88698</v>
      </c>
      <c r="K111" s="51">
        <f>SUM(K112:K113)</f>
        <v>69673679.35158803</v>
      </c>
      <c r="L111" s="49">
        <f t="shared" si="3"/>
        <v>76353740.23856802</v>
      </c>
      <c r="N111" s="403"/>
      <c r="O111" s="403"/>
      <c r="P111" s="403"/>
      <c r="Q111" s="403"/>
      <c r="R111" s="403"/>
      <c r="S111" s="403"/>
    </row>
    <row r="112" spans="1:19" ht="12.75" customHeight="1">
      <c r="A112" s="299" t="s">
        <v>175</v>
      </c>
      <c r="B112" s="300"/>
      <c r="C112" s="300"/>
      <c r="D112" s="300"/>
      <c r="E112" s="301"/>
      <c r="F112" s="8">
        <v>104</v>
      </c>
      <c r="G112" s="44">
        <v>1879685.67808</v>
      </c>
      <c r="H112" s="48">
        <v>59443839.19240992</v>
      </c>
      <c r="I112" s="175">
        <f t="shared" si="2"/>
        <v>61323524.87048992</v>
      </c>
      <c r="J112" s="44">
        <v>6361511.11346</v>
      </c>
      <c r="K112" s="48">
        <v>64604710.91262865</v>
      </c>
      <c r="L112" s="49">
        <f t="shared" si="3"/>
        <v>70966222.02608865</v>
      </c>
      <c r="N112" s="403"/>
      <c r="O112" s="403"/>
      <c r="P112" s="403"/>
      <c r="Q112" s="403"/>
      <c r="R112" s="403"/>
      <c r="S112" s="403"/>
    </row>
    <row r="113" spans="1:19" ht="12.75" customHeight="1">
      <c r="A113" s="299" t="s">
        <v>176</v>
      </c>
      <c r="B113" s="300"/>
      <c r="C113" s="300"/>
      <c r="D113" s="300"/>
      <c r="E113" s="301"/>
      <c r="F113" s="8">
        <v>105</v>
      </c>
      <c r="G113" s="44">
        <v>270300.67656</v>
      </c>
      <c r="H113" s="48">
        <v>6955170.320892001</v>
      </c>
      <c r="I113" s="175">
        <f t="shared" si="2"/>
        <v>7225470.997452</v>
      </c>
      <c r="J113" s="44">
        <v>318549.77352</v>
      </c>
      <c r="K113" s="48">
        <v>5068968.438959379</v>
      </c>
      <c r="L113" s="49">
        <f t="shared" si="3"/>
        <v>5387518.212479379</v>
      </c>
      <c r="N113" s="403"/>
      <c r="O113" s="403"/>
      <c r="P113" s="403"/>
      <c r="Q113" s="403"/>
      <c r="R113" s="403"/>
      <c r="S113" s="403"/>
    </row>
    <row r="114" spans="1:19" ht="12.75" customHeight="1">
      <c r="A114" s="296" t="s">
        <v>177</v>
      </c>
      <c r="B114" s="297"/>
      <c r="C114" s="297"/>
      <c r="D114" s="297"/>
      <c r="E114" s="298"/>
      <c r="F114" s="8">
        <v>106</v>
      </c>
      <c r="G114" s="44"/>
      <c r="H114" s="48"/>
      <c r="I114" s="175">
        <f t="shared" si="2"/>
        <v>0</v>
      </c>
      <c r="J114" s="44"/>
      <c r="K114" s="48"/>
      <c r="L114" s="49">
        <f t="shared" si="3"/>
        <v>0</v>
      </c>
      <c r="N114" s="403"/>
      <c r="O114" s="403"/>
      <c r="P114" s="403"/>
      <c r="Q114" s="403"/>
      <c r="R114" s="403"/>
      <c r="S114" s="403"/>
    </row>
    <row r="115" spans="1:19" ht="12.75" customHeight="1">
      <c r="A115" s="296" t="s">
        <v>178</v>
      </c>
      <c r="B115" s="297"/>
      <c r="C115" s="297"/>
      <c r="D115" s="300"/>
      <c r="E115" s="301"/>
      <c r="F115" s="8">
        <v>107</v>
      </c>
      <c r="G115" s="50">
        <f>SUM(G116:G118)</f>
        <v>173537.18219999998</v>
      </c>
      <c r="H115" s="51">
        <f>SUM(H116:H118)</f>
        <v>1555227.1466623023</v>
      </c>
      <c r="I115" s="175">
        <f t="shared" si="2"/>
        <v>1728764.3288623022</v>
      </c>
      <c r="J115" s="50">
        <f>SUM(J116:J118)</f>
        <v>194573.60406</v>
      </c>
      <c r="K115" s="51">
        <f>SUM(K116:K118)</f>
        <v>912146.5373608023</v>
      </c>
      <c r="L115" s="49">
        <f t="shared" si="3"/>
        <v>1106720.1414208023</v>
      </c>
      <c r="N115" s="403"/>
      <c r="O115" s="403"/>
      <c r="P115" s="403"/>
      <c r="Q115" s="403"/>
      <c r="R115" s="403"/>
      <c r="S115" s="403"/>
    </row>
    <row r="116" spans="1:19" ht="12.75" customHeight="1">
      <c r="A116" s="290" t="s">
        <v>179</v>
      </c>
      <c r="B116" s="291"/>
      <c r="C116" s="291"/>
      <c r="D116" s="291"/>
      <c r="E116" s="292"/>
      <c r="F116" s="8">
        <v>108</v>
      </c>
      <c r="G116" s="44">
        <v>173537.18219999998</v>
      </c>
      <c r="H116" s="48">
        <v>1555227.1466623023</v>
      </c>
      <c r="I116" s="175">
        <f t="shared" si="2"/>
        <v>1728764.3288623022</v>
      </c>
      <c r="J116" s="44">
        <v>194573.60406</v>
      </c>
      <c r="K116" s="48">
        <v>912146.5373608023</v>
      </c>
      <c r="L116" s="49">
        <f t="shared" si="3"/>
        <v>1106720.1414208023</v>
      </c>
      <c r="N116" s="403"/>
      <c r="O116" s="403"/>
      <c r="P116" s="403"/>
      <c r="Q116" s="403"/>
      <c r="R116" s="403"/>
      <c r="S116" s="403"/>
    </row>
    <row r="117" spans="1:19" ht="12.75" customHeight="1">
      <c r="A117" s="290" t="s">
        <v>180</v>
      </c>
      <c r="B117" s="291"/>
      <c r="C117" s="291"/>
      <c r="D117" s="291"/>
      <c r="E117" s="292"/>
      <c r="F117" s="8">
        <v>109</v>
      </c>
      <c r="G117" s="44">
        <v>0</v>
      </c>
      <c r="H117" s="48">
        <v>0</v>
      </c>
      <c r="I117" s="175">
        <f t="shared" si="2"/>
        <v>0</v>
      </c>
      <c r="J117" s="44">
        <v>0</v>
      </c>
      <c r="K117" s="48">
        <v>0</v>
      </c>
      <c r="L117" s="49">
        <f t="shared" si="3"/>
        <v>0</v>
      </c>
      <c r="N117" s="403"/>
      <c r="O117" s="403"/>
      <c r="P117" s="403"/>
      <c r="Q117" s="403"/>
      <c r="R117" s="403"/>
      <c r="S117" s="403"/>
    </row>
    <row r="118" spans="1:19" ht="12.75" customHeight="1">
      <c r="A118" s="290" t="s">
        <v>181</v>
      </c>
      <c r="B118" s="291"/>
      <c r="C118" s="291"/>
      <c r="D118" s="291"/>
      <c r="E118" s="292"/>
      <c r="F118" s="8">
        <v>110</v>
      </c>
      <c r="G118" s="44">
        <v>0</v>
      </c>
      <c r="H118" s="48">
        <v>0</v>
      </c>
      <c r="I118" s="175">
        <f t="shared" si="2"/>
        <v>0</v>
      </c>
      <c r="J118" s="44">
        <v>0</v>
      </c>
      <c r="K118" s="48">
        <v>0</v>
      </c>
      <c r="L118" s="49">
        <f t="shared" si="3"/>
        <v>0</v>
      </c>
      <c r="N118" s="403"/>
      <c r="O118" s="403"/>
      <c r="P118" s="403"/>
      <c r="Q118" s="403"/>
      <c r="R118" s="403"/>
      <c r="S118" s="403"/>
    </row>
    <row r="119" spans="1:19" ht="12.75" customHeight="1">
      <c r="A119" s="296" t="s">
        <v>182</v>
      </c>
      <c r="B119" s="297"/>
      <c r="C119" s="297"/>
      <c r="D119" s="300"/>
      <c r="E119" s="301"/>
      <c r="F119" s="8">
        <v>111</v>
      </c>
      <c r="G119" s="50">
        <f>SUM(G120:G123)</f>
        <v>64394797.08441</v>
      </c>
      <c r="H119" s="51">
        <f>SUM(H120:H123)</f>
        <v>288389982.8174392</v>
      </c>
      <c r="I119" s="175">
        <f t="shared" si="2"/>
        <v>352784779.9018492</v>
      </c>
      <c r="J119" s="50">
        <f>SUM(J120:J123)</f>
        <v>58660205.544899434</v>
      </c>
      <c r="K119" s="51">
        <f>SUM(K120:K123)</f>
        <v>292922223.91536397</v>
      </c>
      <c r="L119" s="49">
        <f t="shared" si="3"/>
        <v>351582429.4602634</v>
      </c>
      <c r="N119" s="403"/>
      <c r="O119" s="403"/>
      <c r="P119" s="403"/>
      <c r="Q119" s="403"/>
      <c r="R119" s="403"/>
      <c r="S119" s="403"/>
    </row>
    <row r="120" spans="1:19" ht="12.75" customHeight="1">
      <c r="A120" s="290" t="s">
        <v>183</v>
      </c>
      <c r="B120" s="291"/>
      <c r="C120" s="291"/>
      <c r="D120" s="291"/>
      <c r="E120" s="292"/>
      <c r="F120" s="8">
        <v>112</v>
      </c>
      <c r="G120" s="44">
        <v>4723823.571689999</v>
      </c>
      <c r="H120" s="48">
        <v>133430478.19204372</v>
      </c>
      <c r="I120" s="175">
        <f t="shared" si="2"/>
        <v>138154301.7637337</v>
      </c>
      <c r="J120" s="44">
        <v>5582698.420955989</v>
      </c>
      <c r="K120" s="48">
        <v>109804065.11640567</v>
      </c>
      <c r="L120" s="49">
        <f t="shared" si="3"/>
        <v>115386763.53736165</v>
      </c>
      <c r="N120" s="403"/>
      <c r="O120" s="403"/>
      <c r="P120" s="403"/>
      <c r="Q120" s="403"/>
      <c r="R120" s="403"/>
      <c r="S120" s="403"/>
    </row>
    <row r="121" spans="1:19" ht="12.75" customHeight="1">
      <c r="A121" s="290" t="s">
        <v>184</v>
      </c>
      <c r="B121" s="291"/>
      <c r="C121" s="291"/>
      <c r="D121" s="291"/>
      <c r="E121" s="292"/>
      <c r="F121" s="8">
        <v>113</v>
      </c>
      <c r="G121" s="44">
        <v>196460.95</v>
      </c>
      <c r="H121" s="48">
        <v>42265399.997234404</v>
      </c>
      <c r="I121" s="175">
        <f t="shared" si="2"/>
        <v>42461860.94723441</v>
      </c>
      <c r="J121" s="44">
        <v>4118.699999999989</v>
      </c>
      <c r="K121" s="48">
        <v>48809849.8624372</v>
      </c>
      <c r="L121" s="49">
        <f t="shared" si="3"/>
        <v>48813968.56243721</v>
      </c>
      <c r="N121" s="403"/>
      <c r="O121" s="403"/>
      <c r="P121" s="403"/>
      <c r="Q121" s="403"/>
      <c r="R121" s="403"/>
      <c r="S121" s="403"/>
    </row>
    <row r="122" spans="1:19" ht="12.75" customHeight="1">
      <c r="A122" s="290" t="s">
        <v>185</v>
      </c>
      <c r="B122" s="291"/>
      <c r="C122" s="291"/>
      <c r="D122" s="291"/>
      <c r="E122" s="292"/>
      <c r="F122" s="8">
        <v>114</v>
      </c>
      <c r="G122" s="44">
        <v>0</v>
      </c>
      <c r="H122" s="48">
        <v>174053.79000000004</v>
      </c>
      <c r="I122" s="175">
        <f t="shared" si="2"/>
        <v>174053.79000000004</v>
      </c>
      <c r="J122" s="44">
        <v>0</v>
      </c>
      <c r="K122" s="48">
        <v>22106.46</v>
      </c>
      <c r="L122" s="49">
        <f t="shared" si="3"/>
        <v>22106.46</v>
      </c>
      <c r="N122" s="403"/>
      <c r="O122" s="403"/>
      <c r="P122" s="403"/>
      <c r="Q122" s="403"/>
      <c r="R122" s="403"/>
      <c r="S122" s="403"/>
    </row>
    <row r="123" spans="1:19" ht="12.75" customHeight="1">
      <c r="A123" s="290" t="s">
        <v>186</v>
      </c>
      <c r="B123" s="291"/>
      <c r="C123" s="291"/>
      <c r="D123" s="291"/>
      <c r="E123" s="292"/>
      <c r="F123" s="8">
        <v>115</v>
      </c>
      <c r="G123" s="44">
        <v>59474512.56272</v>
      </c>
      <c r="H123" s="48">
        <v>112520050.83816111</v>
      </c>
      <c r="I123" s="175">
        <f t="shared" si="2"/>
        <v>171994563.4008811</v>
      </c>
      <c r="J123" s="44">
        <v>53073388.423943445</v>
      </c>
      <c r="K123" s="48">
        <v>134286202.4765211</v>
      </c>
      <c r="L123" s="49">
        <f t="shared" si="3"/>
        <v>187359590.90046453</v>
      </c>
      <c r="N123" s="403"/>
      <c r="O123" s="403"/>
      <c r="P123" s="403"/>
      <c r="Q123" s="403"/>
      <c r="R123" s="403"/>
      <c r="S123" s="403"/>
    </row>
    <row r="124" spans="1:19" ht="26.25" customHeight="1">
      <c r="A124" s="296" t="s">
        <v>187</v>
      </c>
      <c r="B124" s="297"/>
      <c r="C124" s="297"/>
      <c r="D124" s="300"/>
      <c r="E124" s="301"/>
      <c r="F124" s="8">
        <v>116</v>
      </c>
      <c r="G124" s="50">
        <f>SUM(G125:G126)</f>
        <v>6130886.3905266</v>
      </c>
      <c r="H124" s="51">
        <f>SUM(H125:H126)</f>
        <v>315639144.1734425</v>
      </c>
      <c r="I124" s="175">
        <f t="shared" si="2"/>
        <v>321770030.5639691</v>
      </c>
      <c r="J124" s="50">
        <f>SUM(J125:J126)</f>
        <v>4286143.580000002</v>
      </c>
      <c r="K124" s="51">
        <f>SUM(K125:K126)</f>
        <v>332631721.05375916</v>
      </c>
      <c r="L124" s="49">
        <f t="shared" si="3"/>
        <v>336917864.63375914</v>
      </c>
      <c r="N124" s="403"/>
      <c r="O124" s="403"/>
      <c r="P124" s="403"/>
      <c r="Q124" s="403"/>
      <c r="R124" s="403"/>
      <c r="S124" s="403"/>
    </row>
    <row r="125" spans="1:19" ht="12.75" customHeight="1">
      <c r="A125" s="290" t="s">
        <v>188</v>
      </c>
      <c r="B125" s="291"/>
      <c r="C125" s="291"/>
      <c r="D125" s="291"/>
      <c r="E125" s="292"/>
      <c r="F125" s="8">
        <v>117</v>
      </c>
      <c r="G125" s="44">
        <v>0</v>
      </c>
      <c r="H125" s="48">
        <v>0</v>
      </c>
      <c r="I125" s="175">
        <f t="shared" si="2"/>
        <v>0</v>
      </c>
      <c r="J125" s="44">
        <v>0</v>
      </c>
      <c r="K125" s="48">
        <v>0</v>
      </c>
      <c r="L125" s="49">
        <f t="shared" si="3"/>
        <v>0</v>
      </c>
      <c r="N125" s="403"/>
      <c r="O125" s="403"/>
      <c r="P125" s="403"/>
      <c r="Q125" s="403"/>
      <c r="R125" s="403"/>
      <c r="S125" s="403"/>
    </row>
    <row r="126" spans="1:19" ht="12.75" customHeight="1">
      <c r="A126" s="290" t="s">
        <v>189</v>
      </c>
      <c r="B126" s="291"/>
      <c r="C126" s="291"/>
      <c r="D126" s="291"/>
      <c r="E126" s="292"/>
      <c r="F126" s="8">
        <v>118</v>
      </c>
      <c r="G126" s="44">
        <v>6130886.3905266</v>
      </c>
      <c r="H126" s="48">
        <v>315639144.1734425</v>
      </c>
      <c r="I126" s="175">
        <f t="shared" si="2"/>
        <v>321770030.5639691</v>
      </c>
      <c r="J126" s="44">
        <v>4286143.580000002</v>
      </c>
      <c r="K126" s="48">
        <v>332631721.05375916</v>
      </c>
      <c r="L126" s="49">
        <f t="shared" si="3"/>
        <v>336917864.63375914</v>
      </c>
      <c r="N126" s="403"/>
      <c r="O126" s="403"/>
      <c r="P126" s="403"/>
      <c r="Q126" s="403"/>
      <c r="R126" s="403"/>
      <c r="S126" s="403"/>
    </row>
    <row r="127" spans="1:19" ht="12.75" customHeight="1">
      <c r="A127" s="296" t="s">
        <v>190</v>
      </c>
      <c r="B127" s="297"/>
      <c r="C127" s="297"/>
      <c r="D127" s="300"/>
      <c r="E127" s="301"/>
      <c r="F127" s="8">
        <v>119</v>
      </c>
      <c r="G127" s="50">
        <f>G79+G99+G100+G107+G108+G111+G114+G115+G119+G124</f>
        <v>2838723330.4236183</v>
      </c>
      <c r="H127" s="51">
        <f>H79+H99+H100+H107+H108+H111+H114+H115+H119+H124</f>
        <v>7046797127.668804</v>
      </c>
      <c r="I127" s="175">
        <f t="shared" si="2"/>
        <v>9885520458.092422</v>
      </c>
      <c r="J127" s="50">
        <f>J79+J99+J100+J107+J108+J111+J114+J115+J119+J124</f>
        <v>2997494996.406758</v>
      </c>
      <c r="K127" s="51">
        <f>K79+K99+K100+K107+K108+K111+K114+K115+K119+K124</f>
        <v>7410945146.42498</v>
      </c>
      <c r="L127" s="49">
        <f t="shared" si="3"/>
        <v>10408440142.831738</v>
      </c>
      <c r="N127" s="403"/>
      <c r="O127" s="403"/>
      <c r="P127" s="403"/>
      <c r="Q127" s="403"/>
      <c r="R127" s="403"/>
      <c r="S127" s="403"/>
    </row>
    <row r="128" spans="1:19" ht="12.75" customHeight="1">
      <c r="A128" s="317" t="s">
        <v>133</v>
      </c>
      <c r="B128" s="318"/>
      <c r="C128" s="318"/>
      <c r="D128" s="319"/>
      <c r="E128" s="320"/>
      <c r="F128" s="10">
        <v>120</v>
      </c>
      <c r="G128" s="52">
        <v>3563760.3414403996</v>
      </c>
      <c r="H128" s="53">
        <v>1209187215.406058</v>
      </c>
      <c r="I128" s="176">
        <f t="shared" si="2"/>
        <v>1212750975.7474985</v>
      </c>
      <c r="J128" s="52">
        <v>3464097.560552</v>
      </c>
      <c r="K128" s="53">
        <v>1191891423.9741085</v>
      </c>
      <c r="L128" s="54">
        <f t="shared" si="3"/>
        <v>1195355521.5346603</v>
      </c>
      <c r="N128" s="403"/>
      <c r="O128" s="403"/>
      <c r="P128" s="403"/>
      <c r="Q128" s="403"/>
      <c r="R128" s="403"/>
      <c r="S128" s="403"/>
    </row>
    <row r="129" spans="1:19" ht="12.75">
      <c r="A129" s="321" t="s">
        <v>191</v>
      </c>
      <c r="B129" s="322"/>
      <c r="C129" s="322"/>
      <c r="D129" s="322"/>
      <c r="E129" s="322"/>
      <c r="F129" s="322"/>
      <c r="G129" s="322"/>
      <c r="H129" s="322"/>
      <c r="I129" s="322"/>
      <c r="J129" s="322"/>
      <c r="K129" s="322"/>
      <c r="L129" s="323"/>
      <c r="N129" s="403"/>
      <c r="O129" s="403"/>
      <c r="P129" s="403"/>
      <c r="Q129" s="403"/>
      <c r="R129" s="403"/>
      <c r="S129" s="403"/>
    </row>
    <row r="130" spans="1:19" ht="12.75" customHeight="1">
      <c r="A130" s="266" t="s">
        <v>192</v>
      </c>
      <c r="B130" s="324"/>
      <c r="C130" s="324"/>
      <c r="D130" s="324"/>
      <c r="E130" s="324"/>
      <c r="F130" s="7">
        <v>121</v>
      </c>
      <c r="G130" s="30">
        <f>SUM(G131:G132)</f>
        <v>174882440.2191516</v>
      </c>
      <c r="H130" s="31">
        <f>SUM(H131:H132)</f>
        <v>2116259875.9604406</v>
      </c>
      <c r="I130" s="32">
        <f>G130+H130</f>
        <v>2291142316.179592</v>
      </c>
      <c r="J130" s="30">
        <f>SUM(J131:J132)</f>
        <v>209582777.10641113</v>
      </c>
      <c r="K130" s="31">
        <f>SUM(K131:K132)</f>
        <v>2183538106.031414</v>
      </c>
      <c r="L130" s="32">
        <f>J130+K130</f>
        <v>2393120883.137825</v>
      </c>
      <c r="N130" s="403"/>
      <c r="O130" s="403"/>
      <c r="P130" s="403"/>
      <c r="Q130" s="403"/>
      <c r="R130" s="403"/>
      <c r="S130" s="403"/>
    </row>
    <row r="131" spans="1:19" ht="12.75" customHeight="1">
      <c r="A131" s="293" t="s">
        <v>193</v>
      </c>
      <c r="B131" s="294"/>
      <c r="C131" s="294"/>
      <c r="D131" s="294"/>
      <c r="E131" s="295"/>
      <c r="F131" s="8">
        <v>122</v>
      </c>
      <c r="G131" s="5">
        <v>173254585.40277267</v>
      </c>
      <c r="H131" s="104">
        <v>2103290450.5831404</v>
      </c>
      <c r="I131" s="104">
        <f>I79</f>
        <v>2276545035.9841166</v>
      </c>
      <c r="J131" s="5">
        <v>207982809.01902276</v>
      </c>
      <c r="K131" s="5">
        <v>2170279869.665011</v>
      </c>
      <c r="L131" s="33">
        <f>J131+K131</f>
        <v>2378262678.684034</v>
      </c>
      <c r="N131" s="403"/>
      <c r="O131" s="403"/>
      <c r="P131" s="403"/>
      <c r="Q131" s="403"/>
      <c r="R131" s="403"/>
      <c r="S131" s="403"/>
    </row>
    <row r="132" spans="1:19" ht="12.75" customHeight="1">
      <c r="A132" s="308" t="s">
        <v>194</v>
      </c>
      <c r="B132" s="309"/>
      <c r="C132" s="309"/>
      <c r="D132" s="309"/>
      <c r="E132" s="310"/>
      <c r="F132" s="9">
        <v>123</v>
      </c>
      <c r="G132" s="6">
        <v>1627854.8163789257</v>
      </c>
      <c r="H132" s="105">
        <v>12969425.37730017</v>
      </c>
      <c r="I132" s="105">
        <f>I99</f>
        <v>14597280.193679094</v>
      </c>
      <c r="J132" s="6">
        <v>1599968.0873883646</v>
      </c>
      <c r="K132" s="6">
        <v>13258236.366403053</v>
      </c>
      <c r="L132" s="34">
        <f>J132+K132</f>
        <v>14858204.453791417</v>
      </c>
      <c r="N132" s="403"/>
      <c r="O132" s="403"/>
      <c r="P132" s="403"/>
      <c r="Q132" s="403"/>
      <c r="R132" s="403"/>
      <c r="S132" s="403"/>
    </row>
    <row r="133" spans="1:12" ht="12.75">
      <c r="A133" s="74" t="s">
        <v>195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J95:L95 J98:L98">
    <cfRule type="cellIs" priority="2" dxfId="0" operator="greaterThan" stopIfTrue="1">
      <formula>0</formula>
    </cfRule>
  </conditionalFormatting>
  <conditionalFormatting sqref="G95:I95 G98:I98">
    <cfRule type="cellIs" priority="1" dxfId="0" operator="greaterThan" stopIfTrue="1">
      <formula>0</formula>
    </cfRule>
  </conditionalFormatting>
  <dataValidations count="1">
    <dataValidation allowBlank="1" sqref="A7:E7 A3:K3 L1:L3 F7:L77 A134:E65536 F130:L65536 F79:L128 M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 G39:H39 J39 G66:H66 J66:K66 G80:H80 J80:K80 G96:H107 G118:H119 G108:H117 J108:K117 J96:K107 J118:K119 I128" formulaRange="1"/>
    <ignoredError sqref="I8:I38 I40:I41 I45 I53:I77 I79 I108 I130" formula="1"/>
    <ignoredError sqref="I39 I80 I81:I95 I96:I107 I120:I127 I109:I117 I118:I119 I131:I132" formula="1" formulaRange="1"/>
    <ignoredError sqref="I131:I132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V30" sqref="V30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6384" width="9.140625" style="29" customWidth="1"/>
  </cols>
  <sheetData>
    <row r="1" spans="1:12" ht="20.25" customHeight="1">
      <c r="A1" s="325" t="s">
        <v>197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2.75" customHeight="1">
      <c r="A2" s="282" t="s">
        <v>412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2.75">
      <c r="A3" s="19"/>
      <c r="B3" s="20"/>
      <c r="C3" s="20"/>
      <c r="D3" s="27"/>
      <c r="E3" s="27"/>
      <c r="F3" s="27"/>
      <c r="G3" s="27"/>
      <c r="H3" s="27"/>
      <c r="I3" s="11"/>
      <c r="J3" s="11"/>
      <c r="K3" s="329" t="s">
        <v>65</v>
      </c>
      <c r="L3" s="329"/>
    </row>
    <row r="4" spans="1:12" ht="12.75" customHeight="1">
      <c r="A4" s="269" t="s">
        <v>135</v>
      </c>
      <c r="B4" s="270"/>
      <c r="C4" s="270"/>
      <c r="D4" s="270"/>
      <c r="E4" s="271"/>
      <c r="F4" s="275" t="s">
        <v>136</v>
      </c>
      <c r="G4" s="326" t="s">
        <v>137</v>
      </c>
      <c r="H4" s="327"/>
      <c r="I4" s="328"/>
      <c r="J4" s="326" t="s">
        <v>138</v>
      </c>
      <c r="K4" s="327"/>
      <c r="L4" s="328"/>
    </row>
    <row r="5" spans="1:12" ht="12.75">
      <c r="A5" s="272"/>
      <c r="B5" s="273"/>
      <c r="C5" s="273"/>
      <c r="D5" s="273"/>
      <c r="E5" s="274"/>
      <c r="F5" s="276"/>
      <c r="G5" s="90" t="s">
        <v>139</v>
      </c>
      <c r="H5" s="94" t="s">
        <v>140</v>
      </c>
      <c r="I5" s="94" t="s">
        <v>141</v>
      </c>
      <c r="J5" s="94" t="s">
        <v>139</v>
      </c>
      <c r="K5" s="94" t="s">
        <v>140</v>
      </c>
      <c r="L5" s="98" t="s">
        <v>141</v>
      </c>
    </row>
    <row r="6" spans="1:12" ht="12.75">
      <c r="A6" s="284">
        <v>1</v>
      </c>
      <c r="B6" s="285"/>
      <c r="C6" s="285"/>
      <c r="D6" s="285"/>
      <c r="E6" s="286"/>
      <c r="F6" s="67">
        <v>2</v>
      </c>
      <c r="G6" s="93">
        <v>3</v>
      </c>
      <c r="H6" s="97">
        <v>4</v>
      </c>
      <c r="I6" s="96" t="s">
        <v>0</v>
      </c>
      <c r="J6" s="67">
        <v>6</v>
      </c>
      <c r="K6" s="67">
        <v>7</v>
      </c>
      <c r="L6" s="95" t="s">
        <v>1</v>
      </c>
    </row>
    <row r="7" spans="1:19" ht="12.75" customHeight="1">
      <c r="A7" s="314" t="s">
        <v>198</v>
      </c>
      <c r="B7" s="330"/>
      <c r="C7" s="330"/>
      <c r="D7" s="330"/>
      <c r="E7" s="331"/>
      <c r="F7" s="7">
        <v>124</v>
      </c>
      <c r="G7" s="45">
        <v>115189681.03999999</v>
      </c>
      <c r="H7" s="46">
        <v>528415651.4799999</v>
      </c>
      <c r="I7" s="46">
        <f>G7+H7</f>
        <v>643605332.5199999</v>
      </c>
      <c r="J7" s="31">
        <f>SUM(J8:J15)</f>
        <v>136228417.68</v>
      </c>
      <c r="K7" s="31">
        <f>SUM(K8:K15)</f>
        <v>510330799.9300001</v>
      </c>
      <c r="L7" s="32">
        <f>J7+K7</f>
        <v>646559217.6100001</v>
      </c>
      <c r="N7" s="403"/>
      <c r="O7" s="403"/>
      <c r="P7" s="403"/>
      <c r="Q7" s="403"/>
      <c r="R7" s="403"/>
      <c r="S7" s="403"/>
    </row>
    <row r="8" spans="1:19" ht="12.75" customHeight="1">
      <c r="A8" s="290" t="s">
        <v>199</v>
      </c>
      <c r="B8" s="291"/>
      <c r="C8" s="291"/>
      <c r="D8" s="291"/>
      <c r="E8" s="292"/>
      <c r="F8" s="8">
        <v>125</v>
      </c>
      <c r="G8" s="44">
        <v>115276794.04999998</v>
      </c>
      <c r="H8" s="48">
        <v>636776715.7</v>
      </c>
      <c r="I8" s="51">
        <f aca="true" t="shared" si="0" ref="I8:I71">G8+H8</f>
        <v>752053509.75</v>
      </c>
      <c r="J8" s="177">
        <v>136486520.83</v>
      </c>
      <c r="K8" s="177">
        <v>664774672.89</v>
      </c>
      <c r="L8" s="33">
        <f aca="true" t="shared" si="1" ref="L8:L71">J8+K8</f>
        <v>801261193.72</v>
      </c>
      <c r="N8" s="403"/>
      <c r="O8" s="403"/>
      <c r="P8" s="403"/>
      <c r="Q8" s="403"/>
      <c r="R8" s="403"/>
      <c r="S8" s="403"/>
    </row>
    <row r="9" spans="1:19" ht="12.75" customHeight="1">
      <c r="A9" s="290" t="s">
        <v>200</v>
      </c>
      <c r="B9" s="291"/>
      <c r="C9" s="291"/>
      <c r="D9" s="291"/>
      <c r="E9" s="292"/>
      <c r="F9" s="8">
        <v>126</v>
      </c>
      <c r="G9" s="44">
        <v>0</v>
      </c>
      <c r="H9" s="48">
        <v>0</v>
      </c>
      <c r="I9" s="51">
        <f t="shared" si="0"/>
        <v>0</v>
      </c>
      <c r="J9" s="177">
        <v>0</v>
      </c>
      <c r="K9" s="177">
        <v>1059092.95</v>
      </c>
      <c r="L9" s="33">
        <f t="shared" si="1"/>
        <v>1059092.95</v>
      </c>
      <c r="N9" s="403"/>
      <c r="O9" s="403"/>
      <c r="P9" s="403"/>
      <c r="Q9" s="403"/>
      <c r="R9" s="403"/>
      <c r="S9" s="403"/>
    </row>
    <row r="10" spans="1:19" ht="25.5" customHeight="1">
      <c r="A10" s="290" t="s">
        <v>201</v>
      </c>
      <c r="B10" s="291"/>
      <c r="C10" s="291"/>
      <c r="D10" s="291"/>
      <c r="E10" s="292"/>
      <c r="F10" s="8">
        <v>127</v>
      </c>
      <c r="G10" s="44">
        <v>0</v>
      </c>
      <c r="H10" s="48">
        <v>-6194469.44000001</v>
      </c>
      <c r="I10" s="51">
        <f t="shared" si="0"/>
        <v>-6194469.44000001</v>
      </c>
      <c r="J10" s="177">
        <v>0</v>
      </c>
      <c r="K10" s="177">
        <v>-5179514.49</v>
      </c>
      <c r="L10" s="33">
        <f t="shared" si="1"/>
        <v>-5179514.49</v>
      </c>
      <c r="N10" s="403"/>
      <c r="O10" s="403"/>
      <c r="P10" s="403"/>
      <c r="Q10" s="403"/>
      <c r="R10" s="403"/>
      <c r="S10" s="403"/>
    </row>
    <row r="11" spans="1:19" ht="12.75" customHeight="1">
      <c r="A11" s="290" t="s">
        <v>202</v>
      </c>
      <c r="B11" s="291"/>
      <c r="C11" s="291"/>
      <c r="D11" s="291"/>
      <c r="E11" s="292"/>
      <c r="F11" s="8">
        <v>128</v>
      </c>
      <c r="G11" s="44">
        <v>-20400.129999999976</v>
      </c>
      <c r="H11" s="48">
        <v>-90958626.87999997</v>
      </c>
      <c r="I11" s="51">
        <f t="shared" si="0"/>
        <v>-90979027.00999996</v>
      </c>
      <c r="J11" s="177">
        <v>-19508.22</v>
      </c>
      <c r="K11" s="177">
        <v>-47936788.53</v>
      </c>
      <c r="L11" s="33">
        <f t="shared" si="1"/>
        <v>-47956296.75</v>
      </c>
      <c r="N11" s="403"/>
      <c r="O11" s="403"/>
      <c r="P11" s="403"/>
      <c r="Q11" s="403"/>
      <c r="R11" s="403"/>
      <c r="S11" s="403"/>
    </row>
    <row r="12" spans="1:19" ht="12.75" customHeight="1">
      <c r="A12" s="290" t="s">
        <v>203</v>
      </c>
      <c r="B12" s="291"/>
      <c r="C12" s="291"/>
      <c r="D12" s="291"/>
      <c r="E12" s="292"/>
      <c r="F12" s="8">
        <v>129</v>
      </c>
      <c r="G12" s="44">
        <v>0</v>
      </c>
      <c r="H12" s="48">
        <v>-393521.84999999683</v>
      </c>
      <c r="I12" s="51">
        <f t="shared" si="0"/>
        <v>-393521.84999999683</v>
      </c>
      <c r="J12" s="177">
        <v>0</v>
      </c>
      <c r="K12" s="177">
        <v>-417103.13</v>
      </c>
      <c r="L12" s="33">
        <f t="shared" si="1"/>
        <v>-417103.13</v>
      </c>
      <c r="N12" s="403"/>
      <c r="O12" s="403"/>
      <c r="P12" s="403"/>
      <c r="Q12" s="403"/>
      <c r="R12" s="403"/>
      <c r="S12" s="403"/>
    </row>
    <row r="13" spans="1:19" ht="12.75" customHeight="1">
      <c r="A13" s="290" t="s">
        <v>204</v>
      </c>
      <c r="B13" s="291"/>
      <c r="C13" s="291"/>
      <c r="D13" s="291"/>
      <c r="E13" s="292"/>
      <c r="F13" s="8">
        <v>130</v>
      </c>
      <c r="G13" s="44">
        <v>-92067.59999999986</v>
      </c>
      <c r="H13" s="48">
        <v>-10591757.060000032</v>
      </c>
      <c r="I13" s="51">
        <f t="shared" si="0"/>
        <v>-10683824.660000032</v>
      </c>
      <c r="J13" s="177">
        <v>-185241.85</v>
      </c>
      <c r="K13" s="177">
        <v>-96113787.91</v>
      </c>
      <c r="L13" s="33">
        <f t="shared" si="1"/>
        <v>-96299029.75999999</v>
      </c>
      <c r="N13" s="403"/>
      <c r="O13" s="403"/>
      <c r="P13" s="403"/>
      <c r="Q13" s="403"/>
      <c r="R13" s="403"/>
      <c r="S13" s="403"/>
    </row>
    <row r="14" spans="1:19" ht="12.75" customHeight="1">
      <c r="A14" s="290" t="s">
        <v>205</v>
      </c>
      <c r="B14" s="291"/>
      <c r="C14" s="291"/>
      <c r="D14" s="291"/>
      <c r="E14" s="292"/>
      <c r="F14" s="8">
        <v>131</v>
      </c>
      <c r="G14" s="44">
        <v>25354.719999999998</v>
      </c>
      <c r="H14" s="48">
        <v>-425937.6400000043</v>
      </c>
      <c r="I14" s="51">
        <f t="shared" si="0"/>
        <v>-400582.92000000435</v>
      </c>
      <c r="J14" s="177">
        <v>-53353.08</v>
      </c>
      <c r="K14" s="177">
        <v>-5806457.26</v>
      </c>
      <c r="L14" s="33">
        <f t="shared" si="1"/>
        <v>-5859810.34</v>
      </c>
      <c r="N14" s="403"/>
      <c r="O14" s="403"/>
      <c r="P14" s="403"/>
      <c r="Q14" s="403"/>
      <c r="R14" s="403"/>
      <c r="S14" s="403"/>
    </row>
    <row r="15" spans="1:19" ht="12.75" customHeight="1">
      <c r="A15" s="290" t="s">
        <v>206</v>
      </c>
      <c r="B15" s="291"/>
      <c r="C15" s="291"/>
      <c r="D15" s="291"/>
      <c r="E15" s="292"/>
      <c r="F15" s="8">
        <v>132</v>
      </c>
      <c r="G15" s="44">
        <v>0</v>
      </c>
      <c r="H15" s="48">
        <v>203248.64999999944</v>
      </c>
      <c r="I15" s="51">
        <f t="shared" si="0"/>
        <v>203248.64999999944</v>
      </c>
      <c r="J15" s="177">
        <v>0</v>
      </c>
      <c r="K15" s="177">
        <v>-49314.59</v>
      </c>
      <c r="L15" s="33">
        <f t="shared" si="1"/>
        <v>-49314.59</v>
      </c>
      <c r="N15" s="403"/>
      <c r="O15" s="403"/>
      <c r="P15" s="403"/>
      <c r="Q15" s="403"/>
      <c r="R15" s="403"/>
      <c r="S15" s="403"/>
    </row>
    <row r="16" spans="1:19" ht="24.75" customHeight="1">
      <c r="A16" s="293" t="s">
        <v>207</v>
      </c>
      <c r="B16" s="291"/>
      <c r="C16" s="291"/>
      <c r="D16" s="291"/>
      <c r="E16" s="292"/>
      <c r="F16" s="8">
        <v>133</v>
      </c>
      <c r="G16" s="178">
        <f>G17+G18+G22+G23+G24+G28+G29</f>
        <v>35401119.059999995</v>
      </c>
      <c r="H16" s="179">
        <f>H17+H18+H22+H23+H24+H28+H29</f>
        <v>51789127.79000004</v>
      </c>
      <c r="I16" s="51">
        <f t="shared" si="0"/>
        <v>87190246.85000002</v>
      </c>
      <c r="J16" s="179">
        <f>J17+J18+J22+J23+J24+J28+J29</f>
        <v>33798619.29</v>
      </c>
      <c r="K16" s="179">
        <f>K17+K18+K22+K23+K24+K28+K29</f>
        <v>73598772.78</v>
      </c>
      <c r="L16" s="33">
        <f t="shared" si="1"/>
        <v>107397392.07</v>
      </c>
      <c r="N16" s="403"/>
      <c r="O16" s="403"/>
      <c r="P16" s="403"/>
      <c r="Q16" s="403"/>
      <c r="R16" s="403"/>
      <c r="S16" s="403"/>
    </row>
    <row r="17" spans="1:19" ht="27" customHeight="1">
      <c r="A17" s="290" t="s">
        <v>208</v>
      </c>
      <c r="B17" s="291"/>
      <c r="C17" s="291"/>
      <c r="D17" s="291"/>
      <c r="E17" s="292"/>
      <c r="F17" s="8">
        <v>134</v>
      </c>
      <c r="G17" s="44">
        <v>0</v>
      </c>
      <c r="H17" s="48">
        <v>10591295.36</v>
      </c>
      <c r="I17" s="51">
        <f t="shared" si="0"/>
        <v>10591295.36</v>
      </c>
      <c r="J17" s="177">
        <v>0</v>
      </c>
      <c r="K17" s="177">
        <v>5347646.5</v>
      </c>
      <c r="L17" s="33">
        <f t="shared" si="1"/>
        <v>5347646.5</v>
      </c>
      <c r="N17" s="403"/>
      <c r="O17" s="403"/>
      <c r="P17" s="403"/>
      <c r="Q17" s="403"/>
      <c r="R17" s="403"/>
      <c r="S17" s="403"/>
    </row>
    <row r="18" spans="1:19" ht="26.25" customHeight="1">
      <c r="A18" s="290" t="s">
        <v>209</v>
      </c>
      <c r="B18" s="291"/>
      <c r="C18" s="291"/>
      <c r="D18" s="291"/>
      <c r="E18" s="292"/>
      <c r="F18" s="8">
        <v>135</v>
      </c>
      <c r="G18" s="50">
        <v>11032.720000000001</v>
      </c>
      <c r="H18" s="51">
        <v>3667762.2800000003</v>
      </c>
      <c r="I18" s="51">
        <f t="shared" si="0"/>
        <v>3678795.0000000005</v>
      </c>
      <c r="J18" s="179">
        <f>SUM(J19:J21)</f>
        <v>9778.82</v>
      </c>
      <c r="K18" s="179">
        <f>SUM(K19:K21)</f>
        <v>16901953.55</v>
      </c>
      <c r="L18" s="33">
        <f t="shared" si="1"/>
        <v>16911732.37</v>
      </c>
      <c r="N18" s="403"/>
      <c r="O18" s="403"/>
      <c r="P18" s="403"/>
      <c r="Q18" s="403"/>
      <c r="R18" s="403"/>
      <c r="S18" s="403"/>
    </row>
    <row r="19" spans="1:19" ht="12.75" customHeight="1">
      <c r="A19" s="290" t="s">
        <v>210</v>
      </c>
      <c r="B19" s="291"/>
      <c r="C19" s="291"/>
      <c r="D19" s="291"/>
      <c r="E19" s="292"/>
      <c r="F19" s="8">
        <v>136</v>
      </c>
      <c r="G19" s="44">
        <v>11032.720000000001</v>
      </c>
      <c r="H19" s="48">
        <v>3635184.08</v>
      </c>
      <c r="I19" s="51">
        <f t="shared" si="0"/>
        <v>3646216.8000000003</v>
      </c>
      <c r="J19" s="177">
        <v>9778.82</v>
      </c>
      <c r="K19" s="177">
        <v>15539776.4</v>
      </c>
      <c r="L19" s="33">
        <f t="shared" si="1"/>
        <v>15549555.22</v>
      </c>
      <c r="N19" s="403"/>
      <c r="O19" s="403"/>
      <c r="P19" s="403"/>
      <c r="Q19" s="403"/>
      <c r="R19" s="403"/>
      <c r="S19" s="403"/>
    </row>
    <row r="20" spans="1:19" ht="24" customHeight="1">
      <c r="A20" s="290" t="s">
        <v>211</v>
      </c>
      <c r="B20" s="291"/>
      <c r="C20" s="291"/>
      <c r="D20" s="291"/>
      <c r="E20" s="292"/>
      <c r="F20" s="8">
        <v>137</v>
      </c>
      <c r="G20" s="44">
        <v>0</v>
      </c>
      <c r="H20" s="48">
        <v>0</v>
      </c>
      <c r="I20" s="51">
        <f t="shared" si="0"/>
        <v>0</v>
      </c>
      <c r="J20" s="177">
        <v>0</v>
      </c>
      <c r="K20" s="177">
        <v>544614.65</v>
      </c>
      <c r="L20" s="33">
        <f t="shared" si="1"/>
        <v>544614.65</v>
      </c>
      <c r="N20" s="403"/>
      <c r="O20" s="403"/>
      <c r="P20" s="403"/>
      <c r="Q20" s="403"/>
      <c r="R20" s="403"/>
      <c r="S20" s="403"/>
    </row>
    <row r="21" spans="1:19" ht="12.75" customHeight="1">
      <c r="A21" s="290" t="s">
        <v>212</v>
      </c>
      <c r="B21" s="291"/>
      <c r="C21" s="291"/>
      <c r="D21" s="291"/>
      <c r="E21" s="292"/>
      <c r="F21" s="8">
        <v>138</v>
      </c>
      <c r="G21" s="44">
        <v>0</v>
      </c>
      <c r="H21" s="48">
        <v>32578.2</v>
      </c>
      <c r="I21" s="51">
        <f t="shared" si="0"/>
        <v>32578.2</v>
      </c>
      <c r="J21" s="177">
        <v>0</v>
      </c>
      <c r="K21" s="177">
        <v>817562.5</v>
      </c>
      <c r="L21" s="33">
        <f t="shared" si="1"/>
        <v>817562.5</v>
      </c>
      <c r="N21" s="403"/>
      <c r="O21" s="403"/>
      <c r="P21" s="403"/>
      <c r="Q21" s="403"/>
      <c r="R21" s="403"/>
      <c r="S21" s="403"/>
    </row>
    <row r="22" spans="1:19" ht="12.75" customHeight="1">
      <c r="A22" s="290" t="s">
        <v>213</v>
      </c>
      <c r="B22" s="291"/>
      <c r="C22" s="291"/>
      <c r="D22" s="291"/>
      <c r="E22" s="292"/>
      <c r="F22" s="8">
        <v>139</v>
      </c>
      <c r="G22" s="44">
        <v>33927013.03999999</v>
      </c>
      <c r="H22" s="48">
        <v>35216892.650000036</v>
      </c>
      <c r="I22" s="51">
        <f t="shared" si="0"/>
        <v>69143905.69000003</v>
      </c>
      <c r="J22" s="177">
        <v>31655324.55</v>
      </c>
      <c r="K22" s="177">
        <v>35799221.13</v>
      </c>
      <c r="L22" s="33">
        <f t="shared" si="1"/>
        <v>67454545.68</v>
      </c>
      <c r="N22" s="403"/>
      <c r="O22" s="403"/>
      <c r="P22" s="403"/>
      <c r="Q22" s="403"/>
      <c r="R22" s="403"/>
      <c r="S22" s="403"/>
    </row>
    <row r="23" spans="1:19" ht="24" customHeight="1">
      <c r="A23" s="290" t="s">
        <v>214</v>
      </c>
      <c r="B23" s="291"/>
      <c r="C23" s="291"/>
      <c r="D23" s="291"/>
      <c r="E23" s="292"/>
      <c r="F23" s="8">
        <v>140</v>
      </c>
      <c r="G23" s="44">
        <v>414983.35</v>
      </c>
      <c r="H23" s="48">
        <v>1014566.3599999999</v>
      </c>
      <c r="I23" s="51">
        <f t="shared" si="0"/>
        <v>1429549.71</v>
      </c>
      <c r="J23" s="177">
        <v>35888.55</v>
      </c>
      <c r="K23" s="177">
        <v>-290482.38</v>
      </c>
      <c r="L23" s="33">
        <f t="shared" si="1"/>
        <v>-254593.83000000002</v>
      </c>
      <c r="N23" s="403"/>
      <c r="O23" s="403"/>
      <c r="P23" s="403"/>
      <c r="Q23" s="403"/>
      <c r="R23" s="403"/>
      <c r="S23" s="403"/>
    </row>
    <row r="24" spans="1:19" ht="23.25" customHeight="1">
      <c r="A24" s="290" t="s">
        <v>215</v>
      </c>
      <c r="B24" s="291"/>
      <c r="C24" s="291"/>
      <c r="D24" s="291"/>
      <c r="E24" s="292"/>
      <c r="F24" s="8">
        <v>141</v>
      </c>
      <c r="G24" s="50">
        <v>761815.5900000002</v>
      </c>
      <c r="H24" s="51">
        <v>2019230.12</v>
      </c>
      <c r="I24" s="51">
        <f t="shared" si="0"/>
        <v>2781045.7100000004</v>
      </c>
      <c r="J24" s="179">
        <f>SUM(J25:J27)</f>
        <v>1924220.69</v>
      </c>
      <c r="K24" s="179">
        <f>SUM(K25:K27)</f>
        <v>12676676.99</v>
      </c>
      <c r="L24" s="33">
        <f t="shared" si="1"/>
        <v>14600897.68</v>
      </c>
      <c r="N24" s="403"/>
      <c r="O24" s="403"/>
      <c r="P24" s="403"/>
      <c r="Q24" s="403"/>
      <c r="R24" s="403"/>
      <c r="S24" s="403"/>
    </row>
    <row r="25" spans="1:19" ht="12.75" customHeight="1">
      <c r="A25" s="290" t="s">
        <v>216</v>
      </c>
      <c r="B25" s="291"/>
      <c r="C25" s="291"/>
      <c r="D25" s="291"/>
      <c r="E25" s="292"/>
      <c r="F25" s="8">
        <v>142</v>
      </c>
      <c r="G25" s="44">
        <v>23003.25</v>
      </c>
      <c r="H25" s="48">
        <v>134735.25</v>
      </c>
      <c r="I25" s="51">
        <f t="shared" si="0"/>
        <v>157738.5</v>
      </c>
      <c r="J25" s="177">
        <v>22076.03</v>
      </c>
      <c r="K25" s="177">
        <v>111106.96</v>
      </c>
      <c r="L25" s="33">
        <f t="shared" si="1"/>
        <v>133182.99</v>
      </c>
      <c r="N25" s="403"/>
      <c r="O25" s="403"/>
      <c r="P25" s="403"/>
      <c r="Q25" s="403"/>
      <c r="R25" s="403"/>
      <c r="S25" s="403"/>
    </row>
    <row r="26" spans="1:19" ht="12.75" customHeight="1">
      <c r="A26" s="290" t="s">
        <v>217</v>
      </c>
      <c r="B26" s="291"/>
      <c r="C26" s="291"/>
      <c r="D26" s="291"/>
      <c r="E26" s="292"/>
      <c r="F26" s="8">
        <v>143</v>
      </c>
      <c r="G26" s="44">
        <v>738812.3400000002</v>
      </c>
      <c r="H26" s="48">
        <v>1884494.87</v>
      </c>
      <c r="I26" s="51">
        <f t="shared" si="0"/>
        <v>2623307.2100000004</v>
      </c>
      <c r="J26" s="177">
        <v>1902144.66</v>
      </c>
      <c r="K26" s="177">
        <v>12565570.03</v>
      </c>
      <c r="L26" s="33">
        <f t="shared" si="1"/>
        <v>14467714.69</v>
      </c>
      <c r="N26" s="403"/>
      <c r="O26" s="403"/>
      <c r="P26" s="403"/>
      <c r="Q26" s="403"/>
      <c r="R26" s="403"/>
      <c r="S26" s="403"/>
    </row>
    <row r="27" spans="1:19" ht="12.75" customHeight="1">
      <c r="A27" s="290" t="s">
        <v>218</v>
      </c>
      <c r="B27" s="291"/>
      <c r="C27" s="291"/>
      <c r="D27" s="291"/>
      <c r="E27" s="292"/>
      <c r="F27" s="8">
        <v>144</v>
      </c>
      <c r="G27" s="44">
        <v>0</v>
      </c>
      <c r="H27" s="48">
        <v>0</v>
      </c>
      <c r="I27" s="51">
        <f t="shared" si="0"/>
        <v>0</v>
      </c>
      <c r="J27" s="177">
        <v>0</v>
      </c>
      <c r="K27" s="177">
        <v>0</v>
      </c>
      <c r="L27" s="33">
        <f t="shared" si="1"/>
        <v>0</v>
      </c>
      <c r="N27" s="403"/>
      <c r="O27" s="403"/>
      <c r="P27" s="403"/>
      <c r="Q27" s="403"/>
      <c r="R27" s="403"/>
      <c r="S27" s="403"/>
    </row>
    <row r="28" spans="1:19" ht="12.75" customHeight="1">
      <c r="A28" s="290" t="s">
        <v>219</v>
      </c>
      <c r="B28" s="291"/>
      <c r="C28" s="291"/>
      <c r="D28" s="291"/>
      <c r="E28" s="292"/>
      <c r="F28" s="8">
        <v>145</v>
      </c>
      <c r="G28" s="44">
        <v>0</v>
      </c>
      <c r="H28" s="48">
        <v>-14089083.350000001</v>
      </c>
      <c r="I28" s="51">
        <f t="shared" si="0"/>
        <v>-14089083.350000001</v>
      </c>
      <c r="J28" s="177">
        <v>0</v>
      </c>
      <c r="K28" s="177">
        <v>0</v>
      </c>
      <c r="L28" s="33">
        <f t="shared" si="1"/>
        <v>0</v>
      </c>
      <c r="N28" s="403"/>
      <c r="O28" s="403"/>
      <c r="P28" s="403"/>
      <c r="Q28" s="403"/>
      <c r="R28" s="403"/>
      <c r="S28" s="403"/>
    </row>
    <row r="29" spans="1:19" ht="12.75" customHeight="1">
      <c r="A29" s="290" t="s">
        <v>220</v>
      </c>
      <c r="B29" s="291"/>
      <c r="C29" s="291"/>
      <c r="D29" s="291"/>
      <c r="E29" s="292"/>
      <c r="F29" s="8">
        <v>146</v>
      </c>
      <c r="G29" s="44">
        <v>286274.36</v>
      </c>
      <c r="H29" s="48">
        <v>13368464.370000001</v>
      </c>
      <c r="I29" s="51">
        <f t="shared" si="0"/>
        <v>13654738.73</v>
      </c>
      <c r="J29" s="177">
        <v>173406.68</v>
      </c>
      <c r="K29" s="177">
        <v>3163756.99</v>
      </c>
      <c r="L29" s="33">
        <f t="shared" si="1"/>
        <v>3337163.6700000004</v>
      </c>
      <c r="N29" s="403"/>
      <c r="O29" s="403"/>
      <c r="P29" s="403"/>
      <c r="Q29" s="403"/>
      <c r="R29" s="403"/>
      <c r="S29" s="403"/>
    </row>
    <row r="30" spans="1:19" ht="12.75" customHeight="1">
      <c r="A30" s="293" t="s">
        <v>221</v>
      </c>
      <c r="B30" s="291"/>
      <c r="C30" s="291"/>
      <c r="D30" s="291"/>
      <c r="E30" s="292"/>
      <c r="F30" s="8">
        <v>147</v>
      </c>
      <c r="G30" s="44">
        <v>3061.76</v>
      </c>
      <c r="H30" s="48">
        <v>9072643.889999993</v>
      </c>
      <c r="I30" s="51">
        <f t="shared" si="0"/>
        <v>9075705.649999993</v>
      </c>
      <c r="J30" s="177">
        <v>78101.08</v>
      </c>
      <c r="K30" s="177">
        <v>11863480.15</v>
      </c>
      <c r="L30" s="33">
        <f t="shared" si="1"/>
        <v>11941581.23</v>
      </c>
      <c r="N30" s="403"/>
      <c r="O30" s="403"/>
      <c r="P30" s="403"/>
      <c r="Q30" s="403"/>
      <c r="R30" s="403"/>
      <c r="S30" s="403"/>
    </row>
    <row r="31" spans="1:19" ht="15" customHeight="1">
      <c r="A31" s="293" t="s">
        <v>222</v>
      </c>
      <c r="B31" s="291"/>
      <c r="C31" s="291"/>
      <c r="D31" s="291"/>
      <c r="E31" s="292"/>
      <c r="F31" s="8">
        <v>148</v>
      </c>
      <c r="G31" s="44">
        <v>10105.910000000002</v>
      </c>
      <c r="H31" s="48">
        <v>5568587.270000005</v>
      </c>
      <c r="I31" s="51">
        <f t="shared" si="0"/>
        <v>5578693.180000005</v>
      </c>
      <c r="J31" s="177">
        <v>-725.24</v>
      </c>
      <c r="K31" s="177">
        <v>13311904.88</v>
      </c>
      <c r="L31" s="33">
        <f t="shared" si="1"/>
        <v>13311179.64</v>
      </c>
      <c r="N31" s="403"/>
      <c r="O31" s="403"/>
      <c r="P31" s="403"/>
      <c r="Q31" s="403"/>
      <c r="R31" s="403"/>
      <c r="S31" s="403"/>
    </row>
    <row r="32" spans="1:19" ht="12.75" customHeight="1">
      <c r="A32" s="293" t="s">
        <v>223</v>
      </c>
      <c r="B32" s="291"/>
      <c r="C32" s="291"/>
      <c r="D32" s="291"/>
      <c r="E32" s="292"/>
      <c r="F32" s="8">
        <v>149</v>
      </c>
      <c r="G32" s="44">
        <v>127595.20000000004</v>
      </c>
      <c r="H32" s="48">
        <v>39967763.75999999</v>
      </c>
      <c r="I32" s="51">
        <f t="shared" si="0"/>
        <v>40095358.95999999</v>
      </c>
      <c r="J32" s="177">
        <v>21302.25</v>
      </c>
      <c r="K32" s="177">
        <v>32830578.83</v>
      </c>
      <c r="L32" s="33">
        <f t="shared" si="1"/>
        <v>32851881.08</v>
      </c>
      <c r="N32" s="403"/>
      <c r="O32" s="403"/>
      <c r="P32" s="403"/>
      <c r="Q32" s="403"/>
      <c r="R32" s="403"/>
      <c r="S32" s="403"/>
    </row>
    <row r="33" spans="1:19" ht="17.25" customHeight="1">
      <c r="A33" s="293" t="s">
        <v>224</v>
      </c>
      <c r="B33" s="291"/>
      <c r="C33" s="291"/>
      <c r="D33" s="291"/>
      <c r="E33" s="292"/>
      <c r="F33" s="8">
        <v>150</v>
      </c>
      <c r="G33" s="178">
        <f>G34+G38</f>
        <v>-86449480.84999998</v>
      </c>
      <c r="H33" s="179">
        <f>H34+H38</f>
        <v>-320614071.21000016</v>
      </c>
      <c r="I33" s="51">
        <f t="shared" si="0"/>
        <v>-407063552.0600001</v>
      </c>
      <c r="J33" s="179">
        <f>J34+J38</f>
        <v>-82714696.98</v>
      </c>
      <c r="K33" s="179">
        <f>K34+K38</f>
        <v>-317031906.62</v>
      </c>
      <c r="L33" s="33">
        <f t="shared" si="1"/>
        <v>-399746603.6</v>
      </c>
      <c r="N33" s="403"/>
      <c r="O33" s="403"/>
      <c r="P33" s="403"/>
      <c r="Q33" s="403"/>
      <c r="R33" s="403"/>
      <c r="S33" s="403"/>
    </row>
    <row r="34" spans="1:19" ht="12.75" customHeight="1">
      <c r="A34" s="290" t="s">
        <v>225</v>
      </c>
      <c r="B34" s="291"/>
      <c r="C34" s="291"/>
      <c r="D34" s="291"/>
      <c r="E34" s="292"/>
      <c r="F34" s="8">
        <v>151</v>
      </c>
      <c r="G34" s="178">
        <f>SUM(G35:G37)</f>
        <v>-83380825.45999998</v>
      </c>
      <c r="H34" s="179">
        <f>SUM(H35:H37)</f>
        <v>-271150297.33000016</v>
      </c>
      <c r="I34" s="51">
        <f t="shared" si="0"/>
        <v>-354531122.79000014</v>
      </c>
      <c r="J34" s="179">
        <f>SUM(J35:J37)</f>
        <v>-81091284.67</v>
      </c>
      <c r="K34" s="179">
        <f>SUM(K35:K37)</f>
        <v>-294438353.02</v>
      </c>
      <c r="L34" s="33">
        <f t="shared" si="1"/>
        <v>-375529637.69</v>
      </c>
      <c r="N34" s="403"/>
      <c r="O34" s="403"/>
      <c r="P34" s="403"/>
      <c r="Q34" s="403"/>
      <c r="R34" s="403"/>
      <c r="S34" s="403"/>
    </row>
    <row r="35" spans="1:19" ht="12.75" customHeight="1">
      <c r="A35" s="290" t="s">
        <v>226</v>
      </c>
      <c r="B35" s="291"/>
      <c r="C35" s="291"/>
      <c r="D35" s="291"/>
      <c r="E35" s="292"/>
      <c r="F35" s="8">
        <v>152</v>
      </c>
      <c r="G35" s="44">
        <v>-83380825.45999998</v>
      </c>
      <c r="H35" s="48">
        <v>-287056299.36000013</v>
      </c>
      <c r="I35" s="51">
        <f t="shared" si="0"/>
        <v>-370437124.8200001</v>
      </c>
      <c r="J35" s="177">
        <v>-81091284.67</v>
      </c>
      <c r="K35" s="177">
        <v>-321717595.64</v>
      </c>
      <c r="L35" s="33">
        <f t="shared" si="1"/>
        <v>-402808880.31</v>
      </c>
      <c r="N35" s="403"/>
      <c r="O35" s="403"/>
      <c r="P35" s="403"/>
      <c r="Q35" s="403"/>
      <c r="R35" s="403"/>
      <c r="S35" s="403"/>
    </row>
    <row r="36" spans="1:19" ht="12.75" customHeight="1">
      <c r="A36" s="290" t="s">
        <v>227</v>
      </c>
      <c r="B36" s="291"/>
      <c r="C36" s="291"/>
      <c r="D36" s="291"/>
      <c r="E36" s="292"/>
      <c r="F36" s="8">
        <v>153</v>
      </c>
      <c r="G36" s="44">
        <v>0</v>
      </c>
      <c r="H36" s="48">
        <v>330929.3800000001</v>
      </c>
      <c r="I36" s="51">
        <f t="shared" si="0"/>
        <v>330929.3800000001</v>
      </c>
      <c r="J36" s="177">
        <v>0</v>
      </c>
      <c r="K36" s="177">
        <v>785653.59</v>
      </c>
      <c r="L36" s="33">
        <f t="shared" si="1"/>
        <v>785653.59</v>
      </c>
      <c r="N36" s="403"/>
      <c r="O36" s="403"/>
      <c r="P36" s="403"/>
      <c r="Q36" s="403"/>
      <c r="R36" s="403"/>
      <c r="S36" s="403"/>
    </row>
    <row r="37" spans="1:19" ht="12.75" customHeight="1">
      <c r="A37" s="290" t="s">
        <v>228</v>
      </c>
      <c r="B37" s="291"/>
      <c r="C37" s="291"/>
      <c r="D37" s="291"/>
      <c r="E37" s="292"/>
      <c r="F37" s="8">
        <v>154</v>
      </c>
      <c r="G37" s="44">
        <v>0</v>
      </c>
      <c r="H37" s="48">
        <v>15575072.649999991</v>
      </c>
      <c r="I37" s="51">
        <f t="shared" si="0"/>
        <v>15575072.649999991</v>
      </c>
      <c r="J37" s="177">
        <v>0</v>
      </c>
      <c r="K37" s="177">
        <v>26493589.03</v>
      </c>
      <c r="L37" s="33">
        <f t="shared" si="1"/>
        <v>26493589.03</v>
      </c>
      <c r="N37" s="403"/>
      <c r="O37" s="403"/>
      <c r="P37" s="403"/>
      <c r="Q37" s="403"/>
      <c r="R37" s="403"/>
      <c r="S37" s="403"/>
    </row>
    <row r="38" spans="1:19" ht="12.75" customHeight="1">
      <c r="A38" s="290" t="s">
        <v>229</v>
      </c>
      <c r="B38" s="291"/>
      <c r="C38" s="291"/>
      <c r="D38" s="291"/>
      <c r="E38" s="292"/>
      <c r="F38" s="8">
        <v>155</v>
      </c>
      <c r="G38" s="178">
        <f>SUM(G39:G41)</f>
        <v>-3068655.3899999997</v>
      </c>
      <c r="H38" s="179">
        <f>SUM(H39:H41)</f>
        <v>-49463773.87999998</v>
      </c>
      <c r="I38" s="51">
        <f t="shared" si="0"/>
        <v>-52532429.26999998</v>
      </c>
      <c r="J38" s="179">
        <f>SUM(J39:J41)</f>
        <v>-1623412.31</v>
      </c>
      <c r="K38" s="179">
        <f>SUM(K39:K41)</f>
        <v>-22593553.6</v>
      </c>
      <c r="L38" s="33">
        <f t="shared" si="1"/>
        <v>-24216965.91</v>
      </c>
      <c r="N38" s="403"/>
      <c r="O38" s="403"/>
      <c r="P38" s="403"/>
      <c r="Q38" s="403"/>
      <c r="R38" s="403"/>
      <c r="S38" s="403"/>
    </row>
    <row r="39" spans="1:19" ht="12.75" customHeight="1">
      <c r="A39" s="290" t="s">
        <v>230</v>
      </c>
      <c r="B39" s="291"/>
      <c r="C39" s="291"/>
      <c r="D39" s="291"/>
      <c r="E39" s="292"/>
      <c r="F39" s="8">
        <v>156</v>
      </c>
      <c r="G39" s="44">
        <v>-3068655.3899999997</v>
      </c>
      <c r="H39" s="48">
        <v>-50778744.15999998</v>
      </c>
      <c r="I39" s="51">
        <f t="shared" si="0"/>
        <v>-53847399.54999998</v>
      </c>
      <c r="J39" s="177">
        <v>-1623412.31</v>
      </c>
      <c r="K39" s="177">
        <v>-37033194.34</v>
      </c>
      <c r="L39" s="33">
        <f t="shared" si="1"/>
        <v>-38656606.650000006</v>
      </c>
      <c r="N39" s="403"/>
      <c r="O39" s="403"/>
      <c r="P39" s="403"/>
      <c r="Q39" s="403"/>
      <c r="R39" s="403"/>
      <c r="S39" s="403"/>
    </row>
    <row r="40" spans="1:19" ht="12.75" customHeight="1">
      <c r="A40" s="290" t="s">
        <v>231</v>
      </c>
      <c r="B40" s="291"/>
      <c r="C40" s="291"/>
      <c r="D40" s="291"/>
      <c r="E40" s="292"/>
      <c r="F40" s="8">
        <v>157</v>
      </c>
      <c r="G40" s="44">
        <v>0</v>
      </c>
      <c r="H40" s="48">
        <v>-63125.81000000001</v>
      </c>
      <c r="I40" s="51">
        <f t="shared" si="0"/>
        <v>-63125.81000000001</v>
      </c>
      <c r="J40" s="177">
        <v>0</v>
      </c>
      <c r="K40" s="177">
        <v>208016.46</v>
      </c>
      <c r="L40" s="33">
        <f t="shared" si="1"/>
        <v>208016.46</v>
      </c>
      <c r="N40" s="403"/>
      <c r="O40" s="403"/>
      <c r="P40" s="403"/>
      <c r="Q40" s="403"/>
      <c r="R40" s="403"/>
      <c r="S40" s="403"/>
    </row>
    <row r="41" spans="1:19" ht="12.75" customHeight="1">
      <c r="A41" s="290" t="s">
        <v>232</v>
      </c>
      <c r="B41" s="291"/>
      <c r="C41" s="291"/>
      <c r="D41" s="291"/>
      <c r="E41" s="292"/>
      <c r="F41" s="8">
        <v>158</v>
      </c>
      <c r="G41" s="44">
        <v>0</v>
      </c>
      <c r="H41" s="48">
        <v>1378096.0899999999</v>
      </c>
      <c r="I41" s="51">
        <f t="shared" si="0"/>
        <v>1378096.0899999999</v>
      </c>
      <c r="J41" s="177">
        <v>0</v>
      </c>
      <c r="K41" s="177">
        <v>14231624.28</v>
      </c>
      <c r="L41" s="33">
        <f t="shared" si="1"/>
        <v>14231624.28</v>
      </c>
      <c r="N41" s="403"/>
      <c r="O41" s="403"/>
      <c r="P41" s="403"/>
      <c r="Q41" s="403"/>
      <c r="R41" s="403"/>
      <c r="S41" s="403"/>
    </row>
    <row r="42" spans="1:19" ht="26.25" customHeight="1">
      <c r="A42" s="293" t="s">
        <v>233</v>
      </c>
      <c r="B42" s="291"/>
      <c r="C42" s="291"/>
      <c r="D42" s="291"/>
      <c r="E42" s="292"/>
      <c r="F42" s="8">
        <v>159</v>
      </c>
      <c r="G42" s="178">
        <f>G43+G46</f>
        <v>-19884074.97000004</v>
      </c>
      <c r="H42" s="179">
        <f>H43+H46</f>
        <v>4038307.99</v>
      </c>
      <c r="I42" s="51">
        <f t="shared" si="0"/>
        <v>-15845766.98000004</v>
      </c>
      <c r="J42" s="179">
        <f>J43+J46</f>
        <v>-40044270.165679574</v>
      </c>
      <c r="K42" s="179">
        <f>K43+K46</f>
        <v>4971516.48</v>
      </c>
      <c r="L42" s="33">
        <f t="shared" si="1"/>
        <v>-35072753.68567957</v>
      </c>
      <c r="N42" s="403"/>
      <c r="O42" s="403"/>
      <c r="P42" s="403"/>
      <c r="Q42" s="403"/>
      <c r="R42" s="403"/>
      <c r="S42" s="403"/>
    </row>
    <row r="43" spans="1:19" ht="16.5" customHeight="1">
      <c r="A43" s="290" t="s">
        <v>234</v>
      </c>
      <c r="B43" s="291"/>
      <c r="C43" s="291"/>
      <c r="D43" s="291"/>
      <c r="E43" s="292"/>
      <c r="F43" s="8">
        <v>160</v>
      </c>
      <c r="G43" s="178">
        <f>SUM(G44:G45)</f>
        <v>-19884074.97000004</v>
      </c>
      <c r="H43" s="179">
        <f>SUM(H44:H45)</f>
        <v>0</v>
      </c>
      <c r="I43" s="51">
        <f t="shared" si="0"/>
        <v>-19884074.97000004</v>
      </c>
      <c r="J43" s="179">
        <f>SUM(J44:J45)</f>
        <v>-38313040.39567957</v>
      </c>
      <c r="K43" s="179">
        <f>SUM(K44:K45)</f>
        <v>0</v>
      </c>
      <c r="L43" s="33">
        <f t="shared" si="1"/>
        <v>-38313040.39567957</v>
      </c>
      <c r="N43" s="403"/>
      <c r="O43" s="403"/>
      <c r="P43" s="403"/>
      <c r="Q43" s="403"/>
      <c r="R43" s="403"/>
      <c r="S43" s="403"/>
    </row>
    <row r="44" spans="1:19" ht="12.75" customHeight="1">
      <c r="A44" s="290" t="s">
        <v>235</v>
      </c>
      <c r="B44" s="291"/>
      <c r="C44" s="291"/>
      <c r="D44" s="291"/>
      <c r="E44" s="292"/>
      <c r="F44" s="8">
        <v>161</v>
      </c>
      <c r="G44" s="44">
        <v>-19847529.63000004</v>
      </c>
      <c r="H44" s="48">
        <v>0</v>
      </c>
      <c r="I44" s="51">
        <f t="shared" si="0"/>
        <v>-19847529.63000004</v>
      </c>
      <c r="J44" s="177">
        <v>-38278311.68567957</v>
      </c>
      <c r="K44" s="177">
        <v>0</v>
      </c>
      <c r="L44" s="33">
        <f t="shared" si="1"/>
        <v>-38278311.68567957</v>
      </c>
      <c r="N44" s="403"/>
      <c r="O44" s="403"/>
      <c r="P44" s="403"/>
      <c r="Q44" s="403"/>
      <c r="R44" s="403"/>
      <c r="S44" s="403"/>
    </row>
    <row r="45" spans="1:19" ht="12.75" customHeight="1">
      <c r="A45" s="290" t="s">
        <v>236</v>
      </c>
      <c r="B45" s="291"/>
      <c r="C45" s="291"/>
      <c r="D45" s="291"/>
      <c r="E45" s="292"/>
      <c r="F45" s="8">
        <v>162</v>
      </c>
      <c r="G45" s="44">
        <v>-36545.340000000004</v>
      </c>
      <c r="H45" s="48">
        <v>0</v>
      </c>
      <c r="I45" s="51">
        <f t="shared" si="0"/>
        <v>-36545.340000000004</v>
      </c>
      <c r="J45" s="177">
        <v>-34728.71</v>
      </c>
      <c r="K45" s="177">
        <v>0</v>
      </c>
      <c r="L45" s="33">
        <f t="shared" si="1"/>
        <v>-34728.71</v>
      </c>
      <c r="N45" s="403"/>
      <c r="O45" s="403"/>
      <c r="P45" s="403"/>
      <c r="Q45" s="403"/>
      <c r="R45" s="403"/>
      <c r="S45" s="403"/>
    </row>
    <row r="46" spans="1:19" ht="24.75" customHeight="1">
      <c r="A46" s="290" t="s">
        <v>237</v>
      </c>
      <c r="B46" s="291"/>
      <c r="C46" s="291"/>
      <c r="D46" s="291"/>
      <c r="E46" s="292"/>
      <c r="F46" s="8">
        <v>163</v>
      </c>
      <c r="G46" s="178">
        <f>SUM(G47:G49)</f>
        <v>0</v>
      </c>
      <c r="H46" s="179">
        <f>SUM(H47:H49)</f>
        <v>4038307.99</v>
      </c>
      <c r="I46" s="51">
        <f t="shared" si="0"/>
        <v>4038307.99</v>
      </c>
      <c r="J46" s="179">
        <f>SUM(J47:J49)</f>
        <v>-1731229.77</v>
      </c>
      <c r="K46" s="179">
        <f>SUM(K47:K49)</f>
        <v>4971516.48</v>
      </c>
      <c r="L46" s="33">
        <f t="shared" si="1"/>
        <v>3240286.7100000004</v>
      </c>
      <c r="N46" s="403"/>
      <c r="O46" s="403"/>
      <c r="P46" s="403"/>
      <c r="Q46" s="403"/>
      <c r="R46" s="403"/>
      <c r="S46" s="403"/>
    </row>
    <row r="47" spans="1:19" ht="12.75" customHeight="1">
      <c r="A47" s="290" t="s">
        <v>230</v>
      </c>
      <c r="B47" s="291"/>
      <c r="C47" s="291"/>
      <c r="D47" s="291"/>
      <c r="E47" s="292"/>
      <c r="F47" s="8">
        <v>164</v>
      </c>
      <c r="G47" s="44">
        <v>0</v>
      </c>
      <c r="H47" s="48">
        <v>4038307.99</v>
      </c>
      <c r="I47" s="51">
        <f t="shared" si="0"/>
        <v>4038307.99</v>
      </c>
      <c r="J47" s="177">
        <v>-1731229.77</v>
      </c>
      <c r="K47" s="177">
        <v>4971516.48</v>
      </c>
      <c r="L47" s="33">
        <f t="shared" si="1"/>
        <v>3240286.7100000004</v>
      </c>
      <c r="N47" s="403"/>
      <c r="O47" s="403"/>
      <c r="P47" s="403"/>
      <c r="Q47" s="403"/>
      <c r="R47" s="403"/>
      <c r="S47" s="403"/>
    </row>
    <row r="48" spans="1:19" ht="12.75" customHeight="1">
      <c r="A48" s="290" t="s">
        <v>231</v>
      </c>
      <c r="B48" s="291"/>
      <c r="C48" s="291"/>
      <c r="D48" s="291"/>
      <c r="E48" s="292"/>
      <c r="F48" s="8">
        <v>165</v>
      </c>
      <c r="G48" s="44">
        <v>0</v>
      </c>
      <c r="H48" s="48">
        <v>0</v>
      </c>
      <c r="I48" s="51">
        <f t="shared" si="0"/>
        <v>0</v>
      </c>
      <c r="J48" s="177">
        <v>0</v>
      </c>
      <c r="K48" s="177">
        <v>0</v>
      </c>
      <c r="L48" s="33">
        <f t="shared" si="1"/>
        <v>0</v>
      </c>
      <c r="N48" s="403"/>
      <c r="O48" s="403"/>
      <c r="P48" s="403"/>
      <c r="Q48" s="403"/>
      <c r="R48" s="403"/>
      <c r="S48" s="403"/>
    </row>
    <row r="49" spans="1:19" ht="12.75" customHeight="1">
      <c r="A49" s="290" t="s">
        <v>232</v>
      </c>
      <c r="B49" s="291"/>
      <c r="C49" s="291"/>
      <c r="D49" s="291"/>
      <c r="E49" s="292"/>
      <c r="F49" s="8">
        <v>166</v>
      </c>
      <c r="G49" s="44">
        <v>0</v>
      </c>
      <c r="H49" s="48">
        <v>0</v>
      </c>
      <c r="I49" s="51">
        <f t="shared" si="0"/>
        <v>0</v>
      </c>
      <c r="J49" s="177">
        <v>0</v>
      </c>
      <c r="K49" s="177">
        <v>0</v>
      </c>
      <c r="L49" s="33">
        <f t="shared" si="1"/>
        <v>0</v>
      </c>
      <c r="N49" s="403"/>
      <c r="O49" s="403"/>
      <c r="P49" s="403"/>
      <c r="Q49" s="403"/>
      <c r="R49" s="403"/>
      <c r="S49" s="403"/>
    </row>
    <row r="50" spans="1:19" ht="36" customHeight="1">
      <c r="A50" s="332" t="s">
        <v>238</v>
      </c>
      <c r="B50" s="306"/>
      <c r="C50" s="306"/>
      <c r="D50" s="306"/>
      <c r="E50" s="307"/>
      <c r="F50" s="8">
        <v>167</v>
      </c>
      <c r="G50" s="178">
        <f>SUM(G51:G53)</f>
        <v>706922.6099999999</v>
      </c>
      <c r="H50" s="179">
        <f>SUM(H51:H53)</f>
        <v>0</v>
      </c>
      <c r="I50" s="51">
        <f t="shared" si="0"/>
        <v>706922.6099999999</v>
      </c>
      <c r="J50" s="179">
        <f>SUM(J51:J53)</f>
        <v>-2203308.44</v>
      </c>
      <c r="K50" s="179">
        <f>SUM(K51:K53)</f>
        <v>0</v>
      </c>
      <c r="L50" s="33">
        <f t="shared" si="1"/>
        <v>-2203308.44</v>
      </c>
      <c r="N50" s="403"/>
      <c r="O50" s="403"/>
      <c r="P50" s="403"/>
      <c r="Q50" s="403"/>
      <c r="R50" s="403"/>
      <c r="S50" s="403"/>
    </row>
    <row r="51" spans="1:19" ht="12.75" customHeight="1">
      <c r="A51" s="290" t="s">
        <v>239</v>
      </c>
      <c r="B51" s="291"/>
      <c r="C51" s="291"/>
      <c r="D51" s="291"/>
      <c r="E51" s="292"/>
      <c r="F51" s="8">
        <v>168</v>
      </c>
      <c r="G51" s="44">
        <v>706922.6099999999</v>
      </c>
      <c r="H51" s="48">
        <v>0</v>
      </c>
      <c r="I51" s="51">
        <f t="shared" si="0"/>
        <v>706922.6099999999</v>
      </c>
      <c r="J51" s="177">
        <v>-2203308.44</v>
      </c>
      <c r="K51" s="177">
        <v>0</v>
      </c>
      <c r="L51" s="33">
        <f t="shared" si="1"/>
        <v>-2203308.44</v>
      </c>
      <c r="N51" s="403"/>
      <c r="O51" s="403"/>
      <c r="P51" s="403"/>
      <c r="Q51" s="403"/>
      <c r="R51" s="403"/>
      <c r="S51" s="403"/>
    </row>
    <row r="52" spans="1:19" ht="12.75" customHeight="1">
      <c r="A52" s="290" t="s">
        <v>240</v>
      </c>
      <c r="B52" s="291"/>
      <c r="C52" s="291"/>
      <c r="D52" s="291"/>
      <c r="E52" s="292"/>
      <c r="F52" s="8">
        <v>169</v>
      </c>
      <c r="G52" s="44">
        <v>0</v>
      </c>
      <c r="H52" s="48">
        <v>0</v>
      </c>
      <c r="I52" s="51">
        <f t="shared" si="0"/>
        <v>0</v>
      </c>
      <c r="J52" s="177">
        <v>0</v>
      </c>
      <c r="K52" s="177">
        <v>0</v>
      </c>
      <c r="L52" s="33">
        <f t="shared" si="1"/>
        <v>0</v>
      </c>
      <c r="N52" s="403"/>
      <c r="O52" s="403"/>
      <c r="P52" s="403"/>
      <c r="Q52" s="403"/>
      <c r="R52" s="403"/>
      <c r="S52" s="403"/>
    </row>
    <row r="53" spans="1:19" ht="12.75" customHeight="1">
      <c r="A53" s="290" t="s">
        <v>241</v>
      </c>
      <c r="B53" s="291"/>
      <c r="C53" s="291"/>
      <c r="D53" s="291"/>
      <c r="E53" s="292"/>
      <c r="F53" s="8">
        <v>170</v>
      </c>
      <c r="G53" s="44">
        <v>0</v>
      </c>
      <c r="H53" s="48">
        <v>0</v>
      </c>
      <c r="I53" s="51">
        <f t="shared" si="0"/>
        <v>0</v>
      </c>
      <c r="J53" s="177">
        <v>0</v>
      </c>
      <c r="K53" s="177">
        <v>0</v>
      </c>
      <c r="L53" s="33">
        <f t="shared" si="1"/>
        <v>0</v>
      </c>
      <c r="N53" s="403"/>
      <c r="O53" s="403"/>
      <c r="P53" s="403"/>
      <c r="Q53" s="403"/>
      <c r="R53" s="403"/>
      <c r="S53" s="403"/>
    </row>
    <row r="54" spans="1:19" ht="24.75" customHeight="1">
      <c r="A54" s="293" t="s">
        <v>242</v>
      </c>
      <c r="B54" s="291"/>
      <c r="C54" s="291"/>
      <c r="D54" s="291"/>
      <c r="E54" s="292"/>
      <c r="F54" s="8">
        <v>171</v>
      </c>
      <c r="G54" s="178">
        <f>SUM(G55:G56)</f>
        <v>0</v>
      </c>
      <c r="H54" s="179">
        <f>SUM(H55:H56)</f>
        <v>-152765.03000000003</v>
      </c>
      <c r="I54" s="51">
        <f t="shared" si="0"/>
        <v>-152765.03000000003</v>
      </c>
      <c r="J54" s="179">
        <f>SUM(J55:J56)</f>
        <v>0</v>
      </c>
      <c r="K54" s="179">
        <f>SUM(K55:K56)</f>
        <v>-381278.33</v>
      </c>
      <c r="L54" s="33">
        <f t="shared" si="1"/>
        <v>-381278.33</v>
      </c>
      <c r="N54" s="403"/>
      <c r="O54" s="403"/>
      <c r="P54" s="403"/>
      <c r="Q54" s="403"/>
      <c r="R54" s="403"/>
      <c r="S54" s="403"/>
    </row>
    <row r="55" spans="1:19" ht="12.75" customHeight="1">
      <c r="A55" s="290" t="s">
        <v>243</v>
      </c>
      <c r="B55" s="291"/>
      <c r="C55" s="291"/>
      <c r="D55" s="291"/>
      <c r="E55" s="292"/>
      <c r="F55" s="8">
        <v>172</v>
      </c>
      <c r="G55" s="44">
        <v>0</v>
      </c>
      <c r="H55" s="48">
        <v>0</v>
      </c>
      <c r="I55" s="51">
        <f t="shared" si="0"/>
        <v>0</v>
      </c>
      <c r="J55" s="177">
        <v>0</v>
      </c>
      <c r="K55" s="177">
        <v>-91872.45</v>
      </c>
      <c r="L55" s="33">
        <f t="shared" si="1"/>
        <v>-91872.45</v>
      </c>
      <c r="N55" s="403"/>
      <c r="O55" s="403"/>
      <c r="P55" s="403"/>
      <c r="Q55" s="403"/>
      <c r="R55" s="403"/>
      <c r="S55" s="403"/>
    </row>
    <row r="56" spans="1:19" ht="12.75" customHeight="1">
      <c r="A56" s="290" t="s">
        <v>244</v>
      </c>
      <c r="B56" s="291"/>
      <c r="C56" s="291"/>
      <c r="D56" s="291"/>
      <c r="E56" s="292"/>
      <c r="F56" s="8">
        <v>173</v>
      </c>
      <c r="G56" s="44">
        <v>0</v>
      </c>
      <c r="H56" s="48">
        <v>-152765.03000000003</v>
      </c>
      <c r="I56" s="51">
        <f t="shared" si="0"/>
        <v>-152765.03000000003</v>
      </c>
      <c r="J56" s="177">
        <v>0</v>
      </c>
      <c r="K56" s="177">
        <v>-289405.88</v>
      </c>
      <c r="L56" s="33">
        <f t="shared" si="1"/>
        <v>-289405.88</v>
      </c>
      <c r="N56" s="403"/>
      <c r="O56" s="403"/>
      <c r="P56" s="403"/>
      <c r="Q56" s="403"/>
      <c r="R56" s="403"/>
      <c r="S56" s="403"/>
    </row>
    <row r="57" spans="1:19" ht="24.75" customHeight="1">
      <c r="A57" s="293" t="s">
        <v>245</v>
      </c>
      <c r="B57" s="291"/>
      <c r="C57" s="291"/>
      <c r="D57" s="291"/>
      <c r="E57" s="292"/>
      <c r="F57" s="8">
        <v>174</v>
      </c>
      <c r="G57" s="178">
        <f>G58+G62</f>
        <v>-30987629.849999987</v>
      </c>
      <c r="H57" s="179">
        <f>H58+H62</f>
        <v>-256290256.49535182</v>
      </c>
      <c r="I57" s="51">
        <f>G57+H57</f>
        <v>-287277886.3453518</v>
      </c>
      <c r="J57" s="179">
        <f>J58+J62</f>
        <v>-33890619.64</v>
      </c>
      <c r="K57" s="179">
        <f>K58+K62</f>
        <v>-271961536.97</v>
      </c>
      <c r="L57" s="33">
        <f t="shared" si="1"/>
        <v>-305852156.61</v>
      </c>
      <c r="N57" s="403"/>
      <c r="O57" s="403"/>
      <c r="P57" s="403"/>
      <c r="Q57" s="403"/>
      <c r="R57" s="403"/>
      <c r="S57" s="403"/>
    </row>
    <row r="58" spans="1:19" ht="12.75" customHeight="1">
      <c r="A58" s="290" t="s">
        <v>246</v>
      </c>
      <c r="B58" s="291"/>
      <c r="C58" s="291"/>
      <c r="D58" s="291"/>
      <c r="E58" s="292"/>
      <c r="F58" s="8">
        <v>175</v>
      </c>
      <c r="G58" s="178">
        <f>SUM(G59:G61)</f>
        <v>-15973706.52</v>
      </c>
      <c r="H58" s="179">
        <f>SUM(H59:H61)</f>
        <v>-102968390.03999987</v>
      </c>
      <c r="I58" s="51">
        <f t="shared" si="0"/>
        <v>-118942096.55999987</v>
      </c>
      <c r="J58" s="179">
        <f>SUM(J59:J61)</f>
        <v>-19676871.810000002</v>
      </c>
      <c r="K58" s="179">
        <f>SUM(K59:K61)</f>
        <v>-130013049.28999999</v>
      </c>
      <c r="L58" s="33">
        <f t="shared" si="1"/>
        <v>-149689921.1</v>
      </c>
      <c r="N58" s="403"/>
      <c r="O58" s="403"/>
      <c r="P58" s="403"/>
      <c r="Q58" s="403"/>
      <c r="R58" s="403"/>
      <c r="S58" s="403"/>
    </row>
    <row r="59" spans="1:19" ht="12.75" customHeight="1">
      <c r="A59" s="290" t="s">
        <v>247</v>
      </c>
      <c r="B59" s="291"/>
      <c r="C59" s="291"/>
      <c r="D59" s="291"/>
      <c r="E59" s="292"/>
      <c r="F59" s="8">
        <v>176</v>
      </c>
      <c r="G59" s="44">
        <v>-10391373.360000005</v>
      </c>
      <c r="H59" s="48">
        <v>-61848845.499999896</v>
      </c>
      <c r="I59" s="51">
        <f t="shared" si="0"/>
        <v>-72240218.8599999</v>
      </c>
      <c r="J59" s="177">
        <v>-11596069.96</v>
      </c>
      <c r="K59" s="177">
        <v>-76228937.69</v>
      </c>
      <c r="L59" s="33">
        <f t="shared" si="1"/>
        <v>-87825007.65</v>
      </c>
      <c r="N59" s="403"/>
      <c r="O59" s="403"/>
      <c r="P59" s="403"/>
      <c r="Q59" s="403"/>
      <c r="R59" s="403"/>
      <c r="S59" s="403"/>
    </row>
    <row r="60" spans="1:19" ht="12.75" customHeight="1">
      <c r="A60" s="290" t="s">
        <v>248</v>
      </c>
      <c r="B60" s="291"/>
      <c r="C60" s="291"/>
      <c r="D60" s="291"/>
      <c r="E60" s="292"/>
      <c r="F60" s="8">
        <v>177</v>
      </c>
      <c r="G60" s="44">
        <v>-5582333.1599999955</v>
      </c>
      <c r="H60" s="48">
        <v>-41119544.53999998</v>
      </c>
      <c r="I60" s="51">
        <f t="shared" si="0"/>
        <v>-46701877.69999997</v>
      </c>
      <c r="J60" s="177">
        <v>-8080801.85</v>
      </c>
      <c r="K60" s="177">
        <v>-53809111.6</v>
      </c>
      <c r="L60" s="33">
        <f t="shared" si="1"/>
        <v>-61889913.45</v>
      </c>
      <c r="N60" s="403"/>
      <c r="O60" s="403"/>
      <c r="P60" s="403"/>
      <c r="Q60" s="403"/>
      <c r="R60" s="403"/>
      <c r="S60" s="403"/>
    </row>
    <row r="61" spans="1:19" ht="12.75" customHeight="1">
      <c r="A61" s="290" t="s">
        <v>249</v>
      </c>
      <c r="B61" s="291"/>
      <c r="C61" s="291"/>
      <c r="D61" s="291"/>
      <c r="E61" s="292"/>
      <c r="F61" s="8">
        <v>178</v>
      </c>
      <c r="G61" s="44">
        <v>0</v>
      </c>
      <c r="H61" s="48">
        <v>0</v>
      </c>
      <c r="I61" s="51">
        <f t="shared" si="0"/>
        <v>0</v>
      </c>
      <c r="J61" s="177">
        <v>0</v>
      </c>
      <c r="K61" s="177">
        <v>25000</v>
      </c>
      <c r="L61" s="33">
        <f t="shared" si="1"/>
        <v>25000</v>
      </c>
      <c r="N61" s="403"/>
      <c r="O61" s="403"/>
      <c r="P61" s="403"/>
      <c r="Q61" s="403"/>
      <c r="R61" s="403"/>
      <c r="S61" s="403"/>
    </row>
    <row r="62" spans="1:19" ht="15" customHeight="1">
      <c r="A62" s="290" t="s">
        <v>250</v>
      </c>
      <c r="B62" s="291"/>
      <c r="C62" s="291"/>
      <c r="D62" s="291"/>
      <c r="E62" s="292"/>
      <c r="F62" s="8">
        <v>179</v>
      </c>
      <c r="G62" s="178">
        <f>SUM(G63:G65)</f>
        <v>-15013923.329999987</v>
      </c>
      <c r="H62" s="179">
        <f>SUM(H63:H65)</f>
        <v>-153321866.45535195</v>
      </c>
      <c r="I62" s="51">
        <f t="shared" si="0"/>
        <v>-168335789.78535193</v>
      </c>
      <c r="J62" s="179">
        <f>SUM(J63:J65)</f>
        <v>-14213747.829999998</v>
      </c>
      <c r="K62" s="179">
        <f>SUM(K63:K65)</f>
        <v>-141948487.68</v>
      </c>
      <c r="L62" s="33">
        <f t="shared" si="1"/>
        <v>-156162235.51</v>
      </c>
      <c r="N62" s="403"/>
      <c r="O62" s="403"/>
      <c r="P62" s="403"/>
      <c r="Q62" s="403"/>
      <c r="R62" s="403"/>
      <c r="S62" s="403"/>
    </row>
    <row r="63" spans="1:19" ht="12.75" customHeight="1">
      <c r="A63" s="290" t="s">
        <v>251</v>
      </c>
      <c r="B63" s="291"/>
      <c r="C63" s="291"/>
      <c r="D63" s="291"/>
      <c r="E63" s="292"/>
      <c r="F63" s="8">
        <v>180</v>
      </c>
      <c r="G63" s="44">
        <v>-624442.3300000001</v>
      </c>
      <c r="H63" s="48">
        <v>-15935806.29535216</v>
      </c>
      <c r="I63" s="51">
        <f t="shared" si="0"/>
        <v>-16560248.625352161</v>
      </c>
      <c r="J63" s="177">
        <v>-366147.67</v>
      </c>
      <c r="K63" s="177">
        <v>-12540205.13</v>
      </c>
      <c r="L63" s="33">
        <f t="shared" si="1"/>
        <v>-12906352.8</v>
      </c>
      <c r="N63" s="403"/>
      <c r="O63" s="403"/>
      <c r="P63" s="403"/>
      <c r="Q63" s="403"/>
      <c r="R63" s="403"/>
      <c r="S63" s="403"/>
    </row>
    <row r="64" spans="1:19" ht="12.75" customHeight="1">
      <c r="A64" s="290" t="s">
        <v>252</v>
      </c>
      <c r="B64" s="291"/>
      <c r="C64" s="291"/>
      <c r="D64" s="291"/>
      <c r="E64" s="292"/>
      <c r="F64" s="8">
        <v>181</v>
      </c>
      <c r="G64" s="44">
        <v>-7364857.9899999965</v>
      </c>
      <c r="H64" s="48">
        <v>-84094824.18000011</v>
      </c>
      <c r="I64" s="51">
        <f t="shared" si="0"/>
        <v>-91459682.1700001</v>
      </c>
      <c r="J64" s="177">
        <v>-6689484.02</v>
      </c>
      <c r="K64" s="177">
        <v>-59772399.73</v>
      </c>
      <c r="L64" s="33">
        <f t="shared" si="1"/>
        <v>-66461883.75</v>
      </c>
      <c r="N64" s="403"/>
      <c r="O64" s="403"/>
      <c r="P64" s="403"/>
      <c r="Q64" s="403"/>
      <c r="R64" s="403"/>
      <c r="S64" s="403"/>
    </row>
    <row r="65" spans="1:19" ht="12.75" customHeight="1">
      <c r="A65" s="290" t="s">
        <v>253</v>
      </c>
      <c r="B65" s="291"/>
      <c r="C65" s="291"/>
      <c r="D65" s="291"/>
      <c r="E65" s="292"/>
      <c r="F65" s="8">
        <v>182</v>
      </c>
      <c r="G65" s="44">
        <v>-7024623.009999991</v>
      </c>
      <c r="H65" s="48">
        <v>-53291235.97999966</v>
      </c>
      <c r="I65" s="51">
        <f t="shared" si="0"/>
        <v>-60315858.98999965</v>
      </c>
      <c r="J65" s="177">
        <v>-7158116.14</v>
      </c>
      <c r="K65" s="177">
        <v>-69635882.82</v>
      </c>
      <c r="L65" s="33">
        <f t="shared" si="1"/>
        <v>-76793998.96</v>
      </c>
      <c r="N65" s="403"/>
      <c r="O65" s="403"/>
      <c r="P65" s="403"/>
      <c r="Q65" s="403"/>
      <c r="R65" s="403"/>
      <c r="S65" s="403"/>
    </row>
    <row r="66" spans="1:19" ht="12.75" customHeight="1">
      <c r="A66" s="293" t="s">
        <v>254</v>
      </c>
      <c r="B66" s="291"/>
      <c r="C66" s="291"/>
      <c r="D66" s="291"/>
      <c r="E66" s="292"/>
      <c r="F66" s="8">
        <v>183</v>
      </c>
      <c r="G66" s="178">
        <f>SUM(G67:G73)</f>
        <v>-28912975.819999997</v>
      </c>
      <c r="H66" s="179">
        <f>SUM(H67:H73)</f>
        <v>-29331449.500000007</v>
      </c>
      <c r="I66" s="51">
        <f t="shared" si="0"/>
        <v>-58244425.32000001</v>
      </c>
      <c r="J66" s="179">
        <f>SUM(J67:J73)</f>
        <v>-3308505.04</v>
      </c>
      <c r="K66" s="179">
        <f>SUM(K67:K73)</f>
        <v>-22525551.44</v>
      </c>
      <c r="L66" s="33">
        <f t="shared" si="1"/>
        <v>-25834056.48</v>
      </c>
      <c r="N66" s="403"/>
      <c r="O66" s="403"/>
      <c r="P66" s="403"/>
      <c r="Q66" s="403"/>
      <c r="R66" s="403"/>
      <c r="S66" s="403"/>
    </row>
    <row r="67" spans="1:19" ht="24.75" customHeight="1">
      <c r="A67" s="290" t="s">
        <v>255</v>
      </c>
      <c r="B67" s="291"/>
      <c r="C67" s="291"/>
      <c r="D67" s="291"/>
      <c r="E67" s="292"/>
      <c r="F67" s="8">
        <v>184</v>
      </c>
      <c r="G67" s="44">
        <v>0</v>
      </c>
      <c r="H67" s="48">
        <v>0</v>
      </c>
      <c r="I67" s="51">
        <f t="shared" si="0"/>
        <v>0</v>
      </c>
      <c r="J67" s="177">
        <v>0</v>
      </c>
      <c r="K67" s="177">
        <v>0</v>
      </c>
      <c r="L67" s="33">
        <f t="shared" si="1"/>
        <v>0</v>
      </c>
      <c r="N67" s="403"/>
      <c r="O67" s="403"/>
      <c r="P67" s="403"/>
      <c r="Q67" s="403"/>
      <c r="R67" s="403"/>
      <c r="S67" s="403"/>
    </row>
    <row r="68" spans="1:19" ht="12.75" customHeight="1">
      <c r="A68" s="290" t="s">
        <v>256</v>
      </c>
      <c r="B68" s="291"/>
      <c r="C68" s="291"/>
      <c r="D68" s="291"/>
      <c r="E68" s="292"/>
      <c r="F68" s="8">
        <v>185</v>
      </c>
      <c r="G68" s="44">
        <v>-5038.1900000000005</v>
      </c>
      <c r="H68" s="48">
        <v>-68968.23000000001</v>
      </c>
      <c r="I68" s="51">
        <f t="shared" si="0"/>
        <v>-74006.42000000001</v>
      </c>
      <c r="J68" s="177">
        <v>-3431.59</v>
      </c>
      <c r="K68" s="177">
        <v>-261468.71</v>
      </c>
      <c r="L68" s="33">
        <f t="shared" si="1"/>
        <v>-264900.3</v>
      </c>
      <c r="N68" s="403"/>
      <c r="O68" s="403"/>
      <c r="P68" s="403"/>
      <c r="Q68" s="403"/>
      <c r="R68" s="403"/>
      <c r="S68" s="403"/>
    </row>
    <row r="69" spans="1:19" ht="12.75" customHeight="1">
      <c r="A69" s="290" t="s">
        <v>257</v>
      </c>
      <c r="B69" s="291"/>
      <c r="C69" s="291"/>
      <c r="D69" s="291"/>
      <c r="E69" s="292"/>
      <c r="F69" s="8">
        <v>186</v>
      </c>
      <c r="G69" s="44">
        <v>-11965035.38</v>
      </c>
      <c r="H69" s="48">
        <v>-19073934.040000003</v>
      </c>
      <c r="I69" s="51">
        <f t="shared" si="0"/>
        <v>-31038969.42</v>
      </c>
      <c r="J69" s="177">
        <v>-49730.85</v>
      </c>
      <c r="K69" s="177">
        <v>-359754.88</v>
      </c>
      <c r="L69" s="33">
        <f t="shared" si="1"/>
        <v>-409485.73</v>
      </c>
      <c r="N69" s="403"/>
      <c r="O69" s="403"/>
      <c r="P69" s="403"/>
      <c r="Q69" s="403"/>
      <c r="R69" s="403"/>
      <c r="S69" s="403"/>
    </row>
    <row r="70" spans="1:19" ht="15.75" customHeight="1">
      <c r="A70" s="290" t="s">
        <v>258</v>
      </c>
      <c r="B70" s="291"/>
      <c r="C70" s="291"/>
      <c r="D70" s="291"/>
      <c r="E70" s="292"/>
      <c r="F70" s="8">
        <v>187</v>
      </c>
      <c r="G70" s="44">
        <v>0</v>
      </c>
      <c r="H70" s="48">
        <v>-706727.64</v>
      </c>
      <c r="I70" s="51">
        <f t="shared" si="0"/>
        <v>-706727.64</v>
      </c>
      <c r="J70" s="177">
        <v>0</v>
      </c>
      <c r="K70" s="177">
        <v>-21374724.7</v>
      </c>
      <c r="L70" s="33">
        <f t="shared" si="1"/>
        <v>-21374724.7</v>
      </c>
      <c r="N70" s="403"/>
      <c r="O70" s="403"/>
      <c r="P70" s="403"/>
      <c r="Q70" s="403"/>
      <c r="R70" s="403"/>
      <c r="S70" s="403"/>
    </row>
    <row r="71" spans="1:19" ht="16.5" customHeight="1">
      <c r="A71" s="290" t="s">
        <v>259</v>
      </c>
      <c r="B71" s="291"/>
      <c r="C71" s="291"/>
      <c r="D71" s="291"/>
      <c r="E71" s="292"/>
      <c r="F71" s="8">
        <v>188</v>
      </c>
      <c r="G71" s="44">
        <v>-346634</v>
      </c>
      <c r="H71" s="48">
        <v>-1393126.0899999999</v>
      </c>
      <c r="I71" s="51">
        <f t="shared" si="0"/>
        <v>-1739760.0899999999</v>
      </c>
      <c r="J71" s="177">
        <v>0</v>
      </c>
      <c r="K71" s="177">
        <v>-912071.34</v>
      </c>
      <c r="L71" s="33">
        <f t="shared" si="1"/>
        <v>-912071.34</v>
      </c>
      <c r="N71" s="403"/>
      <c r="O71" s="403"/>
      <c r="P71" s="403"/>
      <c r="Q71" s="403"/>
      <c r="R71" s="403"/>
      <c r="S71" s="403"/>
    </row>
    <row r="72" spans="1:19" ht="12.75" customHeight="1">
      <c r="A72" s="290" t="s">
        <v>260</v>
      </c>
      <c r="B72" s="291"/>
      <c r="C72" s="291"/>
      <c r="D72" s="291"/>
      <c r="E72" s="292"/>
      <c r="F72" s="8">
        <v>189</v>
      </c>
      <c r="G72" s="44">
        <v>-16467267.409999996</v>
      </c>
      <c r="H72" s="48">
        <v>0</v>
      </c>
      <c r="I72" s="51">
        <f aca="true" t="shared" si="2" ref="I72:I99">G72+H72</f>
        <v>-16467267.409999996</v>
      </c>
      <c r="J72" s="177">
        <v>-3107349.15</v>
      </c>
      <c r="K72" s="177">
        <v>3340913.99</v>
      </c>
      <c r="L72" s="33">
        <f aca="true" t="shared" si="3" ref="L72:L99">J72+K72</f>
        <v>233564.84000000032</v>
      </c>
      <c r="N72" s="403"/>
      <c r="O72" s="403"/>
      <c r="P72" s="403"/>
      <c r="Q72" s="403"/>
      <c r="R72" s="403"/>
      <c r="S72" s="403"/>
    </row>
    <row r="73" spans="1:19" ht="12.75" customHeight="1">
      <c r="A73" s="290" t="s">
        <v>261</v>
      </c>
      <c r="B73" s="291"/>
      <c r="C73" s="291"/>
      <c r="D73" s="291"/>
      <c r="E73" s="292"/>
      <c r="F73" s="8">
        <v>190</v>
      </c>
      <c r="G73" s="44">
        <v>-129000.84000000003</v>
      </c>
      <c r="H73" s="48">
        <v>-8088693.500000002</v>
      </c>
      <c r="I73" s="51">
        <f t="shared" si="2"/>
        <v>-8217694.340000002</v>
      </c>
      <c r="J73" s="177">
        <v>-147993.45</v>
      </c>
      <c r="K73" s="177">
        <v>-2958445.8</v>
      </c>
      <c r="L73" s="33">
        <f t="shared" si="3"/>
        <v>-3106439.25</v>
      </c>
      <c r="N73" s="403"/>
      <c r="O73" s="403"/>
      <c r="P73" s="403"/>
      <c r="Q73" s="403"/>
      <c r="R73" s="403"/>
      <c r="S73" s="403"/>
    </row>
    <row r="74" spans="1:19" ht="17.25" customHeight="1">
      <c r="A74" s="293" t="s">
        <v>262</v>
      </c>
      <c r="B74" s="291"/>
      <c r="C74" s="291"/>
      <c r="D74" s="291"/>
      <c r="E74" s="292"/>
      <c r="F74" s="8">
        <v>191</v>
      </c>
      <c r="G74" s="178">
        <f>SUM(G75:G76)</f>
        <v>-60543.870000000024</v>
      </c>
      <c r="H74" s="179">
        <f>SUM(H75:H76)</f>
        <v>-10908759.140000002</v>
      </c>
      <c r="I74" s="51">
        <f t="shared" si="2"/>
        <v>-10969303.010000002</v>
      </c>
      <c r="J74" s="179">
        <f>SUM(J75:J76)</f>
        <v>-169499.5</v>
      </c>
      <c r="K74" s="179">
        <f>SUM(K75:K76)</f>
        <v>-11615951.3</v>
      </c>
      <c r="L74" s="33">
        <f t="shared" si="3"/>
        <v>-11785450.8</v>
      </c>
      <c r="N74" s="403"/>
      <c r="O74" s="403"/>
      <c r="P74" s="403"/>
      <c r="Q74" s="403"/>
      <c r="R74" s="403"/>
      <c r="S74" s="403"/>
    </row>
    <row r="75" spans="1:19" ht="12.75" customHeight="1">
      <c r="A75" s="290" t="s">
        <v>263</v>
      </c>
      <c r="B75" s="291"/>
      <c r="C75" s="291"/>
      <c r="D75" s="291"/>
      <c r="E75" s="292"/>
      <c r="F75" s="8">
        <v>192</v>
      </c>
      <c r="G75" s="44">
        <v>0</v>
      </c>
      <c r="H75" s="48">
        <v>-3427008.83</v>
      </c>
      <c r="I75" s="51">
        <f t="shared" si="2"/>
        <v>-3427008.83</v>
      </c>
      <c r="J75" s="177">
        <v>0</v>
      </c>
      <c r="K75" s="177">
        <v>-237052.59</v>
      </c>
      <c r="L75" s="33">
        <f t="shared" si="3"/>
        <v>-237052.59</v>
      </c>
      <c r="N75" s="403"/>
      <c r="O75" s="403"/>
      <c r="P75" s="403"/>
      <c r="Q75" s="403"/>
      <c r="R75" s="403"/>
      <c r="S75" s="403"/>
    </row>
    <row r="76" spans="1:19" ht="12.75" customHeight="1">
      <c r="A76" s="290" t="s">
        <v>264</v>
      </c>
      <c r="B76" s="291"/>
      <c r="C76" s="291"/>
      <c r="D76" s="291"/>
      <c r="E76" s="292"/>
      <c r="F76" s="8">
        <v>193</v>
      </c>
      <c r="G76" s="44">
        <v>-60543.870000000024</v>
      </c>
      <c r="H76" s="48">
        <v>-7481750.310000002</v>
      </c>
      <c r="I76" s="51">
        <f t="shared" si="2"/>
        <v>-7542294.1800000025</v>
      </c>
      <c r="J76" s="177">
        <v>-169499.5</v>
      </c>
      <c r="K76" s="177">
        <v>-11378898.71</v>
      </c>
      <c r="L76" s="33">
        <f t="shared" si="3"/>
        <v>-11548398.21</v>
      </c>
      <c r="N76" s="403"/>
      <c r="O76" s="403"/>
      <c r="P76" s="403"/>
      <c r="Q76" s="403"/>
      <c r="R76" s="403"/>
      <c r="S76" s="403"/>
    </row>
    <row r="77" spans="1:19" ht="12.75" customHeight="1">
      <c r="A77" s="293" t="s">
        <v>265</v>
      </c>
      <c r="B77" s="291"/>
      <c r="C77" s="291"/>
      <c r="D77" s="291"/>
      <c r="E77" s="292"/>
      <c r="F77" s="8">
        <v>194</v>
      </c>
      <c r="G77" s="44">
        <v>3343.55</v>
      </c>
      <c r="H77" s="48">
        <v>752924.6476761028</v>
      </c>
      <c r="I77" s="51">
        <f t="shared" si="2"/>
        <v>756268.1976761029</v>
      </c>
      <c r="J77" s="177">
        <v>-15695.56</v>
      </c>
      <c r="K77" s="177">
        <v>-534297.14</v>
      </c>
      <c r="L77" s="33">
        <f t="shared" si="3"/>
        <v>-549992.7000000001</v>
      </c>
      <c r="N77" s="403"/>
      <c r="O77" s="403"/>
      <c r="P77" s="403"/>
      <c r="Q77" s="403"/>
      <c r="R77" s="403"/>
      <c r="S77" s="403"/>
    </row>
    <row r="78" spans="1:19" ht="42.75" customHeight="1">
      <c r="A78" s="293" t="s">
        <v>266</v>
      </c>
      <c r="B78" s="294"/>
      <c r="C78" s="294"/>
      <c r="D78" s="294"/>
      <c r="E78" s="295"/>
      <c r="F78" s="8">
        <v>195</v>
      </c>
      <c r="G78" s="178">
        <f>G7+G16+G30+G31+G32+G33+G42+G50+G54+G57+G66+G74+G77</f>
        <v>-14852876.230000036</v>
      </c>
      <c r="H78" s="179">
        <f>H7+H16+H30+H31+H32+H33+H42+H50+H54+H57+H66+H74+H77</f>
        <v>22307705.452324092</v>
      </c>
      <c r="I78" s="51">
        <f t="shared" si="2"/>
        <v>7454829.222324057</v>
      </c>
      <c r="J78" s="179">
        <f>J7+J16+J30+J31+J32+J33+J42+J50+J54+J57+J66+J74+J77</f>
        <v>7779119.734320426</v>
      </c>
      <c r="K78" s="179">
        <f>K7+K16+K30+K31+K32+K33+K42+K50+K54+K57+K66+K74+K77</f>
        <v>22856531.250000175</v>
      </c>
      <c r="L78" s="33">
        <f t="shared" si="3"/>
        <v>30635650.984320603</v>
      </c>
      <c r="N78" s="403"/>
      <c r="O78" s="403"/>
      <c r="P78" s="403"/>
      <c r="Q78" s="403"/>
      <c r="R78" s="403"/>
      <c r="S78" s="403"/>
    </row>
    <row r="79" spans="1:19" ht="12.75" customHeight="1">
      <c r="A79" s="293" t="s">
        <v>267</v>
      </c>
      <c r="B79" s="291"/>
      <c r="C79" s="291"/>
      <c r="D79" s="291"/>
      <c r="E79" s="292"/>
      <c r="F79" s="8">
        <v>196</v>
      </c>
      <c r="G79" s="178">
        <f>SUM(G80:G81)</f>
        <v>2978668.9499999997</v>
      </c>
      <c r="H79" s="179">
        <f>SUM(H80:H81)</f>
        <v>-9414277.53800004</v>
      </c>
      <c r="I79" s="51">
        <f t="shared" si="2"/>
        <v>-6435608.5880000405</v>
      </c>
      <c r="J79" s="179">
        <f>SUM(J80:J81)</f>
        <v>-161329.23</v>
      </c>
      <c r="K79" s="179">
        <f>SUM(K80:K81)</f>
        <v>-8126346.540000001</v>
      </c>
      <c r="L79" s="33">
        <f t="shared" si="3"/>
        <v>-8287675.770000001</v>
      </c>
      <c r="N79" s="403"/>
      <c r="O79" s="403"/>
      <c r="P79" s="403"/>
      <c r="Q79" s="403"/>
      <c r="R79" s="403"/>
      <c r="S79" s="403"/>
    </row>
    <row r="80" spans="1:19" ht="12.75" customHeight="1">
      <c r="A80" s="290" t="s">
        <v>268</v>
      </c>
      <c r="B80" s="291"/>
      <c r="C80" s="291"/>
      <c r="D80" s="291"/>
      <c r="E80" s="292"/>
      <c r="F80" s="8">
        <v>197</v>
      </c>
      <c r="G80" s="44">
        <v>-49158.97</v>
      </c>
      <c r="H80" s="48">
        <v>-4576922.446</v>
      </c>
      <c r="I80" s="51">
        <f t="shared" si="2"/>
        <v>-4626081.416</v>
      </c>
      <c r="J80" s="177">
        <v>-161329.23</v>
      </c>
      <c r="K80" s="177">
        <v>-4599446.44</v>
      </c>
      <c r="L80" s="33">
        <f t="shared" si="3"/>
        <v>-4760775.670000001</v>
      </c>
      <c r="N80" s="403"/>
      <c r="O80" s="403"/>
      <c r="P80" s="403"/>
      <c r="Q80" s="403"/>
      <c r="R80" s="403"/>
      <c r="S80" s="403"/>
    </row>
    <row r="81" spans="1:19" ht="12.75" customHeight="1">
      <c r="A81" s="290" t="s">
        <v>269</v>
      </c>
      <c r="B81" s="291"/>
      <c r="C81" s="291"/>
      <c r="D81" s="291"/>
      <c r="E81" s="292"/>
      <c r="F81" s="8">
        <v>198</v>
      </c>
      <c r="G81" s="44">
        <v>3027827.92</v>
      </c>
      <c r="H81" s="48">
        <v>-4837355.092000038</v>
      </c>
      <c r="I81" s="51">
        <f t="shared" si="2"/>
        <v>-1809527.1720000384</v>
      </c>
      <c r="J81" s="177">
        <v>0</v>
      </c>
      <c r="K81" s="177">
        <v>-3526900.1</v>
      </c>
      <c r="L81" s="33">
        <f t="shared" si="3"/>
        <v>-3526900.1</v>
      </c>
      <c r="N81" s="403"/>
      <c r="O81" s="403"/>
      <c r="P81" s="403"/>
      <c r="Q81" s="403"/>
      <c r="R81" s="403"/>
      <c r="S81" s="403"/>
    </row>
    <row r="82" spans="1:19" ht="24" customHeight="1">
      <c r="A82" s="293" t="s">
        <v>270</v>
      </c>
      <c r="B82" s="291"/>
      <c r="C82" s="291"/>
      <c r="D82" s="291"/>
      <c r="E82" s="292"/>
      <c r="F82" s="8">
        <v>199</v>
      </c>
      <c r="G82" s="178">
        <f>G78+G79</f>
        <v>-11874207.280000037</v>
      </c>
      <c r="H82" s="179">
        <f>H78+H79</f>
        <v>12893427.914324053</v>
      </c>
      <c r="I82" s="51">
        <f t="shared" si="2"/>
        <v>1019220.634324016</v>
      </c>
      <c r="J82" s="179">
        <f>J78+J79</f>
        <v>7617790.504320426</v>
      </c>
      <c r="K82" s="179">
        <f>K78+K79</f>
        <v>14730184.710000174</v>
      </c>
      <c r="L82" s="33">
        <f t="shared" si="3"/>
        <v>22347975.2143206</v>
      </c>
      <c r="N82" s="403"/>
      <c r="O82" s="403"/>
      <c r="P82" s="403"/>
      <c r="Q82" s="403"/>
      <c r="R82" s="403"/>
      <c r="S82" s="403"/>
    </row>
    <row r="83" spans="1:19" ht="12.75" customHeight="1">
      <c r="A83" s="293" t="s">
        <v>193</v>
      </c>
      <c r="B83" s="294"/>
      <c r="C83" s="294"/>
      <c r="D83" s="294"/>
      <c r="E83" s="295"/>
      <c r="F83" s="8">
        <v>200</v>
      </c>
      <c r="G83" s="44">
        <v>-11849269.20000003</v>
      </c>
      <c r="H83" s="48">
        <v>12824941.204203058</v>
      </c>
      <c r="I83" s="51">
        <f t="shared" si="2"/>
        <v>975672.0042030271</v>
      </c>
      <c r="J83" s="177">
        <v>7606489.26</v>
      </c>
      <c r="K83" s="177">
        <v>14727897.51</v>
      </c>
      <c r="L83" s="33">
        <f t="shared" si="3"/>
        <v>22334386.77</v>
      </c>
      <c r="N83" s="403"/>
      <c r="O83" s="403"/>
      <c r="P83" s="403"/>
      <c r="Q83" s="403"/>
      <c r="R83" s="403"/>
      <c r="S83" s="403"/>
    </row>
    <row r="84" spans="1:19" ht="12.75" customHeight="1">
      <c r="A84" s="293" t="s">
        <v>194</v>
      </c>
      <c r="B84" s="294"/>
      <c r="C84" s="294"/>
      <c r="D84" s="294"/>
      <c r="E84" s="295"/>
      <c r="F84" s="8">
        <v>201</v>
      </c>
      <c r="G84" s="44">
        <v>-24938.070000000007</v>
      </c>
      <c r="H84" s="48">
        <v>68485.14812089998</v>
      </c>
      <c r="I84" s="51">
        <f t="shared" si="2"/>
        <v>43547.07812089997</v>
      </c>
      <c r="J84" s="177">
        <v>11301.23</v>
      </c>
      <c r="K84" s="177">
        <v>2287.21</v>
      </c>
      <c r="L84" s="33">
        <f t="shared" si="3"/>
        <v>13588.439999999999</v>
      </c>
      <c r="N84" s="403"/>
      <c r="O84" s="403"/>
      <c r="P84" s="403"/>
      <c r="Q84" s="403"/>
      <c r="R84" s="403"/>
      <c r="S84" s="403"/>
    </row>
    <row r="85" spans="1:19" ht="12.75" customHeight="1">
      <c r="A85" s="293" t="s">
        <v>271</v>
      </c>
      <c r="B85" s="294"/>
      <c r="C85" s="294"/>
      <c r="D85" s="294"/>
      <c r="E85" s="294"/>
      <c r="F85" s="8">
        <v>202</v>
      </c>
      <c r="G85" s="5">
        <f>+G7+G16+G30+G31+G32+G81</f>
        <v>153759390.88999996</v>
      </c>
      <c r="H85" s="177">
        <f>+H7+H16+H30+H31+H32+H81</f>
        <v>629976419.0979999</v>
      </c>
      <c r="I85" s="51">
        <f t="shared" si="2"/>
        <v>783735809.9879999</v>
      </c>
      <c r="J85" s="177">
        <f>+J7+J16+J30+J31+J32+J81</f>
        <v>170125715.06</v>
      </c>
      <c r="K85" s="177">
        <f>+K7+K16+K30+K31+K32+K81</f>
        <v>638408636.4700001</v>
      </c>
      <c r="L85" s="33">
        <f t="shared" si="3"/>
        <v>808534351.5300002</v>
      </c>
      <c r="N85" s="403"/>
      <c r="O85" s="403"/>
      <c r="P85" s="403"/>
      <c r="Q85" s="403"/>
      <c r="R85" s="403"/>
      <c r="S85" s="403"/>
    </row>
    <row r="86" spans="1:19" ht="12.75" customHeight="1">
      <c r="A86" s="293" t="s">
        <v>272</v>
      </c>
      <c r="B86" s="294"/>
      <c r="C86" s="294"/>
      <c r="D86" s="294"/>
      <c r="E86" s="294"/>
      <c r="F86" s="8">
        <v>203</v>
      </c>
      <c r="G86" s="5">
        <f>+G33+G42+G50+G54+G57+G66+G74+G77+G80</f>
        <v>-165633598.17</v>
      </c>
      <c r="H86" s="177">
        <f>+H33+H42+H50+H54+H57+H66+H74+H77+H80</f>
        <v>-617082991.1836758</v>
      </c>
      <c r="I86" s="51">
        <f t="shared" si="2"/>
        <v>-782716589.3536757</v>
      </c>
      <c r="J86" s="177">
        <f>+J33+J42+J50+J54+J57+J66+J74+J77+J80</f>
        <v>-162507924.55567956</v>
      </c>
      <c r="K86" s="177">
        <f>+K33+K42+K50+K54+K57+K66+K74+K77+K80</f>
        <v>-623678451.7600001</v>
      </c>
      <c r="L86" s="33">
        <f t="shared" si="3"/>
        <v>-786186376.3156797</v>
      </c>
      <c r="N86" s="403"/>
      <c r="O86" s="403"/>
      <c r="P86" s="403"/>
      <c r="Q86" s="403"/>
      <c r="R86" s="403"/>
      <c r="S86" s="403"/>
    </row>
    <row r="87" spans="1:19" ht="12.75" customHeight="1">
      <c r="A87" s="293" t="s">
        <v>383</v>
      </c>
      <c r="B87" s="291"/>
      <c r="C87" s="291"/>
      <c r="D87" s="291"/>
      <c r="E87" s="291"/>
      <c r="F87" s="8">
        <v>204</v>
      </c>
      <c r="G87" s="178">
        <f>SUM(G88:G94)-G95</f>
        <v>-17186613.955</v>
      </c>
      <c r="H87" s="179">
        <f>SUM(H88:H94)-H95</f>
        <v>-32191943.934999995</v>
      </c>
      <c r="I87" s="51">
        <f t="shared" si="2"/>
        <v>-49378557.88999999</v>
      </c>
      <c r="J87" s="179">
        <f>SUM(J88:J94)-J95</f>
        <v>2552942.98</v>
      </c>
      <c r="K87" s="179">
        <f>SUM(K88:K94)-K95</f>
        <v>-8430420.48</v>
      </c>
      <c r="L87" s="33">
        <f t="shared" si="3"/>
        <v>-5877477.5</v>
      </c>
      <c r="N87" s="403"/>
      <c r="O87" s="403"/>
      <c r="P87" s="403"/>
      <c r="Q87" s="403"/>
      <c r="R87" s="403"/>
      <c r="S87" s="403"/>
    </row>
    <row r="88" spans="1:19" ht="25.5" customHeight="1">
      <c r="A88" s="290" t="s">
        <v>273</v>
      </c>
      <c r="B88" s="291"/>
      <c r="C88" s="291"/>
      <c r="D88" s="291"/>
      <c r="E88" s="291"/>
      <c r="F88" s="8">
        <v>205</v>
      </c>
      <c r="G88" s="44">
        <v>0</v>
      </c>
      <c r="H88" s="48">
        <v>-305605.15</v>
      </c>
      <c r="I88" s="51">
        <f t="shared" si="2"/>
        <v>-305605.15</v>
      </c>
      <c r="J88" s="177">
        <v>-67879.73</v>
      </c>
      <c r="K88" s="177">
        <v>249084.83</v>
      </c>
      <c r="L88" s="33">
        <f t="shared" si="3"/>
        <v>181205.09999999998</v>
      </c>
      <c r="N88" s="403"/>
      <c r="O88" s="403"/>
      <c r="P88" s="403"/>
      <c r="Q88" s="403"/>
      <c r="R88" s="403"/>
      <c r="S88" s="403"/>
    </row>
    <row r="89" spans="1:19" ht="23.25" customHeight="1">
      <c r="A89" s="290" t="s">
        <v>274</v>
      </c>
      <c r="B89" s="291"/>
      <c r="C89" s="291"/>
      <c r="D89" s="291"/>
      <c r="E89" s="291"/>
      <c r="F89" s="8">
        <v>206</v>
      </c>
      <c r="G89" s="44">
        <v>-17186613.955</v>
      </c>
      <c r="H89" s="48">
        <v>-31886338.784999996</v>
      </c>
      <c r="I89" s="51">
        <f t="shared" si="2"/>
        <v>-49072952.739999995</v>
      </c>
      <c r="J89" s="177">
        <v>3276028.39</v>
      </c>
      <c r="K89" s="177">
        <v>-10440708.51</v>
      </c>
      <c r="L89" s="33">
        <f t="shared" si="3"/>
        <v>-7164680.119999999</v>
      </c>
      <c r="N89" s="403"/>
      <c r="O89" s="403"/>
      <c r="P89" s="403"/>
      <c r="Q89" s="403"/>
      <c r="R89" s="403"/>
      <c r="S89" s="403"/>
    </row>
    <row r="90" spans="1:19" ht="24.75" customHeight="1">
      <c r="A90" s="290" t="s">
        <v>275</v>
      </c>
      <c r="B90" s="291"/>
      <c r="C90" s="291"/>
      <c r="D90" s="291"/>
      <c r="E90" s="291"/>
      <c r="F90" s="8">
        <v>207</v>
      </c>
      <c r="G90" s="44">
        <v>0</v>
      </c>
      <c r="H90" s="48">
        <v>0</v>
      </c>
      <c r="I90" s="51">
        <f t="shared" si="2"/>
        <v>0</v>
      </c>
      <c r="J90" s="177">
        <v>0</v>
      </c>
      <c r="K90" s="177">
        <v>-15336.21</v>
      </c>
      <c r="L90" s="33">
        <f t="shared" si="3"/>
        <v>-15336.21</v>
      </c>
      <c r="N90" s="403"/>
      <c r="O90" s="403"/>
      <c r="P90" s="403"/>
      <c r="Q90" s="403"/>
      <c r="R90" s="403"/>
      <c r="S90" s="403"/>
    </row>
    <row r="91" spans="1:19" ht="24.75" customHeight="1">
      <c r="A91" s="290" t="s">
        <v>276</v>
      </c>
      <c r="B91" s="291"/>
      <c r="C91" s="291"/>
      <c r="D91" s="291"/>
      <c r="E91" s="291"/>
      <c r="F91" s="8">
        <v>208</v>
      </c>
      <c r="G91" s="44">
        <v>0</v>
      </c>
      <c r="H91" s="48">
        <v>0</v>
      </c>
      <c r="I91" s="51">
        <f t="shared" si="2"/>
        <v>0</v>
      </c>
      <c r="J91" s="177">
        <v>0</v>
      </c>
      <c r="K91" s="177">
        <v>0</v>
      </c>
      <c r="L91" s="33">
        <f t="shared" si="3"/>
        <v>0</v>
      </c>
      <c r="N91" s="403"/>
      <c r="O91" s="403"/>
      <c r="P91" s="403"/>
      <c r="Q91" s="403"/>
      <c r="R91" s="403"/>
      <c r="S91" s="403"/>
    </row>
    <row r="92" spans="1:19" ht="12.75" customHeight="1">
      <c r="A92" s="290" t="s">
        <v>277</v>
      </c>
      <c r="B92" s="291"/>
      <c r="C92" s="291"/>
      <c r="D92" s="291"/>
      <c r="E92" s="291"/>
      <c r="F92" s="8">
        <v>209</v>
      </c>
      <c r="G92" s="44">
        <v>0</v>
      </c>
      <c r="H92" s="48">
        <v>0</v>
      </c>
      <c r="I92" s="51">
        <f t="shared" si="2"/>
        <v>0</v>
      </c>
      <c r="J92" s="177">
        <v>0</v>
      </c>
      <c r="K92" s="177">
        <v>0</v>
      </c>
      <c r="L92" s="33">
        <f t="shared" si="3"/>
        <v>0</v>
      </c>
      <c r="N92" s="403"/>
      <c r="O92" s="403"/>
      <c r="P92" s="403"/>
      <c r="Q92" s="403"/>
      <c r="R92" s="403"/>
      <c r="S92" s="403"/>
    </row>
    <row r="93" spans="1:19" ht="24" customHeight="1">
      <c r="A93" s="290" t="s">
        <v>278</v>
      </c>
      <c r="B93" s="291"/>
      <c r="C93" s="291"/>
      <c r="D93" s="291"/>
      <c r="E93" s="291"/>
      <c r="F93" s="8">
        <v>210</v>
      </c>
      <c r="G93" s="44">
        <v>0</v>
      </c>
      <c r="H93" s="48">
        <v>0</v>
      </c>
      <c r="I93" s="51">
        <f t="shared" si="2"/>
        <v>0</v>
      </c>
      <c r="J93" s="177">
        <v>0</v>
      </c>
      <c r="K93" s="177">
        <v>0</v>
      </c>
      <c r="L93" s="33">
        <f t="shared" si="3"/>
        <v>0</v>
      </c>
      <c r="N93" s="403"/>
      <c r="O93" s="403"/>
      <c r="P93" s="403"/>
      <c r="Q93" s="403"/>
      <c r="R93" s="403"/>
      <c r="S93" s="403"/>
    </row>
    <row r="94" spans="1:19" ht="12.75" customHeight="1">
      <c r="A94" s="290" t="s">
        <v>279</v>
      </c>
      <c r="B94" s="291"/>
      <c r="C94" s="291"/>
      <c r="D94" s="291"/>
      <c r="E94" s="291"/>
      <c r="F94" s="8">
        <v>211</v>
      </c>
      <c r="G94" s="44">
        <v>0</v>
      </c>
      <c r="H94" s="48">
        <v>0</v>
      </c>
      <c r="I94" s="51">
        <f t="shared" si="2"/>
        <v>0</v>
      </c>
      <c r="J94" s="177">
        <v>0</v>
      </c>
      <c r="K94" s="177">
        <v>0</v>
      </c>
      <c r="L94" s="33">
        <f t="shared" si="3"/>
        <v>0</v>
      </c>
      <c r="N94" s="403"/>
      <c r="O94" s="403"/>
      <c r="P94" s="403"/>
      <c r="Q94" s="403"/>
      <c r="R94" s="403"/>
      <c r="S94" s="403"/>
    </row>
    <row r="95" spans="1:19" ht="12.75" customHeight="1">
      <c r="A95" s="290" t="s">
        <v>280</v>
      </c>
      <c r="B95" s="291"/>
      <c r="C95" s="291"/>
      <c r="D95" s="291"/>
      <c r="E95" s="291"/>
      <c r="F95" s="8">
        <v>212</v>
      </c>
      <c r="G95" s="44">
        <v>0</v>
      </c>
      <c r="H95" s="48">
        <v>0</v>
      </c>
      <c r="I95" s="51">
        <f t="shared" si="2"/>
        <v>0</v>
      </c>
      <c r="J95" s="177">
        <v>655205.68</v>
      </c>
      <c r="K95" s="177">
        <v>-1776539.41</v>
      </c>
      <c r="L95" s="33">
        <f t="shared" si="3"/>
        <v>-1121333.73</v>
      </c>
      <c r="N95" s="403"/>
      <c r="O95" s="403"/>
      <c r="P95" s="403"/>
      <c r="Q95" s="403"/>
      <c r="R95" s="403"/>
      <c r="S95" s="403"/>
    </row>
    <row r="96" spans="1:19" ht="12.75" customHeight="1">
      <c r="A96" s="293" t="s">
        <v>281</v>
      </c>
      <c r="B96" s="291"/>
      <c r="C96" s="291"/>
      <c r="D96" s="291"/>
      <c r="E96" s="291"/>
      <c r="F96" s="8">
        <v>213</v>
      </c>
      <c r="G96" s="178">
        <f>G82+G87</f>
        <v>-29060821.235000037</v>
      </c>
      <c r="H96" s="179">
        <f>H82+H87</f>
        <v>-19298516.020675942</v>
      </c>
      <c r="I96" s="51">
        <f t="shared" si="2"/>
        <v>-48359337.25567598</v>
      </c>
      <c r="J96" s="179">
        <f>J82+J87</f>
        <v>10170733.484320426</v>
      </c>
      <c r="K96" s="179">
        <f>K82+K87</f>
        <v>6299764.230000174</v>
      </c>
      <c r="L96" s="33">
        <f t="shared" si="3"/>
        <v>16470497.7143206</v>
      </c>
      <c r="N96" s="403"/>
      <c r="O96" s="403"/>
      <c r="P96" s="403"/>
      <c r="Q96" s="403"/>
      <c r="R96" s="403"/>
      <c r="S96" s="403"/>
    </row>
    <row r="97" spans="1:19" ht="12.75" customHeight="1">
      <c r="A97" s="293" t="s">
        <v>193</v>
      </c>
      <c r="B97" s="294"/>
      <c r="C97" s="294"/>
      <c r="D97" s="294"/>
      <c r="E97" s="295"/>
      <c r="F97" s="8">
        <v>214</v>
      </c>
      <c r="G97" s="5">
        <v>-29035883.165000048</v>
      </c>
      <c r="H97" s="177">
        <v>-19084329.710796863</v>
      </c>
      <c r="I97" s="51">
        <f t="shared" si="2"/>
        <v>-48120212.875796914</v>
      </c>
      <c r="J97" s="177">
        <v>10160306.37</v>
      </c>
      <c r="K97" s="177">
        <v>6302863.02</v>
      </c>
      <c r="L97" s="33">
        <f t="shared" si="3"/>
        <v>16463169.389999999</v>
      </c>
      <c r="N97" s="403"/>
      <c r="O97" s="403"/>
      <c r="P97" s="403"/>
      <c r="Q97" s="403"/>
      <c r="R97" s="403"/>
      <c r="S97" s="403"/>
    </row>
    <row r="98" spans="1:19" ht="12.75" customHeight="1">
      <c r="A98" s="293" t="s">
        <v>194</v>
      </c>
      <c r="B98" s="294"/>
      <c r="C98" s="294"/>
      <c r="D98" s="294"/>
      <c r="E98" s="295"/>
      <c r="F98" s="8">
        <v>215</v>
      </c>
      <c r="G98" s="5">
        <v>-24938.070000000007</v>
      </c>
      <c r="H98" s="177">
        <v>-214187.28309300003</v>
      </c>
      <c r="I98" s="51">
        <f t="shared" si="2"/>
        <v>-239125.35309300004</v>
      </c>
      <c r="J98" s="177">
        <v>10427.09</v>
      </c>
      <c r="K98" s="177">
        <v>-3098.78</v>
      </c>
      <c r="L98" s="33">
        <f t="shared" si="3"/>
        <v>7328.3099999999995</v>
      </c>
      <c r="N98" s="403"/>
      <c r="O98" s="403"/>
      <c r="P98" s="403"/>
      <c r="Q98" s="403"/>
      <c r="R98" s="403"/>
      <c r="S98" s="403"/>
    </row>
    <row r="99" spans="1:19" ht="21" customHeight="1">
      <c r="A99" s="308" t="s">
        <v>282</v>
      </c>
      <c r="B99" s="333"/>
      <c r="C99" s="333"/>
      <c r="D99" s="333"/>
      <c r="E99" s="334"/>
      <c r="F99" s="9">
        <v>216</v>
      </c>
      <c r="G99" s="6">
        <v>0</v>
      </c>
      <c r="H99" s="181">
        <v>0</v>
      </c>
      <c r="I99" s="188">
        <f t="shared" si="2"/>
        <v>0</v>
      </c>
      <c r="J99" s="181">
        <v>0</v>
      </c>
      <c r="K99" s="181">
        <v>0</v>
      </c>
      <c r="L99" s="34">
        <f t="shared" si="3"/>
        <v>0</v>
      </c>
      <c r="N99" s="403"/>
      <c r="O99" s="403"/>
      <c r="P99" s="403"/>
      <c r="Q99" s="403"/>
      <c r="R99" s="403"/>
      <c r="S99" s="403"/>
    </row>
    <row r="100" spans="1:12" ht="12.75">
      <c r="A100" s="335" t="s">
        <v>283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F7:L99 A101:L6553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ignoredErrors>
    <ignoredError sqref="I16:J17 I19:J23 I18 I25:J42 I24 I43:I54 I58:I73 I75 I78:I84 I87 I96" formula="1"/>
    <ignoredError sqref="J18 J24 I74 I85:I86" formula="1" formulaRange="1"/>
    <ignoredError sqref="K18 K24 G74:H74 J74:K74" formulaRange="1"/>
    <ignoredError sqref="I85:I86" formula="1" unlockedFormula="1"/>
    <ignoredError sqref="G85:H86 J85:L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O32" sqref="O32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7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3" width="9.140625" style="29" customWidth="1"/>
    <col min="14" max="14" width="13.8515625" style="29" bestFit="1" customWidth="1"/>
    <col min="15" max="16384" width="9.140625" style="29" customWidth="1"/>
  </cols>
  <sheetData>
    <row r="1" spans="1:12" ht="20.25" customHeight="1">
      <c r="A1" s="325" t="s">
        <v>197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36"/>
    </row>
    <row r="2" spans="1:12" ht="12.75" customHeight="1">
      <c r="A2" s="282" t="s">
        <v>413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337"/>
    </row>
    <row r="3" spans="1:13" ht="12.75">
      <c r="A3" s="87"/>
      <c r="B3" s="91"/>
      <c r="C3" s="91"/>
      <c r="D3" s="88"/>
      <c r="E3" s="88"/>
      <c r="F3" s="88"/>
      <c r="G3" s="88"/>
      <c r="H3" s="88"/>
      <c r="I3" s="89"/>
      <c r="J3" s="89"/>
      <c r="K3" s="338" t="s">
        <v>65</v>
      </c>
      <c r="L3" s="338"/>
      <c r="M3" s="28"/>
    </row>
    <row r="4" spans="1:12" ht="12.75" customHeight="1">
      <c r="A4" s="269" t="s">
        <v>135</v>
      </c>
      <c r="B4" s="270"/>
      <c r="C4" s="270"/>
      <c r="D4" s="270"/>
      <c r="E4" s="271"/>
      <c r="F4" s="275" t="s">
        <v>136</v>
      </c>
      <c r="G4" s="326" t="s">
        <v>137</v>
      </c>
      <c r="H4" s="327"/>
      <c r="I4" s="328"/>
      <c r="J4" s="326" t="s">
        <v>138</v>
      </c>
      <c r="K4" s="327"/>
      <c r="L4" s="328"/>
    </row>
    <row r="5" spans="1:12" ht="12.75">
      <c r="A5" s="272"/>
      <c r="B5" s="273"/>
      <c r="C5" s="273"/>
      <c r="D5" s="273"/>
      <c r="E5" s="274"/>
      <c r="F5" s="276"/>
      <c r="G5" s="90" t="s">
        <v>139</v>
      </c>
      <c r="H5" s="92" t="s">
        <v>140</v>
      </c>
      <c r="I5" s="94" t="s">
        <v>141</v>
      </c>
      <c r="J5" s="90" t="s">
        <v>139</v>
      </c>
      <c r="K5" s="94" t="s">
        <v>140</v>
      </c>
      <c r="L5" s="94" t="s">
        <v>141</v>
      </c>
    </row>
    <row r="6" spans="1:12" ht="12.75">
      <c r="A6" s="284">
        <v>1</v>
      </c>
      <c r="B6" s="285"/>
      <c r="C6" s="285"/>
      <c r="D6" s="285"/>
      <c r="E6" s="286"/>
      <c r="F6" s="67">
        <v>2</v>
      </c>
      <c r="G6" s="93">
        <v>3</v>
      </c>
      <c r="H6" s="96">
        <v>4</v>
      </c>
      <c r="I6" s="95" t="s">
        <v>0</v>
      </c>
      <c r="J6" s="93">
        <v>6</v>
      </c>
      <c r="K6" s="96">
        <v>7</v>
      </c>
      <c r="L6" s="95" t="s">
        <v>1</v>
      </c>
    </row>
    <row r="7" spans="1:19" ht="12.75" customHeight="1">
      <c r="A7" s="314" t="s">
        <v>198</v>
      </c>
      <c r="B7" s="330"/>
      <c r="C7" s="330"/>
      <c r="D7" s="330"/>
      <c r="E7" s="331"/>
      <c r="F7" s="7">
        <v>124</v>
      </c>
      <c r="G7" s="45">
        <f>SUM(G8:G15)</f>
        <v>343200083.8899999</v>
      </c>
      <c r="H7" s="46">
        <f>SUM(H8:H15)</f>
        <v>1004594781.7699999</v>
      </c>
      <c r="I7" s="47">
        <f aca="true" t="shared" si="0" ref="I7:I70">G7+H7</f>
        <v>1347794865.6599998</v>
      </c>
      <c r="J7" s="45">
        <f>SUM(J8:J15)</f>
        <v>357131525.5415485</v>
      </c>
      <c r="K7" s="46">
        <f>SUM(K8:K15)</f>
        <v>982739445.7265836</v>
      </c>
      <c r="L7" s="47">
        <f>J7+K7</f>
        <v>1339870971.2681322</v>
      </c>
      <c r="N7" s="170"/>
      <c r="O7" s="170"/>
      <c r="P7" s="170"/>
      <c r="Q7" s="170"/>
      <c r="R7" s="170"/>
      <c r="S7" s="170"/>
    </row>
    <row r="8" spans="1:19" ht="12.75" customHeight="1">
      <c r="A8" s="290" t="s">
        <v>199</v>
      </c>
      <c r="B8" s="291"/>
      <c r="C8" s="291"/>
      <c r="D8" s="291"/>
      <c r="E8" s="292"/>
      <c r="F8" s="8">
        <v>125</v>
      </c>
      <c r="G8" s="44">
        <v>343992533.05999994</v>
      </c>
      <c r="H8" s="48">
        <v>1449514867.6</v>
      </c>
      <c r="I8" s="49">
        <f t="shared" si="0"/>
        <v>1793507400.6599998</v>
      </c>
      <c r="J8" s="44">
        <v>357540444.8900113</v>
      </c>
      <c r="K8" s="48">
        <v>1448932131.2212138</v>
      </c>
      <c r="L8" s="49">
        <f aca="true" t="shared" si="1" ref="L8:L71">J8+K8</f>
        <v>1806472576.1112251</v>
      </c>
      <c r="N8" s="170"/>
      <c r="O8" s="170"/>
      <c r="P8" s="170"/>
      <c r="Q8" s="170"/>
      <c r="R8" s="170"/>
      <c r="S8" s="170"/>
    </row>
    <row r="9" spans="1:19" ht="12.75" customHeight="1">
      <c r="A9" s="290" t="s">
        <v>200</v>
      </c>
      <c r="B9" s="291"/>
      <c r="C9" s="291"/>
      <c r="D9" s="291"/>
      <c r="E9" s="292"/>
      <c r="F9" s="8">
        <v>126</v>
      </c>
      <c r="G9" s="44">
        <v>0</v>
      </c>
      <c r="H9" s="48">
        <v>1435264.45</v>
      </c>
      <c r="I9" s="49">
        <f t="shared" si="0"/>
        <v>1435264.45</v>
      </c>
      <c r="J9" s="44">
        <v>0</v>
      </c>
      <c r="K9" s="48">
        <v>2168637.379999999</v>
      </c>
      <c r="L9" s="49">
        <f t="shared" si="1"/>
        <v>2168637.379999999</v>
      </c>
      <c r="N9" s="170"/>
      <c r="O9" s="170"/>
      <c r="P9" s="170"/>
      <c r="Q9" s="170"/>
      <c r="R9" s="170"/>
      <c r="S9" s="170"/>
    </row>
    <row r="10" spans="1:19" ht="25.5" customHeight="1">
      <c r="A10" s="290" t="s">
        <v>201</v>
      </c>
      <c r="B10" s="291"/>
      <c r="C10" s="291"/>
      <c r="D10" s="291"/>
      <c r="E10" s="292"/>
      <c r="F10" s="8">
        <v>127</v>
      </c>
      <c r="G10" s="44">
        <v>0</v>
      </c>
      <c r="H10" s="48">
        <v>-7294138.630000015</v>
      </c>
      <c r="I10" s="49">
        <f t="shared" si="0"/>
        <v>-7294138.630000015</v>
      </c>
      <c r="J10" s="44">
        <v>0</v>
      </c>
      <c r="K10" s="48">
        <v>-7767569.162715207</v>
      </c>
      <c r="L10" s="49">
        <f t="shared" si="1"/>
        <v>-7767569.162715207</v>
      </c>
      <c r="N10" s="170"/>
      <c r="O10" s="170"/>
      <c r="P10" s="170"/>
      <c r="Q10" s="170"/>
      <c r="R10" s="170"/>
      <c r="S10" s="170"/>
    </row>
    <row r="11" spans="1:19" ht="12.75" customHeight="1">
      <c r="A11" s="290" t="s">
        <v>202</v>
      </c>
      <c r="B11" s="291"/>
      <c r="C11" s="291"/>
      <c r="D11" s="291"/>
      <c r="E11" s="292"/>
      <c r="F11" s="8">
        <v>128</v>
      </c>
      <c r="G11" s="44">
        <v>-183980.21</v>
      </c>
      <c r="H11" s="48">
        <v>-161094025.64999998</v>
      </c>
      <c r="I11" s="49">
        <f t="shared" si="0"/>
        <v>-161278005.85999998</v>
      </c>
      <c r="J11" s="44">
        <v>-47602.709489999914</v>
      </c>
      <c r="K11" s="48">
        <v>-140676085.61197674</v>
      </c>
      <c r="L11" s="49">
        <f t="shared" si="1"/>
        <v>-140723688.32146674</v>
      </c>
      <c r="N11" s="170"/>
      <c r="O11" s="170"/>
      <c r="P11" s="170"/>
      <c r="Q11" s="170"/>
      <c r="R11" s="170"/>
      <c r="S11" s="170"/>
    </row>
    <row r="12" spans="1:19" ht="12.75" customHeight="1">
      <c r="A12" s="290" t="s">
        <v>203</v>
      </c>
      <c r="B12" s="291"/>
      <c r="C12" s="291"/>
      <c r="D12" s="291"/>
      <c r="E12" s="292"/>
      <c r="F12" s="8">
        <v>129</v>
      </c>
      <c r="G12" s="44">
        <v>0</v>
      </c>
      <c r="H12" s="48">
        <v>-1465986.6399999969</v>
      </c>
      <c r="I12" s="49">
        <f t="shared" si="0"/>
        <v>-1465986.6399999969</v>
      </c>
      <c r="J12" s="44">
        <v>0</v>
      </c>
      <c r="K12" s="48">
        <v>-3642214.3247332005</v>
      </c>
      <c r="L12" s="49">
        <f t="shared" si="1"/>
        <v>-3642214.3247332005</v>
      </c>
      <c r="N12" s="170"/>
      <c r="O12" s="170"/>
      <c r="P12" s="170"/>
      <c r="Q12" s="170"/>
      <c r="R12" s="170"/>
      <c r="S12" s="170"/>
    </row>
    <row r="13" spans="1:19" ht="12.75" customHeight="1">
      <c r="A13" s="290" t="s">
        <v>204</v>
      </c>
      <c r="B13" s="291"/>
      <c r="C13" s="291"/>
      <c r="D13" s="291"/>
      <c r="E13" s="292"/>
      <c r="F13" s="8">
        <v>130</v>
      </c>
      <c r="G13" s="44">
        <v>-614255.4199999999</v>
      </c>
      <c r="H13" s="48">
        <v>-271883519</v>
      </c>
      <c r="I13" s="49">
        <f t="shared" si="0"/>
        <v>-272497774.42</v>
      </c>
      <c r="J13" s="44">
        <v>-286539.23209279997</v>
      </c>
      <c r="K13" s="48">
        <v>-340141629.6295467</v>
      </c>
      <c r="L13" s="49">
        <f t="shared" si="1"/>
        <v>-340428168.8616395</v>
      </c>
      <c r="N13" s="170"/>
      <c r="O13" s="170"/>
      <c r="P13" s="170"/>
      <c r="Q13" s="170"/>
      <c r="R13" s="170"/>
      <c r="S13" s="170"/>
    </row>
    <row r="14" spans="1:19" ht="12.75" customHeight="1">
      <c r="A14" s="290" t="s">
        <v>205</v>
      </c>
      <c r="B14" s="291"/>
      <c r="C14" s="291"/>
      <c r="D14" s="291"/>
      <c r="E14" s="292"/>
      <c r="F14" s="8">
        <v>131</v>
      </c>
      <c r="G14" s="44">
        <v>5786.46</v>
      </c>
      <c r="H14" s="48">
        <v>-5628564.390000004</v>
      </c>
      <c r="I14" s="49">
        <f t="shared" si="0"/>
        <v>-5622777.930000004</v>
      </c>
      <c r="J14" s="44">
        <v>-74777.40688000001</v>
      </c>
      <c r="K14" s="48">
        <v>21938925.6949863</v>
      </c>
      <c r="L14" s="49">
        <f t="shared" si="1"/>
        <v>21864148.2881063</v>
      </c>
      <c r="N14" s="170"/>
      <c r="O14" s="170"/>
      <c r="P14" s="170"/>
      <c r="Q14" s="170"/>
      <c r="R14" s="170"/>
      <c r="S14" s="170"/>
    </row>
    <row r="15" spans="1:19" ht="12.75" customHeight="1">
      <c r="A15" s="290" t="s">
        <v>206</v>
      </c>
      <c r="B15" s="291"/>
      <c r="C15" s="291"/>
      <c r="D15" s="291"/>
      <c r="E15" s="292"/>
      <c r="F15" s="8">
        <v>132</v>
      </c>
      <c r="G15" s="44">
        <v>0</v>
      </c>
      <c r="H15" s="48">
        <v>1010884.0299999993</v>
      </c>
      <c r="I15" s="49">
        <f t="shared" si="0"/>
        <v>1010884.0299999993</v>
      </c>
      <c r="J15" s="44">
        <v>0</v>
      </c>
      <c r="K15" s="48">
        <v>1927250.159355292</v>
      </c>
      <c r="L15" s="49">
        <f t="shared" si="1"/>
        <v>1927250.159355292</v>
      </c>
      <c r="N15" s="170"/>
      <c r="O15" s="170"/>
      <c r="P15" s="170"/>
      <c r="Q15" s="170"/>
      <c r="R15" s="170"/>
      <c r="S15" s="170"/>
    </row>
    <row r="16" spans="1:19" ht="24.75" customHeight="1">
      <c r="A16" s="293" t="s">
        <v>207</v>
      </c>
      <c r="B16" s="291"/>
      <c r="C16" s="291"/>
      <c r="D16" s="291"/>
      <c r="E16" s="292"/>
      <c r="F16" s="8">
        <v>133</v>
      </c>
      <c r="G16" s="50">
        <f>G17+G18+G22+G23+G24+G28+G29</f>
        <v>69408044.33</v>
      </c>
      <c r="H16" s="51">
        <f>H17+H18+H22+H23+H24+H28+H29</f>
        <v>122815533.76500005</v>
      </c>
      <c r="I16" s="49">
        <f t="shared" si="0"/>
        <v>192223578.09500003</v>
      </c>
      <c r="J16" s="50">
        <f>J17+J18+J22+J23+J24+J28+J29</f>
        <v>65577144.04528156</v>
      </c>
      <c r="K16" s="51">
        <f>K17+K18+K22+K23+K24+K28+K29</f>
        <v>132176260.45355892</v>
      </c>
      <c r="L16" s="49">
        <f t="shared" si="1"/>
        <v>197753404.49884048</v>
      </c>
      <c r="N16" s="170"/>
      <c r="O16" s="170"/>
      <c r="P16" s="170"/>
      <c r="Q16" s="170"/>
      <c r="R16" s="170"/>
      <c r="S16" s="170"/>
    </row>
    <row r="17" spans="1:19" ht="27" customHeight="1">
      <c r="A17" s="290" t="s">
        <v>208</v>
      </c>
      <c r="B17" s="291"/>
      <c r="C17" s="291"/>
      <c r="D17" s="291"/>
      <c r="E17" s="292"/>
      <c r="F17" s="8">
        <v>134</v>
      </c>
      <c r="G17" s="44">
        <v>0</v>
      </c>
      <c r="H17" s="48">
        <v>14121904.834999999</v>
      </c>
      <c r="I17" s="49">
        <f t="shared" si="0"/>
        <v>14121904.834999999</v>
      </c>
      <c r="J17" s="44">
        <v>0</v>
      </c>
      <c r="K17" s="48">
        <v>8044198.659999885</v>
      </c>
      <c r="L17" s="49">
        <f t="shared" si="1"/>
        <v>8044198.659999885</v>
      </c>
      <c r="N17" s="170"/>
      <c r="O17" s="170"/>
      <c r="P17" s="170"/>
      <c r="Q17" s="170"/>
      <c r="R17" s="170"/>
      <c r="S17" s="170"/>
    </row>
    <row r="18" spans="1:19" ht="26.25" customHeight="1">
      <c r="A18" s="290" t="s">
        <v>209</v>
      </c>
      <c r="B18" s="291"/>
      <c r="C18" s="291"/>
      <c r="D18" s="291"/>
      <c r="E18" s="292"/>
      <c r="F18" s="8">
        <v>135</v>
      </c>
      <c r="G18" s="50">
        <f>SUM(G19:G21)</f>
        <v>22222.65</v>
      </c>
      <c r="H18" s="51">
        <f>SUM(H19:H21)</f>
        <v>5440648.74</v>
      </c>
      <c r="I18" s="49">
        <f t="shared" si="0"/>
        <v>5462871.390000001</v>
      </c>
      <c r="J18" s="50">
        <f>SUM(J19:J21)</f>
        <v>19711.959</v>
      </c>
      <c r="K18" s="51">
        <f>SUM(K19:K21)</f>
        <v>29645903.2800164</v>
      </c>
      <c r="L18" s="49">
        <f t="shared" si="1"/>
        <v>29665615.2390164</v>
      </c>
      <c r="N18" s="170"/>
      <c r="O18" s="170"/>
      <c r="P18" s="170"/>
      <c r="Q18" s="170"/>
      <c r="R18" s="170"/>
      <c r="S18" s="170"/>
    </row>
    <row r="19" spans="1:19" ht="12.75" customHeight="1">
      <c r="A19" s="290" t="s">
        <v>210</v>
      </c>
      <c r="B19" s="291"/>
      <c r="C19" s="291"/>
      <c r="D19" s="291"/>
      <c r="E19" s="292"/>
      <c r="F19" s="8">
        <v>136</v>
      </c>
      <c r="G19" s="44">
        <v>22222.65</v>
      </c>
      <c r="H19" s="48">
        <v>5408070.54</v>
      </c>
      <c r="I19" s="49">
        <f t="shared" si="0"/>
        <v>5430293.19</v>
      </c>
      <c r="J19" s="44">
        <v>19711.959</v>
      </c>
      <c r="K19" s="48">
        <v>28083725.13307</v>
      </c>
      <c r="L19" s="49">
        <f t="shared" si="1"/>
        <v>28103437.09207</v>
      </c>
      <c r="N19" s="170"/>
      <c r="O19" s="170"/>
      <c r="P19" s="170"/>
      <c r="Q19" s="170"/>
      <c r="R19" s="170"/>
      <c r="S19" s="170"/>
    </row>
    <row r="20" spans="1:19" ht="24" customHeight="1">
      <c r="A20" s="290" t="s">
        <v>211</v>
      </c>
      <c r="B20" s="291"/>
      <c r="C20" s="291"/>
      <c r="D20" s="291"/>
      <c r="E20" s="292"/>
      <c r="F20" s="8">
        <v>137</v>
      </c>
      <c r="G20" s="44">
        <v>0</v>
      </c>
      <c r="H20" s="48">
        <v>0</v>
      </c>
      <c r="I20" s="49">
        <f t="shared" si="0"/>
        <v>0</v>
      </c>
      <c r="J20" s="44">
        <v>0</v>
      </c>
      <c r="K20" s="48">
        <v>544614.6469463999</v>
      </c>
      <c r="L20" s="49">
        <f t="shared" si="1"/>
        <v>544614.6469463999</v>
      </c>
      <c r="N20" s="170"/>
      <c r="O20" s="170"/>
      <c r="P20" s="170"/>
      <c r="Q20" s="170"/>
      <c r="R20" s="170"/>
      <c r="S20" s="170"/>
    </row>
    <row r="21" spans="1:19" ht="12.75" customHeight="1">
      <c r="A21" s="290" t="s">
        <v>212</v>
      </c>
      <c r="B21" s="291"/>
      <c r="C21" s="291"/>
      <c r="D21" s="291"/>
      <c r="E21" s="292"/>
      <c r="F21" s="8">
        <v>138</v>
      </c>
      <c r="G21" s="44">
        <v>0</v>
      </c>
      <c r="H21" s="48">
        <v>32578.2</v>
      </c>
      <c r="I21" s="49">
        <f t="shared" si="0"/>
        <v>32578.2</v>
      </c>
      <c r="J21" s="44">
        <v>0</v>
      </c>
      <c r="K21" s="48">
        <v>1017563.4999999998</v>
      </c>
      <c r="L21" s="49">
        <f t="shared" si="1"/>
        <v>1017563.4999999998</v>
      </c>
      <c r="N21" s="170"/>
      <c r="O21" s="170"/>
      <c r="P21" s="170"/>
      <c r="Q21" s="170"/>
      <c r="R21" s="170"/>
      <c r="S21" s="170"/>
    </row>
    <row r="22" spans="1:19" ht="12.75" customHeight="1">
      <c r="A22" s="290" t="s">
        <v>213</v>
      </c>
      <c r="B22" s="291"/>
      <c r="C22" s="291"/>
      <c r="D22" s="291"/>
      <c r="E22" s="292"/>
      <c r="F22" s="8">
        <v>139</v>
      </c>
      <c r="G22" s="44">
        <v>65813662.27</v>
      </c>
      <c r="H22" s="48">
        <v>72517652.86000003</v>
      </c>
      <c r="I22" s="49">
        <f t="shared" si="0"/>
        <v>138331315.13000003</v>
      </c>
      <c r="J22" s="44">
        <v>62576468.819229975</v>
      </c>
      <c r="K22" s="48">
        <v>70932535.20131244</v>
      </c>
      <c r="L22" s="49">
        <f t="shared" si="1"/>
        <v>133509004.02054241</v>
      </c>
      <c r="N22" s="170"/>
      <c r="O22" s="170"/>
      <c r="P22" s="170"/>
      <c r="Q22" s="170"/>
      <c r="R22" s="170"/>
      <c r="S22" s="170"/>
    </row>
    <row r="23" spans="1:19" ht="24" customHeight="1">
      <c r="A23" s="290" t="s">
        <v>214</v>
      </c>
      <c r="B23" s="291"/>
      <c r="C23" s="291"/>
      <c r="D23" s="291"/>
      <c r="E23" s="292"/>
      <c r="F23" s="8">
        <v>140</v>
      </c>
      <c r="G23" s="44">
        <v>540314.57</v>
      </c>
      <c r="H23" s="48">
        <v>1604846.66</v>
      </c>
      <c r="I23" s="49">
        <f t="shared" si="0"/>
        <v>2145161.23</v>
      </c>
      <c r="J23" s="44">
        <v>58312.23428999999</v>
      </c>
      <c r="K23" s="48">
        <v>1952432.8715932</v>
      </c>
      <c r="L23" s="49">
        <f t="shared" si="1"/>
        <v>2010745.1058832</v>
      </c>
      <c r="N23" s="170"/>
      <c r="O23" s="170"/>
      <c r="P23" s="170"/>
      <c r="Q23" s="170"/>
      <c r="R23" s="170"/>
      <c r="S23" s="170"/>
    </row>
    <row r="24" spans="1:19" ht="23.25" customHeight="1">
      <c r="A24" s="290" t="s">
        <v>215</v>
      </c>
      <c r="B24" s="291"/>
      <c r="C24" s="291"/>
      <c r="D24" s="291"/>
      <c r="E24" s="292"/>
      <c r="F24" s="8">
        <v>141</v>
      </c>
      <c r="G24" s="50">
        <f>SUM(G25:G27)</f>
        <v>2473237.74</v>
      </c>
      <c r="H24" s="51">
        <f>SUM(H25:H27)</f>
        <v>8412217.81</v>
      </c>
      <c r="I24" s="49">
        <f t="shared" si="0"/>
        <v>10885455.55</v>
      </c>
      <c r="J24" s="50">
        <f>SUM(J25:J27)</f>
        <v>2480693.53482999</v>
      </c>
      <c r="K24" s="51">
        <f>SUM(K25:K27)</f>
        <v>16386541.550872598</v>
      </c>
      <c r="L24" s="49">
        <f t="shared" si="1"/>
        <v>18867235.085702587</v>
      </c>
      <c r="N24" s="170"/>
      <c r="O24" s="170"/>
      <c r="P24" s="170"/>
      <c r="Q24" s="170"/>
      <c r="R24" s="170"/>
      <c r="S24" s="170"/>
    </row>
    <row r="25" spans="1:19" ht="12.75" customHeight="1">
      <c r="A25" s="290" t="s">
        <v>216</v>
      </c>
      <c r="B25" s="291"/>
      <c r="C25" s="291"/>
      <c r="D25" s="291"/>
      <c r="E25" s="292"/>
      <c r="F25" s="8">
        <v>142</v>
      </c>
      <c r="G25" s="44">
        <v>1009806.52</v>
      </c>
      <c r="H25" s="48">
        <v>3113911.16</v>
      </c>
      <c r="I25" s="49">
        <f t="shared" si="0"/>
        <v>4123717.68</v>
      </c>
      <c r="J25" s="44">
        <v>491235.3062699999</v>
      </c>
      <c r="K25" s="48">
        <v>235033.77087259997</v>
      </c>
      <c r="L25" s="49">
        <f t="shared" si="1"/>
        <v>726269.0771425999</v>
      </c>
      <c r="N25" s="170"/>
      <c r="O25" s="170"/>
      <c r="P25" s="170"/>
      <c r="Q25" s="170"/>
      <c r="R25" s="170"/>
      <c r="S25" s="170"/>
    </row>
    <row r="26" spans="1:19" ht="12.75" customHeight="1">
      <c r="A26" s="290" t="s">
        <v>217</v>
      </c>
      <c r="B26" s="291"/>
      <c r="C26" s="291"/>
      <c r="D26" s="291"/>
      <c r="E26" s="292"/>
      <c r="F26" s="8">
        <v>143</v>
      </c>
      <c r="G26" s="44">
        <v>1463431.2200000002</v>
      </c>
      <c r="H26" s="48">
        <v>5288306.65</v>
      </c>
      <c r="I26" s="49">
        <f t="shared" si="0"/>
        <v>6751737.870000001</v>
      </c>
      <c r="J26" s="44">
        <v>1989458.22855999</v>
      </c>
      <c r="K26" s="48">
        <v>16151507.779999997</v>
      </c>
      <c r="L26" s="49">
        <f t="shared" si="1"/>
        <v>18140966.008559987</v>
      </c>
      <c r="N26" s="170"/>
      <c r="O26" s="170"/>
      <c r="P26" s="170"/>
      <c r="Q26" s="170"/>
      <c r="R26" s="170"/>
      <c r="S26" s="170"/>
    </row>
    <row r="27" spans="1:19" ht="12.75" customHeight="1">
      <c r="A27" s="290" t="s">
        <v>218</v>
      </c>
      <c r="B27" s="291"/>
      <c r="C27" s="291"/>
      <c r="D27" s="291"/>
      <c r="E27" s="292"/>
      <c r="F27" s="8">
        <v>144</v>
      </c>
      <c r="G27" s="44">
        <v>0</v>
      </c>
      <c r="H27" s="48">
        <v>10000</v>
      </c>
      <c r="I27" s="49">
        <f t="shared" si="0"/>
        <v>10000</v>
      </c>
      <c r="J27" s="44">
        <v>0</v>
      </c>
      <c r="K27" s="48">
        <v>0</v>
      </c>
      <c r="L27" s="49">
        <f t="shared" si="1"/>
        <v>0</v>
      </c>
      <c r="N27" s="170"/>
      <c r="O27" s="170"/>
      <c r="P27" s="170"/>
      <c r="Q27" s="170"/>
      <c r="R27" s="170"/>
      <c r="S27" s="170"/>
    </row>
    <row r="28" spans="1:19" ht="12.75" customHeight="1">
      <c r="A28" s="290" t="s">
        <v>219</v>
      </c>
      <c r="B28" s="291"/>
      <c r="C28" s="291"/>
      <c r="D28" s="291"/>
      <c r="E28" s="292"/>
      <c r="F28" s="8">
        <v>145</v>
      </c>
      <c r="G28" s="44">
        <v>0</v>
      </c>
      <c r="H28" s="48">
        <v>1215171.0099999988</v>
      </c>
      <c r="I28" s="49">
        <f t="shared" si="0"/>
        <v>1215171.0099999988</v>
      </c>
      <c r="J28" s="44">
        <v>0</v>
      </c>
      <c r="K28" s="48">
        <v>0</v>
      </c>
      <c r="L28" s="49">
        <f t="shared" si="1"/>
        <v>0</v>
      </c>
      <c r="N28" s="170"/>
      <c r="O28" s="170"/>
      <c r="P28" s="170"/>
      <c r="Q28" s="170"/>
      <c r="R28" s="170"/>
      <c r="S28" s="170"/>
    </row>
    <row r="29" spans="1:19" ht="12.75" customHeight="1">
      <c r="A29" s="290" t="s">
        <v>220</v>
      </c>
      <c r="B29" s="291"/>
      <c r="C29" s="291"/>
      <c r="D29" s="291"/>
      <c r="E29" s="292"/>
      <c r="F29" s="8">
        <v>146</v>
      </c>
      <c r="G29" s="44">
        <v>558607.1</v>
      </c>
      <c r="H29" s="48">
        <v>19503091.85</v>
      </c>
      <c r="I29" s="49">
        <f t="shared" si="0"/>
        <v>20061698.950000003</v>
      </c>
      <c r="J29" s="44">
        <v>441957.49793159997</v>
      </c>
      <c r="K29" s="48">
        <v>5214648.889764394</v>
      </c>
      <c r="L29" s="49">
        <f t="shared" si="1"/>
        <v>5656606.387695993</v>
      </c>
      <c r="N29" s="170"/>
      <c r="O29" s="170"/>
      <c r="P29" s="170"/>
      <c r="Q29" s="170"/>
      <c r="R29" s="170"/>
      <c r="S29" s="170"/>
    </row>
    <row r="30" spans="1:19" ht="12.75" customHeight="1">
      <c r="A30" s="293" t="s">
        <v>221</v>
      </c>
      <c r="B30" s="291"/>
      <c r="C30" s="291"/>
      <c r="D30" s="291"/>
      <c r="E30" s="292"/>
      <c r="F30" s="8">
        <v>147</v>
      </c>
      <c r="G30" s="44">
        <v>8230.52</v>
      </c>
      <c r="H30" s="48">
        <v>18921494.079999994</v>
      </c>
      <c r="I30" s="49">
        <f t="shared" si="0"/>
        <v>18929724.599999994</v>
      </c>
      <c r="J30" s="44">
        <v>81230.76999999989</v>
      </c>
      <c r="K30" s="48">
        <v>25626172.283043895</v>
      </c>
      <c r="L30" s="49">
        <f t="shared" si="1"/>
        <v>25707403.053043894</v>
      </c>
      <c r="N30" s="170"/>
      <c r="O30" s="170"/>
      <c r="P30" s="170"/>
      <c r="Q30" s="170"/>
      <c r="R30" s="170"/>
      <c r="S30" s="170"/>
    </row>
    <row r="31" spans="1:19" ht="15" customHeight="1">
      <c r="A31" s="293" t="s">
        <v>222</v>
      </c>
      <c r="B31" s="291"/>
      <c r="C31" s="291"/>
      <c r="D31" s="291"/>
      <c r="E31" s="292"/>
      <c r="F31" s="8">
        <v>148</v>
      </c>
      <c r="G31" s="44">
        <v>25217.25</v>
      </c>
      <c r="H31" s="48">
        <v>13854184.240000004</v>
      </c>
      <c r="I31" s="49">
        <f t="shared" si="0"/>
        <v>13879401.490000004</v>
      </c>
      <c r="J31" s="44">
        <v>5920.50375679999</v>
      </c>
      <c r="K31" s="48">
        <v>17480572.061920904</v>
      </c>
      <c r="L31" s="49">
        <f t="shared" si="1"/>
        <v>17486492.565677702</v>
      </c>
      <c r="N31" s="170"/>
      <c r="O31" s="170"/>
      <c r="P31" s="170"/>
      <c r="Q31" s="170"/>
      <c r="R31" s="170"/>
      <c r="S31" s="170"/>
    </row>
    <row r="32" spans="1:19" ht="12.75" customHeight="1">
      <c r="A32" s="293" t="s">
        <v>223</v>
      </c>
      <c r="B32" s="291"/>
      <c r="C32" s="291"/>
      <c r="D32" s="291"/>
      <c r="E32" s="292"/>
      <c r="F32" s="8">
        <v>149</v>
      </c>
      <c r="G32" s="44">
        <v>285112.66000000003</v>
      </c>
      <c r="H32" s="48">
        <v>93972372.68999998</v>
      </c>
      <c r="I32" s="49">
        <f t="shared" si="0"/>
        <v>94257485.34999998</v>
      </c>
      <c r="J32" s="44">
        <v>36237.807394400006</v>
      </c>
      <c r="K32" s="48">
        <v>58979968.90313658</v>
      </c>
      <c r="L32" s="49">
        <f t="shared" si="1"/>
        <v>59016206.71053098</v>
      </c>
      <c r="N32" s="170"/>
      <c r="O32" s="170"/>
      <c r="P32" s="170"/>
      <c r="Q32" s="170"/>
      <c r="R32" s="170"/>
      <c r="S32" s="170"/>
    </row>
    <row r="33" spans="1:19" ht="21" customHeight="1">
      <c r="A33" s="293" t="s">
        <v>224</v>
      </c>
      <c r="B33" s="291"/>
      <c r="C33" s="291"/>
      <c r="D33" s="291"/>
      <c r="E33" s="292"/>
      <c r="F33" s="8">
        <v>150</v>
      </c>
      <c r="G33" s="50">
        <f>G34+G38</f>
        <v>-161363131.46999997</v>
      </c>
      <c r="H33" s="51">
        <f>H34+H38</f>
        <v>-654749800.4800001</v>
      </c>
      <c r="I33" s="49">
        <f t="shared" si="0"/>
        <v>-816112931.95</v>
      </c>
      <c r="J33" s="50">
        <f>J34+J38</f>
        <v>-165794758.88071048</v>
      </c>
      <c r="K33" s="51">
        <f>K34+K38</f>
        <v>-584538141.5053326</v>
      </c>
      <c r="L33" s="49">
        <f t="shared" si="1"/>
        <v>-750332900.3860431</v>
      </c>
      <c r="N33" s="170"/>
      <c r="O33" s="170"/>
      <c r="P33" s="170"/>
      <c r="Q33" s="170"/>
      <c r="R33" s="170"/>
      <c r="S33" s="170"/>
    </row>
    <row r="34" spans="1:19" ht="12.75" customHeight="1">
      <c r="A34" s="290" t="s">
        <v>225</v>
      </c>
      <c r="B34" s="291"/>
      <c r="C34" s="291"/>
      <c r="D34" s="291"/>
      <c r="E34" s="292"/>
      <c r="F34" s="8">
        <v>151</v>
      </c>
      <c r="G34" s="50">
        <f>SUM(G35:G37)</f>
        <v>-159535514.01999998</v>
      </c>
      <c r="H34" s="51">
        <f>SUM(H35:H37)</f>
        <v>-578100177.6900002</v>
      </c>
      <c r="I34" s="49">
        <f t="shared" si="0"/>
        <v>-737635691.7100002</v>
      </c>
      <c r="J34" s="50">
        <f>SUM(J35:J37)</f>
        <v>-165480409.0333961</v>
      </c>
      <c r="K34" s="51">
        <f>SUM(K35:K37)</f>
        <v>-600819281.5830863</v>
      </c>
      <c r="L34" s="49">
        <f t="shared" si="1"/>
        <v>-766299690.6164824</v>
      </c>
      <c r="N34" s="170"/>
      <c r="O34" s="170"/>
      <c r="P34" s="170"/>
      <c r="Q34" s="170"/>
      <c r="R34" s="170"/>
      <c r="S34" s="170"/>
    </row>
    <row r="35" spans="1:19" ht="12.75" customHeight="1">
      <c r="A35" s="290" t="s">
        <v>226</v>
      </c>
      <c r="B35" s="291"/>
      <c r="C35" s="291"/>
      <c r="D35" s="291"/>
      <c r="E35" s="292"/>
      <c r="F35" s="8">
        <v>152</v>
      </c>
      <c r="G35" s="44">
        <v>-159535514.01999998</v>
      </c>
      <c r="H35" s="48">
        <v>-616084816.5000001</v>
      </c>
      <c r="I35" s="49">
        <f t="shared" si="0"/>
        <v>-775620330.5200001</v>
      </c>
      <c r="J35" s="44">
        <v>-165480409.0333961</v>
      </c>
      <c r="K35" s="48">
        <v>-653134250.4445757</v>
      </c>
      <c r="L35" s="49">
        <f t="shared" si="1"/>
        <v>-818614659.4779718</v>
      </c>
      <c r="N35" s="170"/>
      <c r="O35" s="170"/>
      <c r="P35" s="170"/>
      <c r="Q35" s="170"/>
      <c r="R35" s="170"/>
      <c r="S35" s="170"/>
    </row>
    <row r="36" spans="1:19" ht="12.75" customHeight="1">
      <c r="A36" s="290" t="s">
        <v>227</v>
      </c>
      <c r="B36" s="291"/>
      <c r="C36" s="291"/>
      <c r="D36" s="291"/>
      <c r="E36" s="292"/>
      <c r="F36" s="8">
        <v>153</v>
      </c>
      <c r="G36" s="44">
        <v>0</v>
      </c>
      <c r="H36" s="48">
        <v>330929.30000000005</v>
      </c>
      <c r="I36" s="49">
        <f t="shared" si="0"/>
        <v>330929.30000000005</v>
      </c>
      <c r="J36" s="44">
        <v>0</v>
      </c>
      <c r="K36" s="48">
        <v>1755837.426287199</v>
      </c>
      <c r="L36" s="49">
        <f t="shared" si="1"/>
        <v>1755837.426287199</v>
      </c>
      <c r="N36" s="170"/>
      <c r="O36" s="170"/>
      <c r="P36" s="170"/>
      <c r="Q36" s="170"/>
      <c r="R36" s="170"/>
      <c r="S36" s="170"/>
    </row>
    <row r="37" spans="1:19" ht="12.75" customHeight="1">
      <c r="A37" s="290" t="s">
        <v>228</v>
      </c>
      <c r="B37" s="291"/>
      <c r="C37" s="291"/>
      <c r="D37" s="291"/>
      <c r="E37" s="292"/>
      <c r="F37" s="8">
        <v>154</v>
      </c>
      <c r="G37" s="44">
        <v>0</v>
      </c>
      <c r="H37" s="48">
        <v>37653709.50999999</v>
      </c>
      <c r="I37" s="49">
        <f t="shared" si="0"/>
        <v>37653709.50999999</v>
      </c>
      <c r="J37" s="44">
        <v>0</v>
      </c>
      <c r="K37" s="48">
        <v>50559131.4352022</v>
      </c>
      <c r="L37" s="49">
        <f t="shared" si="1"/>
        <v>50559131.4352022</v>
      </c>
      <c r="N37" s="170"/>
      <c r="O37" s="170"/>
      <c r="P37" s="170"/>
      <c r="Q37" s="170"/>
      <c r="R37" s="170"/>
      <c r="S37" s="170"/>
    </row>
    <row r="38" spans="1:19" ht="12.75" customHeight="1">
      <c r="A38" s="290" t="s">
        <v>229</v>
      </c>
      <c r="B38" s="291"/>
      <c r="C38" s="291"/>
      <c r="D38" s="291"/>
      <c r="E38" s="292"/>
      <c r="F38" s="8">
        <v>155</v>
      </c>
      <c r="G38" s="50">
        <f>SUM(G39:G41)</f>
        <v>-1827617.4499999997</v>
      </c>
      <c r="H38" s="51">
        <f>SUM(H39:H41)</f>
        <v>-76649622.78999999</v>
      </c>
      <c r="I38" s="49">
        <f t="shared" si="0"/>
        <v>-78477240.24</v>
      </c>
      <c r="J38" s="50">
        <f>SUM(J39:J41)</f>
        <v>-314349.8473143998</v>
      </c>
      <c r="K38" s="51">
        <f>SUM(K39:K41)</f>
        <v>16281140.07775368</v>
      </c>
      <c r="L38" s="49">
        <f t="shared" si="1"/>
        <v>15966790.23043928</v>
      </c>
      <c r="N38" s="170"/>
      <c r="O38" s="170"/>
      <c r="P38" s="170"/>
      <c r="Q38" s="170"/>
      <c r="R38" s="170"/>
      <c r="S38" s="170"/>
    </row>
    <row r="39" spans="1:19" ht="12.75" customHeight="1">
      <c r="A39" s="290" t="s">
        <v>230</v>
      </c>
      <c r="B39" s="291"/>
      <c r="C39" s="291"/>
      <c r="D39" s="291"/>
      <c r="E39" s="292"/>
      <c r="F39" s="8">
        <v>156</v>
      </c>
      <c r="G39" s="44">
        <v>-1827617.4499999997</v>
      </c>
      <c r="H39" s="48">
        <v>-55930207.87999998</v>
      </c>
      <c r="I39" s="49">
        <f t="shared" si="0"/>
        <v>-57757825.32999998</v>
      </c>
      <c r="J39" s="44">
        <v>-314349.8473143998</v>
      </c>
      <c r="K39" s="48">
        <v>-8233090.688535407</v>
      </c>
      <c r="L39" s="49">
        <f t="shared" si="1"/>
        <v>-8547440.535849808</v>
      </c>
      <c r="N39" s="170"/>
      <c r="O39" s="170"/>
      <c r="P39" s="170"/>
      <c r="Q39" s="170"/>
      <c r="R39" s="170"/>
      <c r="S39" s="170"/>
    </row>
    <row r="40" spans="1:19" ht="12.75" customHeight="1">
      <c r="A40" s="290" t="s">
        <v>231</v>
      </c>
      <c r="B40" s="291"/>
      <c r="C40" s="291"/>
      <c r="D40" s="291"/>
      <c r="E40" s="292"/>
      <c r="F40" s="8">
        <v>157</v>
      </c>
      <c r="G40" s="44">
        <v>0</v>
      </c>
      <c r="H40" s="48">
        <v>-63126.27000000002</v>
      </c>
      <c r="I40" s="49">
        <f t="shared" si="0"/>
        <v>-63126.27000000002</v>
      </c>
      <c r="J40" s="44">
        <v>0</v>
      </c>
      <c r="K40" s="48">
        <v>736876.1653898</v>
      </c>
      <c r="L40" s="49">
        <f t="shared" si="1"/>
        <v>736876.1653898</v>
      </c>
      <c r="N40" s="170"/>
      <c r="O40" s="170"/>
      <c r="P40" s="170"/>
      <c r="Q40" s="170"/>
      <c r="R40" s="170"/>
      <c r="S40" s="170"/>
    </row>
    <row r="41" spans="1:19" ht="12.75" customHeight="1">
      <c r="A41" s="290" t="s">
        <v>232</v>
      </c>
      <c r="B41" s="291"/>
      <c r="C41" s="291"/>
      <c r="D41" s="291"/>
      <c r="E41" s="292"/>
      <c r="F41" s="8">
        <v>158</v>
      </c>
      <c r="G41" s="44">
        <v>0</v>
      </c>
      <c r="H41" s="48">
        <v>-20656288.64</v>
      </c>
      <c r="I41" s="49">
        <f t="shared" si="0"/>
        <v>-20656288.64</v>
      </c>
      <c r="J41" s="44">
        <v>0</v>
      </c>
      <c r="K41" s="48">
        <v>23777354.600899287</v>
      </c>
      <c r="L41" s="49">
        <f t="shared" si="1"/>
        <v>23777354.600899287</v>
      </c>
      <c r="N41" s="170"/>
      <c r="O41" s="170"/>
      <c r="P41" s="170"/>
      <c r="Q41" s="170"/>
      <c r="R41" s="170"/>
      <c r="S41" s="170"/>
    </row>
    <row r="42" spans="1:19" ht="26.25" customHeight="1">
      <c r="A42" s="293" t="s">
        <v>233</v>
      </c>
      <c r="B42" s="291"/>
      <c r="C42" s="291"/>
      <c r="D42" s="291"/>
      <c r="E42" s="292"/>
      <c r="F42" s="8">
        <v>159</v>
      </c>
      <c r="G42" s="50">
        <f>G43+G46</f>
        <v>-149275005.58000004</v>
      </c>
      <c r="H42" s="51">
        <f>H43+H46</f>
        <v>9835853.34</v>
      </c>
      <c r="I42" s="49">
        <f t="shared" si="0"/>
        <v>-139439152.24000004</v>
      </c>
      <c r="J42" s="50">
        <f>J43+J46</f>
        <v>-77295775.80310057</v>
      </c>
      <c r="K42" s="51">
        <f>K43+K46</f>
        <v>7011625.57562</v>
      </c>
      <c r="L42" s="49">
        <f t="shared" si="1"/>
        <v>-70284150.22748058</v>
      </c>
      <c r="N42" s="170"/>
      <c r="O42" s="170"/>
      <c r="P42" s="170"/>
      <c r="Q42" s="170"/>
      <c r="R42" s="170"/>
      <c r="S42" s="170"/>
    </row>
    <row r="43" spans="1:19" ht="21" customHeight="1">
      <c r="A43" s="290" t="s">
        <v>234</v>
      </c>
      <c r="B43" s="291"/>
      <c r="C43" s="291"/>
      <c r="D43" s="291"/>
      <c r="E43" s="292"/>
      <c r="F43" s="8">
        <v>160</v>
      </c>
      <c r="G43" s="50">
        <f>SUM(G44:G45)</f>
        <v>-149275005.58000004</v>
      </c>
      <c r="H43" s="51">
        <f>SUM(H44:H45)</f>
        <v>0</v>
      </c>
      <c r="I43" s="49">
        <f t="shared" si="0"/>
        <v>-149275005.58000004</v>
      </c>
      <c r="J43" s="50">
        <f>SUM(J44:J45)</f>
        <v>-75564546.03310058</v>
      </c>
      <c r="K43" s="51">
        <f>SUM(K44:K45)</f>
        <v>0</v>
      </c>
      <c r="L43" s="49">
        <f t="shared" si="1"/>
        <v>-75564546.03310058</v>
      </c>
      <c r="N43" s="170"/>
      <c r="O43" s="170"/>
      <c r="P43" s="170"/>
      <c r="Q43" s="170"/>
      <c r="R43" s="170"/>
      <c r="S43" s="170"/>
    </row>
    <row r="44" spans="1:19" ht="12.75" customHeight="1">
      <c r="A44" s="290" t="s">
        <v>235</v>
      </c>
      <c r="B44" s="291"/>
      <c r="C44" s="291"/>
      <c r="D44" s="291"/>
      <c r="E44" s="292"/>
      <c r="F44" s="8">
        <v>161</v>
      </c>
      <c r="G44" s="44">
        <v>-149202680.86000004</v>
      </c>
      <c r="H44" s="48">
        <v>0</v>
      </c>
      <c r="I44" s="49">
        <f t="shared" si="0"/>
        <v>-149202680.86000004</v>
      </c>
      <c r="J44" s="44">
        <v>-75491428.19310057</v>
      </c>
      <c r="K44" s="48">
        <v>0</v>
      </c>
      <c r="L44" s="49">
        <f t="shared" si="1"/>
        <v>-75491428.19310057</v>
      </c>
      <c r="N44" s="170"/>
      <c r="O44" s="170"/>
      <c r="P44" s="170"/>
      <c r="Q44" s="170"/>
      <c r="R44" s="170"/>
      <c r="S44" s="170"/>
    </row>
    <row r="45" spans="1:19" ht="12.75" customHeight="1">
      <c r="A45" s="290" t="s">
        <v>236</v>
      </c>
      <c r="B45" s="291"/>
      <c r="C45" s="291"/>
      <c r="D45" s="291"/>
      <c r="E45" s="292"/>
      <c r="F45" s="8">
        <v>162</v>
      </c>
      <c r="G45" s="44">
        <v>-72324.72</v>
      </c>
      <c r="H45" s="48">
        <v>0</v>
      </c>
      <c r="I45" s="49">
        <f t="shared" si="0"/>
        <v>-72324.72</v>
      </c>
      <c r="J45" s="44">
        <v>-73117.83999999991</v>
      </c>
      <c r="K45" s="48">
        <v>0</v>
      </c>
      <c r="L45" s="49">
        <f t="shared" si="1"/>
        <v>-73117.83999999991</v>
      </c>
      <c r="N45" s="170"/>
      <c r="O45" s="170"/>
      <c r="P45" s="170"/>
      <c r="Q45" s="170"/>
      <c r="R45" s="170"/>
      <c r="S45" s="170"/>
    </row>
    <row r="46" spans="1:19" ht="24.75" customHeight="1">
      <c r="A46" s="290" t="s">
        <v>237</v>
      </c>
      <c r="B46" s="291"/>
      <c r="C46" s="291"/>
      <c r="D46" s="291"/>
      <c r="E46" s="292"/>
      <c r="F46" s="8">
        <v>163</v>
      </c>
      <c r="G46" s="50">
        <f>SUM(G47:G49)</f>
        <v>0</v>
      </c>
      <c r="H46" s="51">
        <f>SUM(H47:H49)</f>
        <v>9835853.34</v>
      </c>
      <c r="I46" s="49">
        <f t="shared" si="0"/>
        <v>9835853.34</v>
      </c>
      <c r="J46" s="50">
        <f>SUM(J47:J49)</f>
        <v>-1731229.77</v>
      </c>
      <c r="K46" s="51">
        <f>SUM(K47:K49)</f>
        <v>7011625.57562</v>
      </c>
      <c r="L46" s="49">
        <f t="shared" si="1"/>
        <v>5280395.80562</v>
      </c>
      <c r="N46" s="170"/>
      <c r="O46" s="170"/>
      <c r="P46" s="170"/>
      <c r="Q46" s="170"/>
      <c r="R46" s="170"/>
      <c r="S46" s="170"/>
    </row>
    <row r="47" spans="1:19" ht="12.75" customHeight="1">
      <c r="A47" s="290" t="s">
        <v>230</v>
      </c>
      <c r="B47" s="291"/>
      <c r="C47" s="291"/>
      <c r="D47" s="291"/>
      <c r="E47" s="292"/>
      <c r="F47" s="8">
        <v>164</v>
      </c>
      <c r="G47" s="44">
        <v>0</v>
      </c>
      <c r="H47" s="48">
        <v>9835853.34</v>
      </c>
      <c r="I47" s="49">
        <f t="shared" si="0"/>
        <v>9835853.34</v>
      </c>
      <c r="J47" s="44">
        <v>-1731229.77</v>
      </c>
      <c r="K47" s="48">
        <v>7011625.57562</v>
      </c>
      <c r="L47" s="49">
        <f t="shared" si="1"/>
        <v>5280395.80562</v>
      </c>
      <c r="N47" s="170"/>
      <c r="O47" s="170"/>
      <c r="P47" s="170"/>
      <c r="Q47" s="170"/>
      <c r="R47" s="170"/>
      <c r="S47" s="170"/>
    </row>
    <row r="48" spans="1:19" ht="12.75" customHeight="1">
      <c r="A48" s="290" t="s">
        <v>231</v>
      </c>
      <c r="B48" s="291"/>
      <c r="C48" s="291"/>
      <c r="D48" s="291"/>
      <c r="E48" s="292"/>
      <c r="F48" s="8">
        <v>165</v>
      </c>
      <c r="G48" s="44">
        <v>0</v>
      </c>
      <c r="H48" s="48">
        <v>0</v>
      </c>
      <c r="I48" s="49">
        <f t="shared" si="0"/>
        <v>0</v>
      </c>
      <c r="J48" s="44">
        <v>0</v>
      </c>
      <c r="K48" s="48">
        <v>0</v>
      </c>
      <c r="L48" s="49">
        <f t="shared" si="1"/>
        <v>0</v>
      </c>
      <c r="N48" s="170"/>
      <c r="O48" s="170"/>
      <c r="P48" s="170"/>
      <c r="Q48" s="170"/>
      <c r="R48" s="170"/>
      <c r="S48" s="170"/>
    </row>
    <row r="49" spans="1:19" ht="12.75" customHeight="1">
      <c r="A49" s="290" t="s">
        <v>232</v>
      </c>
      <c r="B49" s="291"/>
      <c r="C49" s="291"/>
      <c r="D49" s="291"/>
      <c r="E49" s="292"/>
      <c r="F49" s="8">
        <v>166</v>
      </c>
      <c r="G49" s="44">
        <v>0</v>
      </c>
      <c r="H49" s="48">
        <v>0</v>
      </c>
      <c r="I49" s="49">
        <f t="shared" si="0"/>
        <v>0</v>
      </c>
      <c r="J49" s="44">
        <v>0</v>
      </c>
      <c r="K49" s="48">
        <v>0</v>
      </c>
      <c r="L49" s="49">
        <f t="shared" si="1"/>
        <v>0</v>
      </c>
      <c r="N49" s="170"/>
      <c r="O49" s="170"/>
      <c r="P49" s="170"/>
      <c r="Q49" s="170"/>
      <c r="R49" s="170"/>
      <c r="S49" s="170"/>
    </row>
    <row r="50" spans="1:19" ht="43.5" customHeight="1">
      <c r="A50" s="332" t="s">
        <v>238</v>
      </c>
      <c r="B50" s="306"/>
      <c r="C50" s="306"/>
      <c r="D50" s="306"/>
      <c r="E50" s="307"/>
      <c r="F50" s="8">
        <v>167</v>
      </c>
      <c r="G50" s="50">
        <f>SUM(G51:G53)</f>
        <v>1440006.92</v>
      </c>
      <c r="H50" s="51">
        <f>SUM(H51:H53)</f>
        <v>0</v>
      </c>
      <c r="I50" s="49">
        <f t="shared" si="0"/>
        <v>1440006.92</v>
      </c>
      <c r="J50" s="50">
        <f>SUM(J51:J53)</f>
        <v>-56546310.07</v>
      </c>
      <c r="K50" s="51">
        <f>SUM(K51:K53)</f>
        <v>0</v>
      </c>
      <c r="L50" s="49">
        <f t="shared" si="1"/>
        <v>-56546310.07</v>
      </c>
      <c r="N50" s="170"/>
      <c r="O50" s="170"/>
      <c r="P50" s="170"/>
      <c r="Q50" s="170"/>
      <c r="R50" s="170"/>
      <c r="S50" s="170"/>
    </row>
    <row r="51" spans="1:19" ht="12.75" customHeight="1">
      <c r="A51" s="290" t="s">
        <v>239</v>
      </c>
      <c r="B51" s="291"/>
      <c r="C51" s="291"/>
      <c r="D51" s="291"/>
      <c r="E51" s="292"/>
      <c r="F51" s="8">
        <v>168</v>
      </c>
      <c r="G51" s="44">
        <v>1440006.92</v>
      </c>
      <c r="H51" s="48">
        <v>0</v>
      </c>
      <c r="I51" s="49">
        <f t="shared" si="0"/>
        <v>1440006.92</v>
      </c>
      <c r="J51" s="44">
        <v>-56546310.07</v>
      </c>
      <c r="K51" s="48">
        <v>0</v>
      </c>
      <c r="L51" s="49">
        <f t="shared" si="1"/>
        <v>-56546310.07</v>
      </c>
      <c r="N51" s="170"/>
      <c r="O51" s="170"/>
      <c r="P51" s="170"/>
      <c r="Q51" s="170"/>
      <c r="R51" s="170"/>
      <c r="S51" s="170"/>
    </row>
    <row r="52" spans="1:19" ht="12.75" customHeight="1">
      <c r="A52" s="290" t="s">
        <v>240</v>
      </c>
      <c r="B52" s="291"/>
      <c r="C52" s="291"/>
      <c r="D52" s="291"/>
      <c r="E52" s="292"/>
      <c r="F52" s="8">
        <v>169</v>
      </c>
      <c r="G52" s="44">
        <v>0</v>
      </c>
      <c r="H52" s="48">
        <v>0</v>
      </c>
      <c r="I52" s="49">
        <f t="shared" si="0"/>
        <v>0</v>
      </c>
      <c r="J52" s="44">
        <v>0</v>
      </c>
      <c r="K52" s="48">
        <v>0</v>
      </c>
      <c r="L52" s="49">
        <f t="shared" si="1"/>
        <v>0</v>
      </c>
      <c r="N52" s="170"/>
      <c r="O52" s="170"/>
      <c r="P52" s="170"/>
      <c r="Q52" s="170"/>
      <c r="R52" s="170"/>
      <c r="S52" s="170"/>
    </row>
    <row r="53" spans="1:19" ht="12.75" customHeight="1">
      <c r="A53" s="290" t="s">
        <v>241</v>
      </c>
      <c r="B53" s="291"/>
      <c r="C53" s="291"/>
      <c r="D53" s="291"/>
      <c r="E53" s="292"/>
      <c r="F53" s="8">
        <v>170</v>
      </c>
      <c r="G53" s="44">
        <v>0</v>
      </c>
      <c r="H53" s="48">
        <v>0</v>
      </c>
      <c r="I53" s="49">
        <f t="shared" si="0"/>
        <v>0</v>
      </c>
      <c r="J53" s="44">
        <v>0</v>
      </c>
      <c r="K53" s="48">
        <v>0</v>
      </c>
      <c r="L53" s="49">
        <f t="shared" si="1"/>
        <v>0</v>
      </c>
      <c r="N53" s="170"/>
      <c r="O53" s="170"/>
      <c r="P53" s="170"/>
      <c r="Q53" s="170"/>
      <c r="R53" s="170"/>
      <c r="S53" s="170"/>
    </row>
    <row r="54" spans="1:19" ht="33" customHeight="1">
      <c r="A54" s="293" t="s">
        <v>242</v>
      </c>
      <c r="B54" s="291"/>
      <c r="C54" s="291"/>
      <c r="D54" s="291"/>
      <c r="E54" s="292"/>
      <c r="F54" s="8">
        <v>171</v>
      </c>
      <c r="G54" s="50">
        <f>SUM(G55:G56)</f>
        <v>0</v>
      </c>
      <c r="H54" s="51">
        <f>SUM(H55:H56)</f>
        <v>1231845</v>
      </c>
      <c r="I54" s="49">
        <f t="shared" si="0"/>
        <v>1231845</v>
      </c>
      <c r="J54" s="50">
        <f>SUM(J55:J56)</f>
        <v>0</v>
      </c>
      <c r="K54" s="51">
        <f>SUM(K55:K56)</f>
        <v>-1140389.6517399987</v>
      </c>
      <c r="L54" s="49">
        <f t="shared" si="1"/>
        <v>-1140389.6517399987</v>
      </c>
      <c r="N54" s="170"/>
      <c r="O54" s="170"/>
      <c r="P54" s="170"/>
      <c r="Q54" s="170"/>
      <c r="R54" s="170"/>
      <c r="S54" s="170"/>
    </row>
    <row r="55" spans="1:19" ht="12.75" customHeight="1">
      <c r="A55" s="290" t="s">
        <v>243</v>
      </c>
      <c r="B55" s="291"/>
      <c r="C55" s="291"/>
      <c r="D55" s="291"/>
      <c r="E55" s="292"/>
      <c r="F55" s="8">
        <v>172</v>
      </c>
      <c r="G55" s="44">
        <v>0</v>
      </c>
      <c r="H55" s="48">
        <v>300000</v>
      </c>
      <c r="I55" s="49">
        <f t="shared" si="0"/>
        <v>300000</v>
      </c>
      <c r="J55" s="44">
        <v>0</v>
      </c>
      <c r="K55" s="48">
        <v>-896800.7199999987</v>
      </c>
      <c r="L55" s="49">
        <f t="shared" si="1"/>
        <v>-896800.7199999987</v>
      </c>
      <c r="N55" s="170"/>
      <c r="O55" s="170"/>
      <c r="P55" s="170"/>
      <c r="Q55" s="170"/>
      <c r="R55" s="170"/>
      <c r="S55" s="170"/>
    </row>
    <row r="56" spans="1:19" ht="12.75" customHeight="1">
      <c r="A56" s="290" t="s">
        <v>244</v>
      </c>
      <c r="B56" s="291"/>
      <c r="C56" s="291"/>
      <c r="D56" s="291"/>
      <c r="E56" s="292"/>
      <c r="F56" s="8">
        <v>173</v>
      </c>
      <c r="G56" s="44">
        <v>0</v>
      </c>
      <c r="H56" s="48">
        <v>931845</v>
      </c>
      <c r="I56" s="49">
        <f t="shared" si="0"/>
        <v>931845</v>
      </c>
      <c r="J56" s="44">
        <v>0</v>
      </c>
      <c r="K56" s="48">
        <v>-243588.93174000003</v>
      </c>
      <c r="L56" s="49">
        <f t="shared" si="1"/>
        <v>-243588.93174000003</v>
      </c>
      <c r="N56" s="170"/>
      <c r="O56" s="170"/>
      <c r="P56" s="170"/>
      <c r="Q56" s="170"/>
      <c r="R56" s="170"/>
      <c r="S56" s="170"/>
    </row>
    <row r="57" spans="1:19" ht="24.75" customHeight="1">
      <c r="A57" s="293" t="s">
        <v>245</v>
      </c>
      <c r="B57" s="291"/>
      <c r="C57" s="291"/>
      <c r="D57" s="291"/>
      <c r="E57" s="292"/>
      <c r="F57" s="8">
        <v>174</v>
      </c>
      <c r="G57" s="50">
        <f>G58+G62</f>
        <v>-67963360.52</v>
      </c>
      <c r="H57" s="51">
        <f>H58+H62</f>
        <v>-471569430.84535205</v>
      </c>
      <c r="I57" s="49">
        <f t="shared" si="0"/>
        <v>-539532791.365352</v>
      </c>
      <c r="J57" s="50">
        <f>J58+J62</f>
        <v>-65299587.810194656</v>
      </c>
      <c r="K57" s="51">
        <f>K58+K62</f>
        <v>-492954203.2043712</v>
      </c>
      <c r="L57" s="49">
        <f t="shared" si="1"/>
        <v>-558253791.0145658</v>
      </c>
      <c r="N57" s="170"/>
      <c r="O57" s="170"/>
      <c r="P57" s="170"/>
      <c r="Q57" s="170"/>
      <c r="R57" s="170"/>
      <c r="S57" s="170"/>
    </row>
    <row r="58" spans="1:19" ht="12.75" customHeight="1">
      <c r="A58" s="290" t="s">
        <v>246</v>
      </c>
      <c r="B58" s="291"/>
      <c r="C58" s="291"/>
      <c r="D58" s="291"/>
      <c r="E58" s="292"/>
      <c r="F58" s="8">
        <v>175</v>
      </c>
      <c r="G58" s="50">
        <f>SUM(G59:G61)</f>
        <v>-34054620.69</v>
      </c>
      <c r="H58" s="51">
        <f>SUM(H59:H61)</f>
        <v>-181393507.27999997</v>
      </c>
      <c r="I58" s="49">
        <f t="shared" si="0"/>
        <v>-215448127.96999997</v>
      </c>
      <c r="J58" s="50">
        <f>SUM(J59:J61)</f>
        <v>-39947532.380962566</v>
      </c>
      <c r="K58" s="51">
        <f>SUM(K59:K61)</f>
        <v>-230494637.6496555</v>
      </c>
      <c r="L58" s="49">
        <f t="shared" si="1"/>
        <v>-270442170.0306181</v>
      </c>
      <c r="N58" s="170"/>
      <c r="O58" s="170"/>
      <c r="P58" s="170"/>
      <c r="Q58" s="170"/>
      <c r="R58" s="170"/>
      <c r="S58" s="170"/>
    </row>
    <row r="59" spans="1:19" ht="12.75" customHeight="1">
      <c r="A59" s="290" t="s">
        <v>247</v>
      </c>
      <c r="B59" s="291"/>
      <c r="C59" s="291"/>
      <c r="D59" s="291"/>
      <c r="E59" s="292"/>
      <c r="F59" s="8">
        <v>176</v>
      </c>
      <c r="G59" s="44">
        <v>-22368845.330000006</v>
      </c>
      <c r="H59" s="48">
        <v>-112047665.19</v>
      </c>
      <c r="I59" s="49">
        <f t="shared" si="0"/>
        <v>-134416510.52</v>
      </c>
      <c r="J59" s="44">
        <v>-25207697.297737367</v>
      </c>
      <c r="K59" s="48">
        <v>-139354236.915984</v>
      </c>
      <c r="L59" s="49">
        <f t="shared" si="1"/>
        <v>-164561934.21372136</v>
      </c>
      <c r="N59" s="170"/>
      <c r="O59" s="170"/>
      <c r="P59" s="170"/>
      <c r="Q59" s="170"/>
      <c r="R59" s="170"/>
      <c r="S59" s="170"/>
    </row>
    <row r="60" spans="1:19" ht="12.75" customHeight="1">
      <c r="A60" s="290" t="s">
        <v>248</v>
      </c>
      <c r="B60" s="291"/>
      <c r="C60" s="291"/>
      <c r="D60" s="291"/>
      <c r="E60" s="292"/>
      <c r="F60" s="8">
        <v>177</v>
      </c>
      <c r="G60" s="44">
        <v>-11685775.359999996</v>
      </c>
      <c r="H60" s="48">
        <v>-69345842.08999997</v>
      </c>
      <c r="I60" s="49">
        <f t="shared" si="0"/>
        <v>-81031617.44999997</v>
      </c>
      <c r="J60" s="44">
        <v>-14739835.083225196</v>
      </c>
      <c r="K60" s="48">
        <v>-91140400.73367149</v>
      </c>
      <c r="L60" s="49">
        <f t="shared" si="1"/>
        <v>-105880235.81689668</v>
      </c>
      <c r="N60" s="170"/>
      <c r="O60" s="170"/>
      <c r="P60" s="170"/>
      <c r="Q60" s="170"/>
      <c r="R60" s="170"/>
      <c r="S60" s="170"/>
    </row>
    <row r="61" spans="1:19" ht="12.75" customHeight="1">
      <c r="A61" s="290" t="s">
        <v>249</v>
      </c>
      <c r="B61" s="291"/>
      <c r="C61" s="291"/>
      <c r="D61" s="291"/>
      <c r="E61" s="292"/>
      <c r="F61" s="8">
        <v>178</v>
      </c>
      <c r="G61" s="44">
        <v>0</v>
      </c>
      <c r="H61" s="48">
        <v>0</v>
      </c>
      <c r="I61" s="49">
        <f t="shared" si="0"/>
        <v>0</v>
      </c>
      <c r="J61" s="44">
        <v>0</v>
      </c>
      <c r="K61" s="48">
        <v>0</v>
      </c>
      <c r="L61" s="49">
        <f t="shared" si="1"/>
        <v>0</v>
      </c>
      <c r="N61" s="170"/>
      <c r="O61" s="170"/>
      <c r="P61" s="170"/>
      <c r="Q61" s="170"/>
      <c r="R61" s="170"/>
      <c r="S61" s="170"/>
    </row>
    <row r="62" spans="1:19" ht="15" customHeight="1">
      <c r="A62" s="290" t="s">
        <v>250</v>
      </c>
      <c r="B62" s="291"/>
      <c r="C62" s="291"/>
      <c r="D62" s="291"/>
      <c r="E62" s="292"/>
      <c r="F62" s="8">
        <v>179</v>
      </c>
      <c r="G62" s="50">
        <f>SUM(G63:G65)</f>
        <v>-33908739.83</v>
      </c>
      <c r="H62" s="51">
        <f>SUM(H63:H65)</f>
        <v>-290175923.5653521</v>
      </c>
      <c r="I62" s="49">
        <f t="shared" si="0"/>
        <v>-324084663.39535207</v>
      </c>
      <c r="J62" s="50">
        <f>SUM(J63:J65)</f>
        <v>-25352055.429232094</v>
      </c>
      <c r="K62" s="51">
        <f>SUM(K63:K65)</f>
        <v>-262459565.55471572</v>
      </c>
      <c r="L62" s="49">
        <f t="shared" si="1"/>
        <v>-287811620.9839478</v>
      </c>
      <c r="N62" s="170"/>
      <c r="O62" s="170"/>
      <c r="P62" s="170"/>
      <c r="Q62" s="170"/>
      <c r="R62" s="170"/>
      <c r="S62" s="170"/>
    </row>
    <row r="63" spans="1:19" ht="12.75" customHeight="1">
      <c r="A63" s="290" t="s">
        <v>251</v>
      </c>
      <c r="B63" s="291"/>
      <c r="C63" s="291"/>
      <c r="D63" s="291"/>
      <c r="E63" s="292"/>
      <c r="F63" s="8">
        <v>180</v>
      </c>
      <c r="G63" s="44">
        <v>-1239508.11</v>
      </c>
      <c r="H63" s="48">
        <v>-26433213.93535216</v>
      </c>
      <c r="I63" s="49">
        <f t="shared" si="0"/>
        <v>-27672722.04535216</v>
      </c>
      <c r="J63" s="44">
        <v>-788271.9664649</v>
      </c>
      <c r="K63" s="48">
        <v>-25059050.50813973</v>
      </c>
      <c r="L63" s="49">
        <f t="shared" si="1"/>
        <v>-25847322.47460463</v>
      </c>
      <c r="N63" s="170"/>
      <c r="O63" s="170"/>
      <c r="P63" s="170"/>
      <c r="Q63" s="170"/>
      <c r="R63" s="170"/>
      <c r="S63" s="170"/>
    </row>
    <row r="64" spans="1:19" ht="21" customHeight="1">
      <c r="A64" s="290" t="s">
        <v>252</v>
      </c>
      <c r="B64" s="291"/>
      <c r="C64" s="291"/>
      <c r="D64" s="291"/>
      <c r="E64" s="292"/>
      <c r="F64" s="8">
        <v>181</v>
      </c>
      <c r="G64" s="44">
        <v>-18275437.209999997</v>
      </c>
      <c r="H64" s="48">
        <v>-169496289.68</v>
      </c>
      <c r="I64" s="49">
        <f t="shared" si="0"/>
        <v>-187771726.89000002</v>
      </c>
      <c r="J64" s="44">
        <v>-12549111.365421299</v>
      </c>
      <c r="K64" s="48">
        <v>-117582715.23024634</v>
      </c>
      <c r="L64" s="49">
        <f t="shared" si="1"/>
        <v>-130131826.59566763</v>
      </c>
      <c r="N64" s="170"/>
      <c r="O64" s="170"/>
      <c r="P64" s="170"/>
      <c r="Q64" s="170"/>
      <c r="R64" s="170"/>
      <c r="S64" s="170"/>
    </row>
    <row r="65" spans="1:19" ht="12.75" customHeight="1">
      <c r="A65" s="290" t="s">
        <v>253</v>
      </c>
      <c r="B65" s="291"/>
      <c r="C65" s="291"/>
      <c r="D65" s="291"/>
      <c r="E65" s="292"/>
      <c r="F65" s="8">
        <v>182</v>
      </c>
      <c r="G65" s="44">
        <v>-14393794.510000002</v>
      </c>
      <c r="H65" s="48">
        <v>-94246419.94999996</v>
      </c>
      <c r="I65" s="49">
        <f t="shared" si="0"/>
        <v>-108640214.45999996</v>
      </c>
      <c r="J65" s="44">
        <v>-12014672.097345896</v>
      </c>
      <c r="K65" s="48">
        <v>-119817799.81632966</v>
      </c>
      <c r="L65" s="49">
        <f t="shared" si="1"/>
        <v>-131832471.91367555</v>
      </c>
      <c r="N65" s="170"/>
      <c r="O65" s="170"/>
      <c r="P65" s="170"/>
      <c r="Q65" s="170"/>
      <c r="R65" s="170"/>
      <c r="S65" s="170"/>
    </row>
    <row r="66" spans="1:19" ht="12.75" customHeight="1">
      <c r="A66" s="293" t="s">
        <v>254</v>
      </c>
      <c r="B66" s="291"/>
      <c r="C66" s="291"/>
      <c r="D66" s="291"/>
      <c r="E66" s="292"/>
      <c r="F66" s="8">
        <v>183</v>
      </c>
      <c r="G66" s="50">
        <f>SUM(G67:G73)</f>
        <v>-33550000.779999994</v>
      </c>
      <c r="H66" s="51">
        <f>SUM(H67:H73)</f>
        <v>-36586944.00000001</v>
      </c>
      <c r="I66" s="49">
        <f t="shared" si="0"/>
        <v>-70136944.78</v>
      </c>
      <c r="J66" s="50">
        <f>SUM(J67:J73)</f>
        <v>-37693515.64121518</v>
      </c>
      <c r="K66" s="51">
        <f>SUM(K67:K73)</f>
        <v>-51560617.12194202</v>
      </c>
      <c r="L66" s="49">
        <f t="shared" si="1"/>
        <v>-89254132.7631572</v>
      </c>
      <c r="N66" s="170"/>
      <c r="O66" s="170"/>
      <c r="P66" s="170"/>
      <c r="Q66" s="170"/>
      <c r="R66" s="170"/>
      <c r="S66" s="170"/>
    </row>
    <row r="67" spans="1:19" ht="24.75" customHeight="1">
      <c r="A67" s="290" t="s">
        <v>255</v>
      </c>
      <c r="B67" s="291"/>
      <c r="C67" s="291"/>
      <c r="D67" s="291"/>
      <c r="E67" s="292"/>
      <c r="F67" s="8">
        <v>184</v>
      </c>
      <c r="G67" s="44">
        <v>0</v>
      </c>
      <c r="H67" s="48">
        <v>0</v>
      </c>
      <c r="I67" s="49">
        <f t="shared" si="0"/>
        <v>0</v>
      </c>
      <c r="J67" s="44">
        <v>0</v>
      </c>
      <c r="K67" s="48">
        <v>0</v>
      </c>
      <c r="L67" s="49">
        <f t="shared" si="1"/>
        <v>0</v>
      </c>
      <c r="N67" s="170"/>
      <c r="O67" s="170"/>
      <c r="P67" s="170"/>
      <c r="Q67" s="170"/>
      <c r="R67" s="170"/>
      <c r="S67" s="170"/>
    </row>
    <row r="68" spans="1:19" ht="12.75" customHeight="1">
      <c r="A68" s="290" t="s">
        <v>256</v>
      </c>
      <c r="B68" s="291"/>
      <c r="C68" s="291"/>
      <c r="D68" s="291"/>
      <c r="E68" s="292"/>
      <c r="F68" s="8">
        <v>185</v>
      </c>
      <c r="G68" s="44">
        <v>-10252.26</v>
      </c>
      <c r="H68" s="48">
        <v>-68968.23000000001</v>
      </c>
      <c r="I68" s="49">
        <f t="shared" si="0"/>
        <v>-79220.49</v>
      </c>
      <c r="J68" s="44">
        <v>-7333.06728</v>
      </c>
      <c r="K68" s="48">
        <v>-370375.1095250002</v>
      </c>
      <c r="L68" s="49">
        <f t="shared" si="1"/>
        <v>-377708.1768050002</v>
      </c>
      <c r="N68" s="170"/>
      <c r="O68" s="170"/>
      <c r="P68" s="170"/>
      <c r="Q68" s="170"/>
      <c r="R68" s="170"/>
      <c r="S68" s="170"/>
    </row>
    <row r="69" spans="1:19" ht="12.75" customHeight="1">
      <c r="A69" s="290" t="s">
        <v>257</v>
      </c>
      <c r="B69" s="291"/>
      <c r="C69" s="291"/>
      <c r="D69" s="291"/>
      <c r="E69" s="292"/>
      <c r="F69" s="8">
        <v>186</v>
      </c>
      <c r="G69" s="44">
        <v>-11965035.38</v>
      </c>
      <c r="H69" s="48">
        <v>-23970133.6</v>
      </c>
      <c r="I69" s="49">
        <f t="shared" si="0"/>
        <v>-35935168.980000004</v>
      </c>
      <c r="J69" s="44">
        <v>-2043926.9976893985</v>
      </c>
      <c r="K69" s="48">
        <v>-2537834.336729463</v>
      </c>
      <c r="L69" s="49">
        <f t="shared" si="1"/>
        <v>-4581761.334418861</v>
      </c>
      <c r="N69" s="170"/>
      <c r="O69" s="170"/>
      <c r="P69" s="170"/>
      <c r="Q69" s="170"/>
      <c r="R69" s="170"/>
      <c r="S69" s="170"/>
    </row>
    <row r="70" spans="1:19" ht="15.75" customHeight="1">
      <c r="A70" s="290" t="s">
        <v>258</v>
      </c>
      <c r="B70" s="291"/>
      <c r="C70" s="291"/>
      <c r="D70" s="291"/>
      <c r="E70" s="292"/>
      <c r="F70" s="8">
        <v>187</v>
      </c>
      <c r="G70" s="44">
        <v>-90065.45</v>
      </c>
      <c r="H70" s="48">
        <v>-827379.6</v>
      </c>
      <c r="I70" s="49">
        <f t="shared" si="0"/>
        <v>-917445.0499999999</v>
      </c>
      <c r="J70" s="44">
        <v>-42814.21999999991</v>
      </c>
      <c r="K70" s="48">
        <v>-22367925.409595598</v>
      </c>
      <c r="L70" s="49">
        <f t="shared" si="1"/>
        <v>-22410739.629595596</v>
      </c>
      <c r="N70" s="170"/>
      <c r="O70" s="170"/>
      <c r="P70" s="170"/>
      <c r="Q70" s="170"/>
      <c r="R70" s="170"/>
      <c r="S70" s="170"/>
    </row>
    <row r="71" spans="1:19" ht="16.5" customHeight="1">
      <c r="A71" s="290" t="s">
        <v>259</v>
      </c>
      <c r="B71" s="291"/>
      <c r="C71" s="291"/>
      <c r="D71" s="291"/>
      <c r="E71" s="292"/>
      <c r="F71" s="8">
        <v>188</v>
      </c>
      <c r="G71" s="44">
        <v>-473767.34</v>
      </c>
      <c r="H71" s="48">
        <v>-1581536.16</v>
      </c>
      <c r="I71" s="49">
        <f aca="true" t="shared" si="2" ref="I71:I99">G71+H71</f>
        <v>-2055303.5</v>
      </c>
      <c r="J71" s="44">
        <v>0</v>
      </c>
      <c r="K71" s="48">
        <v>-967841.233235</v>
      </c>
      <c r="L71" s="49">
        <f t="shared" si="1"/>
        <v>-967841.233235</v>
      </c>
      <c r="N71" s="170"/>
      <c r="O71" s="170"/>
      <c r="P71" s="170"/>
      <c r="Q71" s="170"/>
      <c r="R71" s="170"/>
      <c r="S71" s="170"/>
    </row>
    <row r="72" spans="1:19" ht="12.75" customHeight="1">
      <c r="A72" s="290" t="s">
        <v>260</v>
      </c>
      <c r="B72" s="291"/>
      <c r="C72" s="291"/>
      <c r="D72" s="291"/>
      <c r="E72" s="292"/>
      <c r="F72" s="8">
        <v>189</v>
      </c>
      <c r="G72" s="44">
        <v>-20703875.199999996</v>
      </c>
      <c r="H72" s="48">
        <v>0</v>
      </c>
      <c r="I72" s="49">
        <f t="shared" si="2"/>
        <v>-20703875.199999996</v>
      </c>
      <c r="J72" s="44">
        <v>-35179324.09692999</v>
      </c>
      <c r="K72" s="48">
        <v>-20151092.279604167</v>
      </c>
      <c r="L72" s="49">
        <f aca="true" t="shared" si="3" ref="L72:L99">J72+K72</f>
        <v>-55330416.37653416</v>
      </c>
      <c r="N72" s="170"/>
      <c r="O72" s="170"/>
      <c r="P72" s="170"/>
      <c r="Q72" s="170"/>
      <c r="R72" s="170"/>
      <c r="S72" s="170"/>
    </row>
    <row r="73" spans="1:19" ht="12.75" customHeight="1">
      <c r="A73" s="290" t="s">
        <v>261</v>
      </c>
      <c r="B73" s="291"/>
      <c r="C73" s="291"/>
      <c r="D73" s="291"/>
      <c r="E73" s="292"/>
      <c r="F73" s="8">
        <v>190</v>
      </c>
      <c r="G73" s="44">
        <v>-307005.15</v>
      </c>
      <c r="H73" s="48">
        <v>-10138926.410000002</v>
      </c>
      <c r="I73" s="49">
        <f t="shared" si="2"/>
        <v>-10445931.560000002</v>
      </c>
      <c r="J73" s="44">
        <v>-420117.25931579986</v>
      </c>
      <c r="K73" s="48">
        <v>-5165548.753252796</v>
      </c>
      <c r="L73" s="49">
        <f t="shared" si="3"/>
        <v>-5585666.012568596</v>
      </c>
      <c r="N73" s="170"/>
      <c r="O73" s="170"/>
      <c r="P73" s="170"/>
      <c r="Q73" s="170"/>
      <c r="R73" s="170"/>
      <c r="S73" s="170"/>
    </row>
    <row r="74" spans="1:19" ht="24.75" customHeight="1">
      <c r="A74" s="293" t="s">
        <v>262</v>
      </c>
      <c r="B74" s="291"/>
      <c r="C74" s="291"/>
      <c r="D74" s="291"/>
      <c r="E74" s="292"/>
      <c r="F74" s="8">
        <v>191</v>
      </c>
      <c r="G74" s="50">
        <f>SUM(G75:G76)</f>
        <v>-205590.92</v>
      </c>
      <c r="H74" s="51">
        <f>SUM(H75:H76)</f>
        <v>-25421769.43</v>
      </c>
      <c r="I74" s="49">
        <f t="shared" si="2"/>
        <v>-25627360.35</v>
      </c>
      <c r="J74" s="50">
        <f>SUM(J75:J76)</f>
        <v>-405961.63717999985</v>
      </c>
      <c r="K74" s="51">
        <f>SUM(K75:K76)</f>
        <v>-23883939.37702258</v>
      </c>
      <c r="L74" s="49">
        <f t="shared" si="3"/>
        <v>-24289901.01420258</v>
      </c>
      <c r="N74" s="170"/>
      <c r="O74" s="170"/>
      <c r="P74" s="170"/>
      <c r="Q74" s="170"/>
      <c r="R74" s="170"/>
      <c r="S74" s="170"/>
    </row>
    <row r="75" spans="1:19" ht="12.75" customHeight="1">
      <c r="A75" s="290" t="s">
        <v>263</v>
      </c>
      <c r="B75" s="291"/>
      <c r="C75" s="291"/>
      <c r="D75" s="291"/>
      <c r="E75" s="292"/>
      <c r="F75" s="8">
        <v>192</v>
      </c>
      <c r="G75" s="44">
        <v>0</v>
      </c>
      <c r="H75" s="48">
        <v>-8489767.83</v>
      </c>
      <c r="I75" s="49">
        <f t="shared" si="2"/>
        <v>-8489767.83</v>
      </c>
      <c r="J75" s="44">
        <v>0</v>
      </c>
      <c r="K75" s="48">
        <v>-439017.40717699996</v>
      </c>
      <c r="L75" s="49">
        <f t="shared" si="3"/>
        <v>-439017.40717699996</v>
      </c>
      <c r="N75" s="170"/>
      <c r="O75" s="170"/>
      <c r="P75" s="170"/>
      <c r="Q75" s="170"/>
      <c r="R75" s="170"/>
      <c r="S75" s="170"/>
    </row>
    <row r="76" spans="1:19" ht="12.75" customHeight="1">
      <c r="A76" s="290" t="s">
        <v>264</v>
      </c>
      <c r="B76" s="291"/>
      <c r="C76" s="291"/>
      <c r="D76" s="291"/>
      <c r="E76" s="292"/>
      <c r="F76" s="8">
        <v>193</v>
      </c>
      <c r="G76" s="44">
        <v>-205590.92</v>
      </c>
      <c r="H76" s="48">
        <v>-16932001.6</v>
      </c>
      <c r="I76" s="49">
        <f t="shared" si="2"/>
        <v>-17137592.520000003</v>
      </c>
      <c r="J76" s="44">
        <v>-405961.63717999985</v>
      </c>
      <c r="K76" s="48">
        <v>-23444921.969845578</v>
      </c>
      <c r="L76" s="49">
        <f t="shared" si="3"/>
        <v>-23850883.60702558</v>
      </c>
      <c r="N76" s="170"/>
      <c r="O76" s="170"/>
      <c r="P76" s="170"/>
      <c r="Q76" s="170"/>
      <c r="R76" s="170"/>
      <c r="S76" s="170"/>
    </row>
    <row r="77" spans="1:19" ht="12.75" customHeight="1">
      <c r="A77" s="293" t="s">
        <v>265</v>
      </c>
      <c r="B77" s="291"/>
      <c r="C77" s="291"/>
      <c r="D77" s="291"/>
      <c r="E77" s="292"/>
      <c r="F77" s="8">
        <v>194</v>
      </c>
      <c r="G77" s="44">
        <v>-877.21</v>
      </c>
      <c r="H77" s="48">
        <v>-21609828.459999997</v>
      </c>
      <c r="I77" s="49">
        <f t="shared" si="2"/>
        <v>-21610705.669999998</v>
      </c>
      <c r="J77" s="44">
        <v>-19006.60599999999</v>
      </c>
      <c r="K77" s="48">
        <v>-7290880.637033299</v>
      </c>
      <c r="L77" s="49">
        <f t="shared" si="3"/>
        <v>-7309887.243033298</v>
      </c>
      <c r="N77" s="170"/>
      <c r="O77" s="170"/>
      <c r="P77" s="170"/>
      <c r="Q77" s="170"/>
      <c r="R77" s="170"/>
      <c r="S77" s="170"/>
    </row>
    <row r="78" spans="1:19" ht="42.75" customHeight="1">
      <c r="A78" s="293" t="s">
        <v>266</v>
      </c>
      <c r="B78" s="294"/>
      <c r="C78" s="294"/>
      <c r="D78" s="294"/>
      <c r="E78" s="295"/>
      <c r="F78" s="8">
        <v>195</v>
      </c>
      <c r="G78" s="50">
        <f>G7+G16+G30+G31+G32+G33+G42+G50+G54+G57+G66+G74+G77</f>
        <v>2008729.089999917</v>
      </c>
      <c r="H78" s="51">
        <f>H7+H16+H30+H31+H32+H33+H42+H50+H54+H57+H66+H74+H77</f>
        <v>55288291.66964768</v>
      </c>
      <c r="I78" s="49">
        <f t="shared" si="2"/>
        <v>57297020.75964759</v>
      </c>
      <c r="J78" s="50">
        <f>J7+J16+J30+J31+J32+J33+J42+J50+J54+J57+J66+J74+J77</f>
        <v>19777142.219580308</v>
      </c>
      <c r="K78" s="51">
        <f>K7+K16+K30+K31+K32+K33+K42+K50+K54+K57+K66+K74+K77</f>
        <v>62645873.50642204</v>
      </c>
      <c r="L78" s="49">
        <f t="shared" si="3"/>
        <v>82423015.72600235</v>
      </c>
      <c r="N78" s="170"/>
      <c r="O78" s="170"/>
      <c r="P78" s="170"/>
      <c r="Q78" s="170"/>
      <c r="R78" s="170"/>
      <c r="S78" s="170"/>
    </row>
    <row r="79" spans="1:19" ht="12.75" customHeight="1">
      <c r="A79" s="293" t="s">
        <v>267</v>
      </c>
      <c r="B79" s="291"/>
      <c r="C79" s="291"/>
      <c r="D79" s="291"/>
      <c r="E79" s="292"/>
      <c r="F79" s="8">
        <v>196</v>
      </c>
      <c r="G79" s="50">
        <f>SUM(G80:G81)</f>
        <v>-261820.58</v>
      </c>
      <c r="H79" s="51">
        <f>SUM(H80:H81)</f>
        <v>-16896292.58599995</v>
      </c>
      <c r="I79" s="49">
        <f t="shared" si="2"/>
        <v>-17158113.16599995</v>
      </c>
      <c r="J79" s="50">
        <f>SUM(J80:J81)</f>
        <v>-1369821.3806800004</v>
      </c>
      <c r="K79" s="51">
        <f>SUM(K80:K81)</f>
        <v>-19049749.390343465</v>
      </c>
      <c r="L79" s="49">
        <f t="shared" si="3"/>
        <v>-20419570.771023467</v>
      </c>
      <c r="N79" s="170"/>
      <c r="O79" s="170"/>
      <c r="P79" s="170"/>
      <c r="Q79" s="170"/>
      <c r="R79" s="170"/>
      <c r="S79" s="170"/>
    </row>
    <row r="80" spans="1:19" ht="12.75" customHeight="1">
      <c r="A80" s="290" t="s">
        <v>268</v>
      </c>
      <c r="B80" s="291"/>
      <c r="C80" s="291"/>
      <c r="D80" s="291"/>
      <c r="E80" s="292"/>
      <c r="F80" s="8">
        <v>197</v>
      </c>
      <c r="G80" s="44">
        <v>-261820.58</v>
      </c>
      <c r="H80" s="48">
        <v>-7632813.096000001</v>
      </c>
      <c r="I80" s="49">
        <f t="shared" si="2"/>
        <v>-7894633.676000001</v>
      </c>
      <c r="J80" s="44">
        <v>-320308.57068</v>
      </c>
      <c r="K80" s="48">
        <v>-9307861.090343924</v>
      </c>
      <c r="L80" s="49">
        <f t="shared" si="3"/>
        <v>-9628169.661023924</v>
      </c>
      <c r="N80" s="170"/>
      <c r="O80" s="170"/>
      <c r="P80" s="170"/>
      <c r="Q80" s="170"/>
      <c r="R80" s="170"/>
      <c r="S80" s="170"/>
    </row>
    <row r="81" spans="1:19" ht="12.75" customHeight="1">
      <c r="A81" s="290" t="s">
        <v>269</v>
      </c>
      <c r="B81" s="291"/>
      <c r="C81" s="291"/>
      <c r="D81" s="291"/>
      <c r="E81" s="292"/>
      <c r="F81" s="8">
        <v>198</v>
      </c>
      <c r="G81" s="44">
        <v>0</v>
      </c>
      <c r="H81" s="48">
        <v>-9263479.489999948</v>
      </c>
      <c r="I81" s="49">
        <f t="shared" si="2"/>
        <v>-9263479.489999948</v>
      </c>
      <c r="J81" s="44">
        <v>-1049512.8100000003</v>
      </c>
      <c r="K81" s="48">
        <v>-9741888.29999954</v>
      </c>
      <c r="L81" s="49">
        <f t="shared" si="3"/>
        <v>-10791401.109999541</v>
      </c>
      <c r="N81" s="170"/>
      <c r="O81" s="170"/>
      <c r="P81" s="170"/>
      <c r="Q81" s="170"/>
      <c r="R81" s="170"/>
      <c r="S81" s="170"/>
    </row>
    <row r="82" spans="1:19" ht="24" customHeight="1">
      <c r="A82" s="293" t="s">
        <v>270</v>
      </c>
      <c r="B82" s="291"/>
      <c r="C82" s="291"/>
      <c r="D82" s="291"/>
      <c r="E82" s="292"/>
      <c r="F82" s="8">
        <v>199</v>
      </c>
      <c r="G82" s="50">
        <f>G78+G79</f>
        <v>1746908.509999917</v>
      </c>
      <c r="H82" s="51">
        <f>H78+H79</f>
        <v>38391999.08364773</v>
      </c>
      <c r="I82" s="49">
        <f t="shared" si="2"/>
        <v>40138907.593647644</v>
      </c>
      <c r="J82" s="50">
        <f>J78+J79</f>
        <v>18407320.838900305</v>
      </c>
      <c r="K82" s="51">
        <f>K78+K79</f>
        <v>43596124.11607858</v>
      </c>
      <c r="L82" s="49">
        <f>J82+K82</f>
        <v>62003444.95497888</v>
      </c>
      <c r="N82" s="170"/>
      <c r="O82" s="170"/>
      <c r="P82" s="170"/>
      <c r="Q82" s="170"/>
      <c r="R82" s="170"/>
      <c r="S82" s="170"/>
    </row>
    <row r="83" spans="1:19" ht="12.75" customHeight="1">
      <c r="A83" s="293" t="s">
        <v>193</v>
      </c>
      <c r="B83" s="294"/>
      <c r="C83" s="294"/>
      <c r="D83" s="294"/>
      <c r="E83" s="295"/>
      <c r="F83" s="8">
        <v>200</v>
      </c>
      <c r="G83" s="50">
        <v>1604749.449999932</v>
      </c>
      <c r="H83" s="51">
        <v>38095527.34683374</v>
      </c>
      <c r="I83" s="49">
        <f t="shared" si="2"/>
        <v>39700276.79683367</v>
      </c>
      <c r="J83" s="44">
        <v>18381347.167729337</v>
      </c>
      <c r="K83" s="48">
        <v>43340918.155327916</v>
      </c>
      <c r="L83" s="49">
        <f t="shared" si="3"/>
        <v>61722265.32305725</v>
      </c>
      <c r="N83" s="170"/>
      <c r="O83" s="170"/>
      <c r="P83" s="170"/>
      <c r="Q83" s="170"/>
      <c r="R83" s="170"/>
      <c r="S83" s="170"/>
    </row>
    <row r="84" spans="1:19" ht="12.75" customHeight="1">
      <c r="A84" s="293" t="s">
        <v>194</v>
      </c>
      <c r="B84" s="294"/>
      <c r="C84" s="294"/>
      <c r="D84" s="294"/>
      <c r="E84" s="295"/>
      <c r="F84" s="8">
        <v>201</v>
      </c>
      <c r="G84" s="44">
        <v>142159.05</v>
      </c>
      <c r="H84" s="48">
        <v>296471.2648139</v>
      </c>
      <c r="I84" s="49">
        <f t="shared" si="2"/>
        <v>438630.3148139</v>
      </c>
      <c r="J84" s="44">
        <v>25973.6711710609</v>
      </c>
      <c r="K84" s="48">
        <v>255205.9607507363</v>
      </c>
      <c r="L84" s="49">
        <f t="shared" si="3"/>
        <v>281179.6319217972</v>
      </c>
      <c r="N84" s="170"/>
      <c r="O84" s="170"/>
      <c r="P84" s="170"/>
      <c r="Q84" s="170"/>
      <c r="R84" s="170"/>
      <c r="S84" s="170"/>
    </row>
    <row r="85" spans="1:19" ht="12.75" customHeight="1">
      <c r="A85" s="293" t="s">
        <v>271</v>
      </c>
      <c r="B85" s="294"/>
      <c r="C85" s="294"/>
      <c r="D85" s="294"/>
      <c r="E85" s="294"/>
      <c r="F85" s="8">
        <v>202</v>
      </c>
      <c r="G85" s="50">
        <f>G7+G16+G30+G31+G32+G81</f>
        <v>412926688.6499999</v>
      </c>
      <c r="H85" s="51">
        <f>H7+H16+H30+H31+H32+H81</f>
        <v>1244894887.0549998</v>
      </c>
      <c r="I85" s="49">
        <f t="shared" si="2"/>
        <v>1657821575.7049997</v>
      </c>
      <c r="J85" s="44">
        <f>+J7+J16+J30+J31+J32+J81</f>
        <v>421782545.8579812</v>
      </c>
      <c r="K85" s="44">
        <f>+K7+K16+K30+K31+K32+K81</f>
        <v>1207260531.1282442</v>
      </c>
      <c r="L85" s="180">
        <f t="shared" si="3"/>
        <v>1629043076.9862254</v>
      </c>
      <c r="N85" s="170"/>
      <c r="O85" s="170"/>
      <c r="P85" s="170"/>
      <c r="Q85" s="170"/>
      <c r="R85" s="170"/>
      <c r="S85" s="170"/>
    </row>
    <row r="86" spans="1:19" ht="12.75" customHeight="1">
      <c r="A86" s="293" t="s">
        <v>272</v>
      </c>
      <c r="B86" s="294"/>
      <c r="C86" s="294"/>
      <c r="D86" s="294"/>
      <c r="E86" s="294"/>
      <c r="F86" s="8">
        <v>203</v>
      </c>
      <c r="G86" s="50">
        <f>G33+G42+G50+G54+G57+G66+G74+G77+G80</f>
        <v>-411179780.1399999</v>
      </c>
      <c r="H86" s="51">
        <f>H33+H42+H50+H54+H57+H66+H74+H77+H80</f>
        <v>-1206502887.971352</v>
      </c>
      <c r="I86" s="49">
        <f t="shared" si="2"/>
        <v>-1617682668.111352</v>
      </c>
      <c r="J86" s="44">
        <f>+J33+J42+J50+J54+J57+J66+J74+J77+J80</f>
        <v>-403375225.01908094</v>
      </c>
      <c r="K86" s="44">
        <f>+K33+K42+K50+K54+K57+K66+K74+K77+K80</f>
        <v>-1163664407.0121653</v>
      </c>
      <c r="L86" s="180">
        <f t="shared" si="3"/>
        <v>-1567039632.0312462</v>
      </c>
      <c r="N86" s="170"/>
      <c r="O86" s="170"/>
      <c r="P86" s="170"/>
      <c r="Q86" s="170"/>
      <c r="R86" s="170"/>
      <c r="S86" s="170"/>
    </row>
    <row r="87" spans="1:19" ht="12.75" customHeight="1">
      <c r="A87" s="293" t="s">
        <v>383</v>
      </c>
      <c r="B87" s="291"/>
      <c r="C87" s="291"/>
      <c r="D87" s="291"/>
      <c r="E87" s="291"/>
      <c r="F87" s="8">
        <v>204</v>
      </c>
      <c r="G87" s="44">
        <f>SUM(G88:G94)-G95</f>
        <v>-11168023.81</v>
      </c>
      <c r="H87" s="48">
        <f>SUM(H88:H94)-H95</f>
        <v>-22970913.52</v>
      </c>
      <c r="I87" s="49">
        <f t="shared" si="2"/>
        <v>-34138937.33</v>
      </c>
      <c r="J87" s="50">
        <f>SUM(J88:J94)-J95</f>
        <v>16989266.931394193</v>
      </c>
      <c r="K87" s="51">
        <f>SUM(K88:K94)-K95</f>
        <v>25939535.8131308</v>
      </c>
      <c r="L87" s="49">
        <f t="shared" si="3"/>
        <v>42928802.74452499</v>
      </c>
      <c r="N87" s="170"/>
      <c r="O87" s="170"/>
      <c r="P87" s="170"/>
      <c r="Q87" s="170"/>
      <c r="R87" s="170"/>
      <c r="S87" s="170"/>
    </row>
    <row r="88" spans="1:19" ht="25.5" customHeight="1">
      <c r="A88" s="290" t="s">
        <v>273</v>
      </c>
      <c r="B88" s="291"/>
      <c r="C88" s="291"/>
      <c r="D88" s="291"/>
      <c r="E88" s="291"/>
      <c r="F88" s="8">
        <v>205</v>
      </c>
      <c r="G88" s="50"/>
      <c r="H88" s="51">
        <v>-1167713.5</v>
      </c>
      <c r="I88" s="49">
        <f t="shared" si="2"/>
        <v>-1167713.5</v>
      </c>
      <c r="J88" s="44">
        <v>-943589.4686057969</v>
      </c>
      <c r="K88" s="48">
        <v>-1482295.7790306052</v>
      </c>
      <c r="L88" s="49">
        <f t="shared" si="3"/>
        <v>-2425885.247636402</v>
      </c>
      <c r="N88" s="170"/>
      <c r="O88" s="170"/>
      <c r="P88" s="170"/>
      <c r="Q88" s="170"/>
      <c r="R88" s="170"/>
      <c r="S88" s="170"/>
    </row>
    <row r="89" spans="1:19" ht="23.25" customHeight="1">
      <c r="A89" s="290" t="s">
        <v>274</v>
      </c>
      <c r="B89" s="291"/>
      <c r="C89" s="291"/>
      <c r="D89" s="291"/>
      <c r="E89" s="291"/>
      <c r="F89" s="8">
        <v>206</v>
      </c>
      <c r="G89" s="50">
        <v>-11168023.81</v>
      </c>
      <c r="H89" s="51">
        <v>-21803200.02</v>
      </c>
      <c r="I89" s="49">
        <f t="shared" si="2"/>
        <v>-32971223.83</v>
      </c>
      <c r="J89" s="44">
        <v>22416070.51</v>
      </c>
      <c r="K89" s="48">
        <v>30647621.150421508</v>
      </c>
      <c r="L89" s="49">
        <f t="shared" si="3"/>
        <v>53063691.660421506</v>
      </c>
      <c r="N89" s="170"/>
      <c r="O89" s="170"/>
      <c r="P89" s="170"/>
      <c r="Q89" s="170"/>
      <c r="R89" s="170"/>
      <c r="S89" s="170"/>
    </row>
    <row r="90" spans="1:19" ht="24.75" customHeight="1">
      <c r="A90" s="290" t="s">
        <v>275</v>
      </c>
      <c r="B90" s="291"/>
      <c r="C90" s="291"/>
      <c r="D90" s="291"/>
      <c r="E90" s="291"/>
      <c r="F90" s="8">
        <v>207</v>
      </c>
      <c r="G90" s="44"/>
      <c r="H90" s="48">
        <v>0</v>
      </c>
      <c r="I90" s="49">
        <f t="shared" si="2"/>
        <v>0</v>
      </c>
      <c r="J90" s="44">
        <v>0</v>
      </c>
      <c r="K90" s="48">
        <v>1958386.99174</v>
      </c>
      <c r="L90" s="49">
        <f t="shared" si="3"/>
        <v>1958386.99174</v>
      </c>
      <c r="N90" s="170"/>
      <c r="O90" s="170"/>
      <c r="P90" s="170"/>
      <c r="Q90" s="170"/>
      <c r="R90" s="170"/>
      <c r="S90" s="170"/>
    </row>
    <row r="91" spans="1:19" ht="24.75" customHeight="1">
      <c r="A91" s="290" t="s">
        <v>276</v>
      </c>
      <c r="B91" s="291"/>
      <c r="C91" s="291"/>
      <c r="D91" s="291"/>
      <c r="E91" s="291"/>
      <c r="F91" s="8">
        <v>208</v>
      </c>
      <c r="G91" s="50"/>
      <c r="H91" s="51"/>
      <c r="I91" s="49">
        <f t="shared" si="2"/>
        <v>0</v>
      </c>
      <c r="J91" s="44">
        <v>0</v>
      </c>
      <c r="K91" s="48">
        <v>0</v>
      </c>
      <c r="L91" s="49">
        <f t="shared" si="3"/>
        <v>0</v>
      </c>
      <c r="N91" s="170"/>
      <c r="O91" s="170"/>
      <c r="P91" s="170"/>
      <c r="Q91" s="170"/>
      <c r="R91" s="170"/>
      <c r="S91" s="170"/>
    </row>
    <row r="92" spans="1:19" ht="19.5" customHeight="1">
      <c r="A92" s="290" t="s">
        <v>277</v>
      </c>
      <c r="B92" s="291"/>
      <c r="C92" s="291"/>
      <c r="D92" s="291"/>
      <c r="E92" s="291"/>
      <c r="F92" s="8">
        <v>209</v>
      </c>
      <c r="G92" s="50"/>
      <c r="H92" s="51"/>
      <c r="I92" s="49">
        <f t="shared" si="2"/>
        <v>0</v>
      </c>
      <c r="J92" s="44">
        <v>0</v>
      </c>
      <c r="K92" s="48">
        <v>0</v>
      </c>
      <c r="L92" s="49">
        <f t="shared" si="3"/>
        <v>0</v>
      </c>
      <c r="N92" s="170"/>
      <c r="O92" s="170"/>
      <c r="P92" s="170"/>
      <c r="Q92" s="170"/>
      <c r="R92" s="170"/>
      <c r="S92" s="170"/>
    </row>
    <row r="93" spans="1:19" ht="24" customHeight="1">
      <c r="A93" s="290" t="s">
        <v>278</v>
      </c>
      <c r="B93" s="291"/>
      <c r="C93" s="291"/>
      <c r="D93" s="291"/>
      <c r="E93" s="291"/>
      <c r="F93" s="8">
        <v>210</v>
      </c>
      <c r="G93" s="44"/>
      <c r="H93" s="48"/>
      <c r="I93" s="49">
        <f t="shared" si="2"/>
        <v>0</v>
      </c>
      <c r="J93" s="44">
        <v>0</v>
      </c>
      <c r="K93" s="48">
        <v>0</v>
      </c>
      <c r="L93" s="49">
        <f t="shared" si="3"/>
        <v>0</v>
      </c>
      <c r="N93" s="170"/>
      <c r="O93" s="170"/>
      <c r="P93" s="170"/>
      <c r="Q93" s="170"/>
      <c r="R93" s="170"/>
      <c r="S93" s="170"/>
    </row>
    <row r="94" spans="1:19" ht="23.25" customHeight="1">
      <c r="A94" s="290" t="s">
        <v>279</v>
      </c>
      <c r="B94" s="291"/>
      <c r="C94" s="291"/>
      <c r="D94" s="291"/>
      <c r="E94" s="291"/>
      <c r="F94" s="8">
        <v>211</v>
      </c>
      <c r="G94" s="50"/>
      <c r="H94" s="51"/>
      <c r="I94" s="49">
        <f t="shared" si="2"/>
        <v>0</v>
      </c>
      <c r="J94" s="44">
        <v>0</v>
      </c>
      <c r="K94" s="48">
        <v>0</v>
      </c>
      <c r="L94" s="49">
        <f t="shared" si="3"/>
        <v>0</v>
      </c>
      <c r="N94" s="170"/>
      <c r="O94" s="170"/>
      <c r="P94" s="170"/>
      <c r="Q94" s="170"/>
      <c r="R94" s="170"/>
      <c r="S94" s="170"/>
    </row>
    <row r="95" spans="1:19" ht="12.75" customHeight="1">
      <c r="A95" s="290" t="s">
        <v>280</v>
      </c>
      <c r="B95" s="291"/>
      <c r="C95" s="291"/>
      <c r="D95" s="291"/>
      <c r="E95" s="291"/>
      <c r="F95" s="8">
        <v>212</v>
      </c>
      <c r="G95" s="50"/>
      <c r="H95" s="51"/>
      <c r="I95" s="49">
        <f t="shared" si="2"/>
        <v>0</v>
      </c>
      <c r="J95" s="44">
        <v>4483214.11000001</v>
      </c>
      <c r="K95" s="48">
        <v>5184176.5500001</v>
      </c>
      <c r="L95" s="49">
        <f t="shared" si="3"/>
        <v>9667390.66000011</v>
      </c>
      <c r="N95" s="170"/>
      <c r="O95" s="170"/>
      <c r="P95" s="170"/>
      <c r="Q95" s="170"/>
      <c r="R95" s="170"/>
      <c r="S95" s="170"/>
    </row>
    <row r="96" spans="1:19" ht="12.75" customHeight="1">
      <c r="A96" s="293" t="s">
        <v>281</v>
      </c>
      <c r="B96" s="291"/>
      <c r="C96" s="291"/>
      <c r="D96" s="291"/>
      <c r="E96" s="291"/>
      <c r="F96" s="8">
        <v>213</v>
      </c>
      <c r="G96" s="44">
        <f>G97+G98</f>
        <v>-9421115.300000083</v>
      </c>
      <c r="H96" s="48">
        <f>H97+H98</f>
        <v>15421085.670433754</v>
      </c>
      <c r="I96" s="49">
        <f t="shared" si="2"/>
        <v>5999970.370433671</v>
      </c>
      <c r="J96" s="50">
        <f>J82+J87</f>
        <v>35396587.7702945</v>
      </c>
      <c r="K96" s="51">
        <f>K82+K87</f>
        <v>69535659.92920938</v>
      </c>
      <c r="L96" s="49">
        <f t="shared" si="3"/>
        <v>104932247.69950388</v>
      </c>
      <c r="N96" s="170"/>
      <c r="O96" s="170"/>
      <c r="P96" s="170"/>
      <c r="Q96" s="170"/>
      <c r="R96" s="170"/>
      <c r="S96" s="170"/>
    </row>
    <row r="97" spans="1:19" ht="12.75" customHeight="1">
      <c r="A97" s="293" t="s">
        <v>193</v>
      </c>
      <c r="B97" s="294"/>
      <c r="C97" s="294"/>
      <c r="D97" s="294"/>
      <c r="E97" s="295"/>
      <c r="F97" s="8">
        <v>214</v>
      </c>
      <c r="G97" s="50">
        <v>-9563274.350000083</v>
      </c>
      <c r="H97" s="51">
        <v>15538121.836833755</v>
      </c>
      <c r="I97" s="49">
        <f t="shared" si="2"/>
        <v>5974847.486833671</v>
      </c>
      <c r="J97" s="44">
        <v>35385002.69319425</v>
      </c>
      <c r="K97" s="48">
        <v>69146577.87718825</v>
      </c>
      <c r="L97" s="49">
        <f t="shared" si="3"/>
        <v>104531580.5703825</v>
      </c>
      <c r="N97" s="170"/>
      <c r="O97" s="170"/>
      <c r="P97" s="170"/>
      <c r="Q97" s="170"/>
      <c r="R97" s="170"/>
      <c r="S97" s="170"/>
    </row>
    <row r="98" spans="1:19" ht="12.75" customHeight="1">
      <c r="A98" s="293" t="s">
        <v>194</v>
      </c>
      <c r="B98" s="294"/>
      <c r="C98" s="294"/>
      <c r="D98" s="294"/>
      <c r="E98" s="295"/>
      <c r="F98" s="8">
        <v>215</v>
      </c>
      <c r="G98" s="50">
        <v>142159.05</v>
      </c>
      <c r="H98" s="51">
        <v>-117036.16640000002</v>
      </c>
      <c r="I98" s="49">
        <f t="shared" si="2"/>
        <v>25122.883599999972</v>
      </c>
      <c r="J98" s="44">
        <v>11585.077100351162</v>
      </c>
      <c r="K98" s="48">
        <v>389082.0552011211</v>
      </c>
      <c r="L98" s="49">
        <f t="shared" si="3"/>
        <v>400667.13230147224</v>
      </c>
      <c r="N98" s="170"/>
      <c r="O98" s="170"/>
      <c r="P98" s="170"/>
      <c r="Q98" s="170"/>
      <c r="R98" s="170"/>
      <c r="S98" s="170"/>
    </row>
    <row r="99" spans="1:19" ht="25.5" customHeight="1">
      <c r="A99" s="308" t="s">
        <v>282</v>
      </c>
      <c r="B99" s="333"/>
      <c r="C99" s="333"/>
      <c r="D99" s="333"/>
      <c r="E99" s="334"/>
      <c r="F99" s="9">
        <v>216</v>
      </c>
      <c r="G99" s="52">
        <v>0</v>
      </c>
      <c r="H99" s="53">
        <v>0</v>
      </c>
      <c r="I99" s="182">
        <f t="shared" si="2"/>
        <v>0</v>
      </c>
      <c r="J99" s="52">
        <v>0</v>
      </c>
      <c r="K99" s="53">
        <v>0</v>
      </c>
      <c r="L99" s="54">
        <f t="shared" si="3"/>
        <v>0</v>
      </c>
      <c r="N99" s="170"/>
      <c r="O99" s="170"/>
      <c r="P99" s="170"/>
      <c r="Q99" s="170"/>
      <c r="R99" s="170"/>
      <c r="S99" s="170"/>
    </row>
    <row r="100" spans="1:12" ht="12.75">
      <c r="A100" s="335" t="s">
        <v>283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ignoredErrors>
    <ignoredError sqref="I7:I17 I19:I23 I25:I73 I75:I94" formula="1"/>
    <ignoredError sqref="J18:J24 G18:H18 K18 J25:J32 G24:H24 K24 G74:H74 J74:K74" formulaRange="1"/>
    <ignoredError sqref="I18 I24 I74" formula="1" formulaRange="1"/>
    <ignoredError sqref="J85:K86 G87:H87 G96:I9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1">
      <selection activeCell="R30" sqref="R30"/>
    </sheetView>
  </sheetViews>
  <sheetFormatPr defaultColWidth="9.140625" defaultRowHeight="12.75"/>
  <cols>
    <col min="1" max="9" width="9.140625" style="35" customWidth="1"/>
    <col min="10" max="10" width="10.140625" style="35" bestFit="1" customWidth="1"/>
    <col min="11" max="11" width="10.140625" style="35" customWidth="1"/>
    <col min="12" max="16384" width="9.140625" style="35" customWidth="1"/>
  </cols>
  <sheetData>
    <row r="1" spans="1:13" ht="19.5" customHeight="1">
      <c r="A1" s="339" t="s">
        <v>284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75"/>
    </row>
    <row r="2" spans="1:10" ht="12.75">
      <c r="A2" s="340" t="s">
        <v>414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1" ht="12.75">
      <c r="A3" s="59"/>
      <c r="B3" s="63"/>
      <c r="C3" s="63"/>
      <c r="D3" s="359"/>
      <c r="E3" s="359"/>
      <c r="F3" s="63"/>
      <c r="G3" s="63"/>
      <c r="H3" s="63"/>
      <c r="I3" s="63"/>
      <c r="J3" s="64"/>
      <c r="K3" s="65" t="s">
        <v>65</v>
      </c>
    </row>
    <row r="4" spans="1:11" ht="24">
      <c r="A4" s="343" t="s">
        <v>135</v>
      </c>
      <c r="B4" s="343"/>
      <c r="C4" s="343"/>
      <c r="D4" s="343"/>
      <c r="E4" s="343"/>
      <c r="F4" s="343"/>
      <c r="G4" s="343"/>
      <c r="H4" s="343"/>
      <c r="I4" s="41" t="s">
        <v>136</v>
      </c>
      <c r="J4" s="41" t="s">
        <v>137</v>
      </c>
      <c r="K4" s="41" t="s">
        <v>138</v>
      </c>
    </row>
    <row r="5" spans="1:11" ht="12.75" customHeight="1">
      <c r="A5" s="344">
        <v>1</v>
      </c>
      <c r="B5" s="344"/>
      <c r="C5" s="344"/>
      <c r="D5" s="344"/>
      <c r="E5" s="344"/>
      <c r="F5" s="344"/>
      <c r="G5" s="344"/>
      <c r="H5" s="344"/>
      <c r="I5" s="42">
        <v>2</v>
      </c>
      <c r="J5" s="43" t="s">
        <v>2</v>
      </c>
      <c r="K5" s="43" t="s">
        <v>3</v>
      </c>
    </row>
    <row r="6" spans="1:15" ht="12.75" customHeight="1">
      <c r="A6" s="348" t="s">
        <v>285</v>
      </c>
      <c r="B6" s="349"/>
      <c r="C6" s="349"/>
      <c r="D6" s="349"/>
      <c r="E6" s="349"/>
      <c r="F6" s="349"/>
      <c r="G6" s="349"/>
      <c r="H6" s="350"/>
      <c r="I6" s="39">
        <v>1</v>
      </c>
      <c r="J6" s="40">
        <f>J7+J18+J36</f>
        <v>-152777439.9945455</v>
      </c>
      <c r="K6" s="183">
        <f>K7+K18+K36</f>
        <v>-49075847.50014838</v>
      </c>
      <c r="N6" s="102"/>
      <c r="O6" s="102"/>
    </row>
    <row r="7" spans="1:15" ht="12.75" customHeight="1">
      <c r="A7" s="351" t="s">
        <v>286</v>
      </c>
      <c r="B7" s="346"/>
      <c r="C7" s="346"/>
      <c r="D7" s="346"/>
      <c r="E7" s="346"/>
      <c r="F7" s="346"/>
      <c r="G7" s="346"/>
      <c r="H7" s="347"/>
      <c r="I7" s="12">
        <v>2</v>
      </c>
      <c r="J7" s="36">
        <f>J8+J9</f>
        <v>-69791497.13255139</v>
      </c>
      <c r="K7" s="184">
        <f>K8+K9</f>
        <v>-19034344.194339275</v>
      </c>
      <c r="N7" s="102"/>
      <c r="O7" s="102"/>
    </row>
    <row r="8" spans="1:15" ht="12.75" customHeight="1">
      <c r="A8" s="345" t="s">
        <v>287</v>
      </c>
      <c r="B8" s="346"/>
      <c r="C8" s="346"/>
      <c r="D8" s="346"/>
      <c r="E8" s="346"/>
      <c r="F8" s="346"/>
      <c r="G8" s="346"/>
      <c r="H8" s="347"/>
      <c r="I8" s="12">
        <v>3</v>
      </c>
      <c r="J8" s="18">
        <v>57297020.759647086</v>
      </c>
      <c r="K8" s="185">
        <f>82423012.7260024+3</f>
        <v>82423015.7260024</v>
      </c>
      <c r="N8" s="102"/>
      <c r="O8" s="102"/>
    </row>
    <row r="9" spans="1:15" ht="12.75" customHeight="1">
      <c r="A9" s="345" t="s">
        <v>288</v>
      </c>
      <c r="B9" s="346"/>
      <c r="C9" s="346"/>
      <c r="D9" s="346"/>
      <c r="E9" s="346"/>
      <c r="F9" s="346"/>
      <c r="G9" s="346"/>
      <c r="H9" s="347"/>
      <c r="I9" s="12">
        <v>4</v>
      </c>
      <c r="J9" s="36">
        <f>SUM(J10:J17)</f>
        <v>-127088517.89219847</v>
      </c>
      <c r="K9" s="184">
        <f>SUM(K10:K17)</f>
        <v>-101457359.92034167</v>
      </c>
      <c r="N9" s="102"/>
      <c r="O9" s="102"/>
    </row>
    <row r="10" spans="1:15" ht="12.75" customHeight="1">
      <c r="A10" s="345" t="s">
        <v>289</v>
      </c>
      <c r="B10" s="346"/>
      <c r="C10" s="346"/>
      <c r="D10" s="346"/>
      <c r="E10" s="346"/>
      <c r="F10" s="346"/>
      <c r="G10" s="346"/>
      <c r="H10" s="347"/>
      <c r="I10" s="12">
        <v>5</v>
      </c>
      <c r="J10" s="18">
        <v>23794427.2794654</v>
      </c>
      <c r="K10" s="185">
        <v>20837090.21595843</v>
      </c>
      <c r="N10" s="102"/>
      <c r="O10" s="102"/>
    </row>
    <row r="11" spans="1:15" ht="12.75" customHeight="1">
      <c r="A11" s="345" t="s">
        <v>290</v>
      </c>
      <c r="B11" s="346"/>
      <c r="C11" s="346"/>
      <c r="D11" s="346"/>
      <c r="E11" s="346"/>
      <c r="F11" s="346"/>
      <c r="G11" s="346"/>
      <c r="H11" s="347"/>
      <c r="I11" s="12">
        <v>6</v>
      </c>
      <c r="J11" s="18">
        <v>3878294.7648398</v>
      </c>
      <c r="K11" s="185">
        <v>5010232.258646197</v>
      </c>
      <c r="N11" s="102"/>
      <c r="O11" s="102"/>
    </row>
    <row r="12" spans="1:15" ht="12.75" customHeight="1">
      <c r="A12" s="345" t="s">
        <v>291</v>
      </c>
      <c r="B12" s="346"/>
      <c r="C12" s="346"/>
      <c r="D12" s="346"/>
      <c r="E12" s="346"/>
      <c r="F12" s="346"/>
      <c r="G12" s="346"/>
      <c r="H12" s="347"/>
      <c r="I12" s="12">
        <v>7</v>
      </c>
      <c r="J12" s="18">
        <v>40089133.25000001</v>
      </c>
      <c r="K12" s="185">
        <v>3237367.4163752627</v>
      </c>
      <c r="N12" s="102"/>
      <c r="O12" s="102"/>
    </row>
    <row r="13" spans="1:15" ht="12.75" customHeight="1">
      <c r="A13" s="345" t="s">
        <v>292</v>
      </c>
      <c r="B13" s="346"/>
      <c r="C13" s="346"/>
      <c r="D13" s="346"/>
      <c r="E13" s="346"/>
      <c r="F13" s="346"/>
      <c r="G13" s="346"/>
      <c r="H13" s="347"/>
      <c r="I13" s="12">
        <v>8</v>
      </c>
      <c r="J13" s="18">
        <v>79220</v>
      </c>
      <c r="K13" s="185">
        <v>377708.1768049998</v>
      </c>
      <c r="N13" s="102"/>
      <c r="O13" s="102"/>
    </row>
    <row r="14" spans="1:15" ht="12.75" customHeight="1">
      <c r="A14" s="345" t="s">
        <v>293</v>
      </c>
      <c r="B14" s="346"/>
      <c r="C14" s="346"/>
      <c r="D14" s="346"/>
      <c r="E14" s="346"/>
      <c r="F14" s="346"/>
      <c r="G14" s="346"/>
      <c r="H14" s="347"/>
      <c r="I14" s="12">
        <v>9</v>
      </c>
      <c r="J14" s="18">
        <v>-138331315.13000003</v>
      </c>
      <c r="K14" s="185">
        <v>-133509004.02054238</v>
      </c>
      <c r="N14" s="102"/>
      <c r="O14" s="102"/>
    </row>
    <row r="15" spans="1:15" ht="12.75" customHeight="1">
      <c r="A15" s="345" t="s">
        <v>294</v>
      </c>
      <c r="B15" s="346"/>
      <c r="C15" s="346"/>
      <c r="D15" s="346"/>
      <c r="E15" s="346"/>
      <c r="F15" s="346"/>
      <c r="G15" s="346"/>
      <c r="H15" s="347"/>
      <c r="I15" s="12">
        <v>10</v>
      </c>
      <c r="J15" s="18">
        <v>-6095623</v>
      </c>
      <c r="K15" s="185">
        <v>-5299892.6297</v>
      </c>
      <c r="N15" s="102"/>
      <c r="O15" s="102"/>
    </row>
    <row r="16" spans="1:15" ht="24.75" customHeight="1">
      <c r="A16" s="345" t="s">
        <v>295</v>
      </c>
      <c r="B16" s="346"/>
      <c r="C16" s="346"/>
      <c r="D16" s="346"/>
      <c r="E16" s="346"/>
      <c r="F16" s="346"/>
      <c r="G16" s="346"/>
      <c r="H16" s="347"/>
      <c r="I16" s="12">
        <v>11</v>
      </c>
      <c r="J16" s="18">
        <v>290775.43137859995</v>
      </c>
      <c r="K16" s="185">
        <v>-78529.51547000097</v>
      </c>
      <c r="N16" s="102"/>
      <c r="O16" s="102"/>
    </row>
    <row r="17" spans="1:15" ht="12.75" customHeight="1">
      <c r="A17" s="345" t="s">
        <v>296</v>
      </c>
      <c r="B17" s="346"/>
      <c r="C17" s="346"/>
      <c r="D17" s="346"/>
      <c r="E17" s="346"/>
      <c r="F17" s="346"/>
      <c r="G17" s="346"/>
      <c r="H17" s="347"/>
      <c r="I17" s="12">
        <v>12</v>
      </c>
      <c r="J17" s="18">
        <v>-50793430.48788226</v>
      </c>
      <c r="K17" s="185">
        <f>7967671.17758583-3</f>
        <v>7967668.17758583</v>
      </c>
      <c r="N17" s="102"/>
      <c r="O17" s="102"/>
    </row>
    <row r="18" spans="1:15" ht="12.75" customHeight="1">
      <c r="A18" s="351" t="s">
        <v>297</v>
      </c>
      <c r="B18" s="346"/>
      <c r="C18" s="346"/>
      <c r="D18" s="346"/>
      <c r="E18" s="346"/>
      <c r="F18" s="346"/>
      <c r="G18" s="346"/>
      <c r="H18" s="347"/>
      <c r="I18" s="12">
        <v>13</v>
      </c>
      <c r="J18" s="37">
        <f>SUM(J19:J35)</f>
        <v>-73420532.70199412</v>
      </c>
      <c r="K18" s="186">
        <f>SUM(K19:K35)</f>
        <v>-26656310.4323491</v>
      </c>
      <c r="N18" s="102"/>
      <c r="O18" s="102"/>
    </row>
    <row r="19" spans="1:15" ht="12.75" customHeight="1">
      <c r="A19" s="345" t="s">
        <v>298</v>
      </c>
      <c r="B19" s="346"/>
      <c r="C19" s="346"/>
      <c r="D19" s="346"/>
      <c r="E19" s="346"/>
      <c r="F19" s="346"/>
      <c r="G19" s="346"/>
      <c r="H19" s="347"/>
      <c r="I19" s="12">
        <v>14</v>
      </c>
      <c r="J19" s="18">
        <v>-320115209.4500003</v>
      </c>
      <c r="K19" s="185">
        <v>-167011463.0118451</v>
      </c>
      <c r="N19" s="102"/>
      <c r="O19" s="102"/>
    </row>
    <row r="20" spans="1:15" ht="24" customHeight="1">
      <c r="A20" s="345" t="s">
        <v>299</v>
      </c>
      <c r="B20" s="346"/>
      <c r="C20" s="346"/>
      <c r="D20" s="346"/>
      <c r="E20" s="346"/>
      <c r="F20" s="346"/>
      <c r="G20" s="346"/>
      <c r="H20" s="347"/>
      <c r="I20" s="12">
        <v>15</v>
      </c>
      <c r="J20" s="18">
        <v>-86384154.18748614</v>
      </c>
      <c r="K20" s="185">
        <v>33007486.415256612</v>
      </c>
      <c r="N20" s="102"/>
      <c r="O20" s="102"/>
    </row>
    <row r="21" spans="1:15" ht="12.75" customHeight="1">
      <c r="A21" s="345" t="s">
        <v>300</v>
      </c>
      <c r="B21" s="352"/>
      <c r="C21" s="352"/>
      <c r="D21" s="352"/>
      <c r="E21" s="352"/>
      <c r="F21" s="352"/>
      <c r="G21" s="352"/>
      <c r="H21" s="353"/>
      <c r="I21" s="12">
        <v>16</v>
      </c>
      <c r="J21" s="18">
        <v>141546601.89999968</v>
      </c>
      <c r="K21" s="185">
        <v>80920688.0762153</v>
      </c>
      <c r="N21" s="102"/>
      <c r="O21" s="102"/>
    </row>
    <row r="22" spans="1:15" ht="23.25" customHeight="1">
      <c r="A22" s="345" t="s">
        <v>301</v>
      </c>
      <c r="B22" s="352"/>
      <c r="C22" s="352"/>
      <c r="D22" s="352"/>
      <c r="E22" s="352"/>
      <c r="F22" s="352"/>
      <c r="G22" s="352"/>
      <c r="H22" s="353"/>
      <c r="I22" s="12">
        <v>17</v>
      </c>
      <c r="J22" s="18">
        <v>0</v>
      </c>
      <c r="K22" s="185">
        <v>0</v>
      </c>
      <c r="N22" s="102"/>
      <c r="O22" s="102"/>
    </row>
    <row r="23" spans="1:15" ht="23.25" customHeight="1">
      <c r="A23" s="345" t="s">
        <v>302</v>
      </c>
      <c r="B23" s="352"/>
      <c r="C23" s="352"/>
      <c r="D23" s="352"/>
      <c r="E23" s="352"/>
      <c r="F23" s="352"/>
      <c r="G23" s="352"/>
      <c r="H23" s="353"/>
      <c r="I23" s="12">
        <v>18</v>
      </c>
      <c r="J23" s="18">
        <v>1289208.3699999996</v>
      </c>
      <c r="K23" s="185">
        <v>-55807765.32</v>
      </c>
      <c r="N23" s="102"/>
      <c r="O23" s="102"/>
    </row>
    <row r="24" spans="1:15" ht="12.75" customHeight="1">
      <c r="A24" s="345" t="s">
        <v>303</v>
      </c>
      <c r="B24" s="352"/>
      <c r="C24" s="352"/>
      <c r="D24" s="352"/>
      <c r="E24" s="352"/>
      <c r="F24" s="352"/>
      <c r="G24" s="352"/>
      <c r="H24" s="353"/>
      <c r="I24" s="12">
        <v>19</v>
      </c>
      <c r="J24" s="18">
        <v>28502501.600000054</v>
      </c>
      <c r="K24" s="185">
        <v>-56697412.56326923</v>
      </c>
      <c r="N24" s="102"/>
      <c r="O24" s="102"/>
    </row>
    <row r="25" spans="1:15" ht="12.75" customHeight="1">
      <c r="A25" s="345" t="s">
        <v>304</v>
      </c>
      <c r="B25" s="352"/>
      <c r="C25" s="352"/>
      <c r="D25" s="352"/>
      <c r="E25" s="352"/>
      <c r="F25" s="352"/>
      <c r="G25" s="352"/>
      <c r="H25" s="353"/>
      <c r="I25" s="12">
        <v>20</v>
      </c>
      <c r="J25" s="18">
        <v>31995830.73999995</v>
      </c>
      <c r="K25" s="185">
        <v>11206544.708520789</v>
      </c>
      <c r="N25" s="102"/>
      <c r="O25" s="102"/>
    </row>
    <row r="26" spans="1:15" ht="12.75" customHeight="1">
      <c r="A26" s="345" t="s">
        <v>305</v>
      </c>
      <c r="B26" s="352"/>
      <c r="C26" s="352"/>
      <c r="D26" s="352"/>
      <c r="E26" s="352"/>
      <c r="F26" s="352"/>
      <c r="G26" s="352"/>
      <c r="H26" s="353"/>
      <c r="I26" s="12">
        <v>21</v>
      </c>
      <c r="J26" s="18">
        <v>-260877817.08817255</v>
      </c>
      <c r="K26" s="185">
        <v>-300249867.7693031</v>
      </c>
      <c r="N26" s="102"/>
      <c r="O26" s="102"/>
    </row>
    <row r="27" spans="1:15" ht="12.75" customHeight="1">
      <c r="A27" s="345" t="s">
        <v>306</v>
      </c>
      <c r="B27" s="352"/>
      <c r="C27" s="352"/>
      <c r="D27" s="352"/>
      <c r="E27" s="352"/>
      <c r="F27" s="352"/>
      <c r="G27" s="352"/>
      <c r="H27" s="353"/>
      <c r="I27" s="12">
        <v>22</v>
      </c>
      <c r="J27" s="18"/>
      <c r="K27" s="185">
        <v>0</v>
      </c>
      <c r="N27" s="102"/>
      <c r="O27" s="102"/>
    </row>
    <row r="28" spans="1:15" ht="25.5" customHeight="1">
      <c r="A28" s="345" t="s">
        <v>307</v>
      </c>
      <c r="B28" s="352"/>
      <c r="C28" s="352"/>
      <c r="D28" s="352"/>
      <c r="E28" s="352"/>
      <c r="F28" s="352"/>
      <c r="G28" s="352"/>
      <c r="H28" s="353"/>
      <c r="I28" s="12">
        <v>23</v>
      </c>
      <c r="J28" s="18">
        <v>1900633.650000006</v>
      </c>
      <c r="K28" s="185">
        <v>-7507035.388728802</v>
      </c>
      <c r="N28" s="102"/>
      <c r="O28" s="102"/>
    </row>
    <row r="29" spans="1:15" ht="12.75" customHeight="1">
      <c r="A29" s="345" t="s">
        <v>308</v>
      </c>
      <c r="B29" s="352"/>
      <c r="C29" s="352"/>
      <c r="D29" s="352"/>
      <c r="E29" s="352"/>
      <c r="F29" s="352"/>
      <c r="G29" s="352"/>
      <c r="H29" s="353"/>
      <c r="I29" s="12">
        <v>24</v>
      </c>
      <c r="J29" s="18">
        <v>458757337.4699993</v>
      </c>
      <c r="K29" s="185">
        <v>414696217.8417164</v>
      </c>
      <c r="N29" s="102"/>
      <c r="O29" s="102"/>
    </row>
    <row r="30" spans="1:15" ht="25.5" customHeight="1">
      <c r="A30" s="345" t="s">
        <v>309</v>
      </c>
      <c r="B30" s="352"/>
      <c r="C30" s="352"/>
      <c r="D30" s="352"/>
      <c r="E30" s="352"/>
      <c r="F30" s="352"/>
      <c r="G30" s="352"/>
      <c r="H30" s="353"/>
      <c r="I30" s="12">
        <v>25</v>
      </c>
      <c r="J30" s="18">
        <v>-1289208.3699999996</v>
      </c>
      <c r="K30" s="185">
        <v>55807765.319999896</v>
      </c>
      <c r="N30" s="102"/>
      <c r="O30" s="102"/>
    </row>
    <row r="31" spans="1:15" ht="12.75" customHeight="1">
      <c r="A31" s="345" t="s">
        <v>310</v>
      </c>
      <c r="B31" s="352"/>
      <c r="C31" s="352"/>
      <c r="D31" s="352"/>
      <c r="E31" s="352"/>
      <c r="F31" s="352"/>
      <c r="G31" s="352"/>
      <c r="H31" s="353"/>
      <c r="I31" s="12">
        <v>26</v>
      </c>
      <c r="J31" s="18">
        <v>3329076.05155007</v>
      </c>
      <c r="K31" s="185">
        <v>-8080929.572536545</v>
      </c>
      <c r="N31" s="102"/>
      <c r="O31" s="102"/>
    </row>
    <row r="32" spans="1:15" ht="12.75" customHeight="1">
      <c r="A32" s="345" t="s">
        <v>311</v>
      </c>
      <c r="B32" s="352"/>
      <c r="C32" s="352"/>
      <c r="D32" s="352"/>
      <c r="E32" s="352"/>
      <c r="F32" s="352"/>
      <c r="G32" s="352"/>
      <c r="H32" s="353"/>
      <c r="I32" s="12">
        <v>27</v>
      </c>
      <c r="J32" s="18">
        <v>0</v>
      </c>
      <c r="K32" s="185">
        <v>0</v>
      </c>
      <c r="N32" s="102"/>
      <c r="O32" s="102"/>
    </row>
    <row r="33" spans="1:15" ht="12.75" customHeight="1">
      <c r="A33" s="345" t="s">
        <v>312</v>
      </c>
      <c r="B33" s="352"/>
      <c r="C33" s="352"/>
      <c r="D33" s="352"/>
      <c r="E33" s="352"/>
      <c r="F33" s="352"/>
      <c r="G33" s="352"/>
      <c r="H33" s="353"/>
      <c r="I33" s="12">
        <v>28</v>
      </c>
      <c r="J33" s="18">
        <v>-2992075.3500000015</v>
      </c>
      <c r="K33" s="185">
        <v>-999752.3642464997</v>
      </c>
      <c r="N33" s="102"/>
      <c r="O33" s="102"/>
    </row>
    <row r="34" spans="1:15" ht="12.75" customHeight="1">
      <c r="A34" s="345" t="s">
        <v>313</v>
      </c>
      <c r="B34" s="352"/>
      <c r="C34" s="352"/>
      <c r="D34" s="352"/>
      <c r="E34" s="352"/>
      <c r="F34" s="352"/>
      <c r="G34" s="352"/>
      <c r="H34" s="353"/>
      <c r="I34" s="12">
        <v>29</v>
      </c>
      <c r="J34" s="18">
        <v>-115749199.66788417</v>
      </c>
      <c r="K34" s="185">
        <v>-41088620.8739189</v>
      </c>
      <c r="N34" s="102"/>
      <c r="O34" s="102"/>
    </row>
    <row r="35" spans="1:15" ht="25.5" customHeight="1">
      <c r="A35" s="345" t="s">
        <v>314</v>
      </c>
      <c r="B35" s="352"/>
      <c r="C35" s="352"/>
      <c r="D35" s="352"/>
      <c r="E35" s="352"/>
      <c r="F35" s="352"/>
      <c r="G35" s="352"/>
      <c r="H35" s="353"/>
      <c r="I35" s="12">
        <v>30</v>
      </c>
      <c r="J35" s="18">
        <v>46665941.630000055</v>
      </c>
      <c r="K35" s="185">
        <v>15147834.069790065</v>
      </c>
      <c r="N35" s="102"/>
      <c r="O35" s="102"/>
    </row>
    <row r="36" spans="1:15" ht="12.75" customHeight="1">
      <c r="A36" s="351" t="s">
        <v>315</v>
      </c>
      <c r="B36" s="346"/>
      <c r="C36" s="346"/>
      <c r="D36" s="346"/>
      <c r="E36" s="346"/>
      <c r="F36" s="346"/>
      <c r="G36" s="346"/>
      <c r="H36" s="347"/>
      <c r="I36" s="12">
        <v>31</v>
      </c>
      <c r="J36" s="18">
        <v>-9565410.16</v>
      </c>
      <c r="K36" s="185">
        <v>-3385192.8734600004</v>
      </c>
      <c r="N36" s="102"/>
      <c r="O36" s="102"/>
    </row>
    <row r="37" spans="1:15" ht="12.75" customHeight="1">
      <c r="A37" s="351" t="s">
        <v>316</v>
      </c>
      <c r="B37" s="346"/>
      <c r="C37" s="346"/>
      <c r="D37" s="346"/>
      <c r="E37" s="346"/>
      <c r="F37" s="346"/>
      <c r="G37" s="346"/>
      <c r="H37" s="347"/>
      <c r="I37" s="12">
        <v>32</v>
      </c>
      <c r="J37" s="37">
        <f>SUM(J38:J51)</f>
        <v>111253179.3041406</v>
      </c>
      <c r="K37" s="186">
        <f>SUM(K38:K51)</f>
        <v>127565874.7195763</v>
      </c>
      <c r="N37" s="102"/>
      <c r="O37" s="102"/>
    </row>
    <row r="38" spans="1:15" ht="12.75" customHeight="1">
      <c r="A38" s="345" t="s">
        <v>381</v>
      </c>
      <c r="B38" s="346"/>
      <c r="C38" s="346"/>
      <c r="D38" s="346"/>
      <c r="E38" s="346"/>
      <c r="F38" s="346"/>
      <c r="G38" s="346"/>
      <c r="H38" s="347"/>
      <c r="I38" s="12">
        <v>33</v>
      </c>
      <c r="J38" s="18">
        <v>6066443.29027581</v>
      </c>
      <c r="K38" s="185">
        <v>70805.82222999999</v>
      </c>
      <c r="N38" s="102"/>
      <c r="O38" s="102"/>
    </row>
    <row r="39" spans="1:15" ht="12.75" customHeight="1">
      <c r="A39" s="345" t="s">
        <v>317</v>
      </c>
      <c r="B39" s="346"/>
      <c r="C39" s="346"/>
      <c r="D39" s="346"/>
      <c r="E39" s="346"/>
      <c r="F39" s="346"/>
      <c r="G39" s="346"/>
      <c r="H39" s="347"/>
      <c r="I39" s="12">
        <v>34</v>
      </c>
      <c r="J39" s="18">
        <v>-18280506.213493403</v>
      </c>
      <c r="K39" s="185">
        <v>-12342967.304809202</v>
      </c>
      <c r="N39" s="102"/>
      <c r="O39" s="102"/>
    </row>
    <row r="40" spans="1:15" ht="12.75" customHeight="1">
      <c r="A40" s="345" t="s">
        <v>318</v>
      </c>
      <c r="B40" s="346"/>
      <c r="C40" s="346"/>
      <c r="D40" s="346"/>
      <c r="E40" s="346"/>
      <c r="F40" s="346"/>
      <c r="G40" s="346"/>
      <c r="H40" s="347"/>
      <c r="I40" s="12">
        <v>35</v>
      </c>
      <c r="J40" s="18">
        <v>0</v>
      </c>
      <c r="K40" s="185">
        <v>0</v>
      </c>
      <c r="N40" s="102"/>
      <c r="O40" s="102"/>
    </row>
    <row r="41" spans="1:15" ht="12.75" customHeight="1">
      <c r="A41" s="345" t="s">
        <v>319</v>
      </c>
      <c r="B41" s="346"/>
      <c r="C41" s="346"/>
      <c r="D41" s="346"/>
      <c r="E41" s="346"/>
      <c r="F41" s="346"/>
      <c r="G41" s="346"/>
      <c r="H41" s="347"/>
      <c r="I41" s="12">
        <v>36</v>
      </c>
      <c r="J41" s="18">
        <v>-5383534.072059988</v>
      </c>
      <c r="K41" s="185">
        <v>-13970284.797260001</v>
      </c>
      <c r="N41" s="102"/>
      <c r="O41" s="102"/>
    </row>
    <row r="42" spans="1:15" ht="24.75" customHeight="1">
      <c r="A42" s="345" t="s">
        <v>320</v>
      </c>
      <c r="B42" s="346"/>
      <c r="C42" s="346"/>
      <c r="D42" s="346"/>
      <c r="E42" s="346"/>
      <c r="F42" s="346"/>
      <c r="G42" s="346"/>
      <c r="H42" s="347"/>
      <c r="I42" s="12">
        <v>37</v>
      </c>
      <c r="J42" s="18">
        <v>4779053.240000069</v>
      </c>
      <c r="K42" s="185">
        <v>1017563.4999999998</v>
      </c>
      <c r="N42" s="102"/>
      <c r="O42" s="102"/>
    </row>
    <row r="43" spans="1:15" ht="25.5" customHeight="1">
      <c r="A43" s="345" t="s">
        <v>321</v>
      </c>
      <c r="B43" s="346"/>
      <c r="C43" s="346"/>
      <c r="D43" s="346"/>
      <c r="E43" s="346"/>
      <c r="F43" s="346"/>
      <c r="G43" s="346"/>
      <c r="H43" s="347"/>
      <c r="I43" s="12">
        <v>38</v>
      </c>
      <c r="J43" s="18">
        <v>0</v>
      </c>
      <c r="K43" s="185">
        <v>-379480.15</v>
      </c>
      <c r="N43" s="102"/>
      <c r="O43" s="102"/>
    </row>
    <row r="44" spans="1:15" ht="23.25" customHeight="1">
      <c r="A44" s="345" t="s">
        <v>322</v>
      </c>
      <c r="B44" s="346"/>
      <c r="C44" s="346"/>
      <c r="D44" s="346"/>
      <c r="E44" s="346"/>
      <c r="F44" s="346"/>
      <c r="G44" s="346"/>
      <c r="H44" s="347"/>
      <c r="I44" s="12">
        <v>39</v>
      </c>
      <c r="J44" s="18">
        <v>2378749.0649999976</v>
      </c>
      <c r="K44" s="185">
        <v>14652124.70292005</v>
      </c>
      <c r="N44" s="102"/>
      <c r="O44" s="102"/>
    </row>
    <row r="45" spans="1:15" ht="12.75" customHeight="1">
      <c r="A45" s="345" t="s">
        <v>323</v>
      </c>
      <c r="B45" s="346"/>
      <c r="C45" s="346"/>
      <c r="D45" s="346"/>
      <c r="E45" s="346"/>
      <c r="F45" s="346"/>
      <c r="G45" s="346"/>
      <c r="H45" s="347"/>
      <c r="I45" s="12">
        <v>40</v>
      </c>
      <c r="J45" s="18">
        <v>158124478.32695994</v>
      </c>
      <c r="K45" s="185">
        <v>136531575.44317558</v>
      </c>
      <c r="N45" s="102"/>
      <c r="O45" s="102"/>
    </row>
    <row r="46" spans="1:15" ht="12.75" customHeight="1">
      <c r="A46" s="345" t="s">
        <v>324</v>
      </c>
      <c r="B46" s="346"/>
      <c r="C46" s="346"/>
      <c r="D46" s="346"/>
      <c r="E46" s="346"/>
      <c r="F46" s="346"/>
      <c r="G46" s="346"/>
      <c r="H46" s="347"/>
      <c r="I46" s="12">
        <v>41</v>
      </c>
      <c r="J46" s="18">
        <v>-18803700.389862403</v>
      </c>
      <c r="K46" s="185">
        <v>-4921984.31472</v>
      </c>
      <c r="N46" s="102"/>
      <c r="O46" s="102"/>
    </row>
    <row r="47" spans="1:15" ht="12.75" customHeight="1">
      <c r="A47" s="345" t="s">
        <v>325</v>
      </c>
      <c r="B47" s="346"/>
      <c r="C47" s="346"/>
      <c r="D47" s="346"/>
      <c r="E47" s="346"/>
      <c r="F47" s="346"/>
      <c r="G47" s="346"/>
      <c r="H47" s="347"/>
      <c r="I47" s="12">
        <v>42</v>
      </c>
      <c r="J47" s="18">
        <v>646731.4773206001</v>
      </c>
      <c r="K47" s="185">
        <v>0</v>
      </c>
      <c r="N47" s="102"/>
      <c r="O47" s="102"/>
    </row>
    <row r="48" spans="1:15" ht="12.75" customHeight="1">
      <c r="A48" s="345" t="s">
        <v>326</v>
      </c>
      <c r="B48" s="346"/>
      <c r="C48" s="346"/>
      <c r="D48" s="346"/>
      <c r="E48" s="346"/>
      <c r="F48" s="346"/>
      <c r="G48" s="346"/>
      <c r="H48" s="347"/>
      <c r="I48" s="12">
        <v>43</v>
      </c>
      <c r="J48" s="18">
        <v>-1897728</v>
      </c>
      <c r="K48" s="185">
        <v>0</v>
      </c>
      <c r="N48" s="102"/>
      <c r="O48" s="102"/>
    </row>
    <row r="49" spans="1:15" ht="12.75" customHeight="1">
      <c r="A49" s="345" t="s">
        <v>327</v>
      </c>
      <c r="B49" s="354"/>
      <c r="C49" s="354"/>
      <c r="D49" s="354"/>
      <c r="E49" s="354"/>
      <c r="F49" s="354"/>
      <c r="G49" s="354"/>
      <c r="H49" s="355"/>
      <c r="I49" s="12">
        <v>44</v>
      </c>
      <c r="J49" s="18">
        <v>7455000.66</v>
      </c>
      <c r="K49" s="185">
        <v>2318315.1999998842</v>
      </c>
      <c r="N49" s="102"/>
      <c r="O49" s="102"/>
    </row>
    <row r="50" spans="1:15" ht="12.75" customHeight="1">
      <c r="A50" s="345" t="s">
        <v>328</v>
      </c>
      <c r="B50" s="354"/>
      <c r="C50" s="354"/>
      <c r="D50" s="354"/>
      <c r="E50" s="354"/>
      <c r="F50" s="354"/>
      <c r="G50" s="354"/>
      <c r="H50" s="355"/>
      <c r="I50" s="12">
        <v>45</v>
      </c>
      <c r="J50" s="18">
        <v>37550522.64</v>
      </c>
      <c r="K50" s="185">
        <v>96487457.37479998</v>
      </c>
      <c r="N50" s="102"/>
      <c r="O50" s="102"/>
    </row>
    <row r="51" spans="1:15" ht="12.75" customHeight="1">
      <c r="A51" s="345" t="s">
        <v>329</v>
      </c>
      <c r="B51" s="354"/>
      <c r="C51" s="354"/>
      <c r="D51" s="354"/>
      <c r="E51" s="354"/>
      <c r="F51" s="354"/>
      <c r="G51" s="354"/>
      <c r="H51" s="355"/>
      <c r="I51" s="12">
        <v>46</v>
      </c>
      <c r="J51" s="18">
        <v>-61382330.72</v>
      </c>
      <c r="K51" s="185">
        <v>-91897250.75676</v>
      </c>
      <c r="N51" s="102"/>
      <c r="O51" s="102"/>
    </row>
    <row r="52" spans="1:15" ht="12.75" customHeight="1">
      <c r="A52" s="351" t="s">
        <v>330</v>
      </c>
      <c r="B52" s="354"/>
      <c r="C52" s="354"/>
      <c r="D52" s="354"/>
      <c r="E52" s="354"/>
      <c r="F52" s="354"/>
      <c r="G52" s="354"/>
      <c r="H52" s="355"/>
      <c r="I52" s="12">
        <v>47</v>
      </c>
      <c r="J52" s="37">
        <f>SUM(J53:J57)</f>
        <v>-4190</v>
      </c>
      <c r="K52" s="186">
        <f>SUM(K53:K57)</f>
        <v>-644141.7666188388</v>
      </c>
      <c r="N52" s="102"/>
      <c r="O52" s="102"/>
    </row>
    <row r="53" spans="1:15" ht="12.75" customHeight="1">
      <c r="A53" s="345" t="s">
        <v>331</v>
      </c>
      <c r="B53" s="354"/>
      <c r="C53" s="354"/>
      <c r="D53" s="354"/>
      <c r="E53" s="354"/>
      <c r="F53" s="354"/>
      <c r="G53" s="354"/>
      <c r="H53" s="355"/>
      <c r="I53" s="12">
        <v>48</v>
      </c>
      <c r="J53" s="18">
        <v>0</v>
      </c>
      <c r="K53" s="185">
        <v>0</v>
      </c>
      <c r="N53" s="102"/>
      <c r="O53" s="102"/>
    </row>
    <row r="54" spans="1:15" ht="12.75" customHeight="1">
      <c r="A54" s="345" t="s">
        <v>332</v>
      </c>
      <c r="B54" s="354"/>
      <c r="C54" s="354"/>
      <c r="D54" s="354"/>
      <c r="E54" s="354"/>
      <c r="F54" s="354"/>
      <c r="G54" s="354"/>
      <c r="H54" s="355"/>
      <c r="I54" s="12">
        <v>49</v>
      </c>
      <c r="J54" s="18">
        <v>0</v>
      </c>
      <c r="K54" s="185">
        <v>0</v>
      </c>
      <c r="N54" s="102"/>
      <c r="O54" s="102"/>
    </row>
    <row r="55" spans="1:15" ht="12.75" customHeight="1">
      <c r="A55" s="345" t="s">
        <v>382</v>
      </c>
      <c r="B55" s="354"/>
      <c r="C55" s="354"/>
      <c r="D55" s="354"/>
      <c r="E55" s="354"/>
      <c r="F55" s="354"/>
      <c r="G55" s="354"/>
      <c r="H55" s="355"/>
      <c r="I55" s="12">
        <v>50</v>
      </c>
      <c r="J55" s="18">
        <v>0</v>
      </c>
      <c r="K55" s="185">
        <v>0</v>
      </c>
      <c r="N55" s="102"/>
      <c r="O55" s="102"/>
    </row>
    <row r="56" spans="1:15" ht="12.75" customHeight="1">
      <c r="A56" s="345" t="s">
        <v>333</v>
      </c>
      <c r="B56" s="354"/>
      <c r="C56" s="354"/>
      <c r="D56" s="354"/>
      <c r="E56" s="354"/>
      <c r="F56" s="354"/>
      <c r="G56" s="354"/>
      <c r="H56" s="355"/>
      <c r="I56" s="12">
        <v>51</v>
      </c>
      <c r="J56" s="18">
        <v>0</v>
      </c>
      <c r="K56" s="185">
        <v>0</v>
      </c>
      <c r="N56" s="102"/>
      <c r="O56" s="102"/>
    </row>
    <row r="57" spans="1:15" ht="12.75" customHeight="1">
      <c r="A57" s="345" t="s">
        <v>334</v>
      </c>
      <c r="B57" s="354"/>
      <c r="C57" s="354"/>
      <c r="D57" s="354"/>
      <c r="E57" s="354"/>
      <c r="F57" s="354"/>
      <c r="G57" s="354"/>
      <c r="H57" s="355"/>
      <c r="I57" s="12">
        <v>52</v>
      </c>
      <c r="J57" s="18">
        <v>-4190</v>
      </c>
      <c r="K57" s="185">
        <v>-644141.7666188388</v>
      </c>
      <c r="N57" s="102"/>
      <c r="O57" s="102"/>
    </row>
    <row r="58" spans="1:15" ht="12.75" customHeight="1">
      <c r="A58" s="351" t="s">
        <v>335</v>
      </c>
      <c r="B58" s="354"/>
      <c r="C58" s="354"/>
      <c r="D58" s="354"/>
      <c r="E58" s="354"/>
      <c r="F58" s="354"/>
      <c r="G58" s="354"/>
      <c r="H58" s="355"/>
      <c r="I58" s="12">
        <v>53</v>
      </c>
      <c r="J58" s="37">
        <f>J6+J37+J52</f>
        <v>-41528450.69040489</v>
      </c>
      <c r="K58" s="186">
        <f>SUM(K6+K37+K52)</f>
        <v>77845885.45280908</v>
      </c>
      <c r="N58" s="102"/>
      <c r="O58" s="102"/>
    </row>
    <row r="59" spans="1:15" ht="23.25" customHeight="1">
      <c r="A59" s="351" t="s">
        <v>336</v>
      </c>
      <c r="B59" s="354"/>
      <c r="C59" s="354"/>
      <c r="D59" s="354"/>
      <c r="E59" s="354"/>
      <c r="F59" s="354"/>
      <c r="G59" s="354"/>
      <c r="H59" s="355"/>
      <c r="I59" s="12">
        <v>54</v>
      </c>
      <c r="J59" s="18">
        <v>24776674.946297597</v>
      </c>
      <c r="K59" s="185">
        <v>55330416.37653416</v>
      </c>
      <c r="N59" s="102"/>
      <c r="O59" s="102"/>
    </row>
    <row r="60" spans="1:15" ht="12.75" customHeight="1">
      <c r="A60" s="351" t="s">
        <v>337</v>
      </c>
      <c r="B60" s="354"/>
      <c r="C60" s="354"/>
      <c r="D60" s="354"/>
      <c r="E60" s="354"/>
      <c r="F60" s="354"/>
      <c r="G60" s="354"/>
      <c r="H60" s="355"/>
      <c r="I60" s="12">
        <v>55</v>
      </c>
      <c r="J60" s="37">
        <f>SUM(J58:J59)</f>
        <v>-16751775.744107295</v>
      </c>
      <c r="K60" s="186">
        <f>SUM(K58:K59)</f>
        <v>133176301.82934323</v>
      </c>
      <c r="N60" s="102"/>
      <c r="O60" s="102"/>
    </row>
    <row r="61" spans="1:15" ht="12.75" customHeight="1">
      <c r="A61" s="345" t="s">
        <v>338</v>
      </c>
      <c r="B61" s="354"/>
      <c r="C61" s="354"/>
      <c r="D61" s="354"/>
      <c r="E61" s="354"/>
      <c r="F61" s="354"/>
      <c r="G61" s="354"/>
      <c r="H61" s="355"/>
      <c r="I61" s="12">
        <v>56</v>
      </c>
      <c r="J61" s="18">
        <v>158462949.87</v>
      </c>
      <c r="K61" s="185">
        <v>129386748.10599738</v>
      </c>
      <c r="N61" s="102"/>
      <c r="O61" s="102"/>
    </row>
    <row r="62" spans="1:15" ht="12.75" customHeight="1">
      <c r="A62" s="356" t="s">
        <v>339</v>
      </c>
      <c r="B62" s="357"/>
      <c r="C62" s="357"/>
      <c r="D62" s="357"/>
      <c r="E62" s="357"/>
      <c r="F62" s="357"/>
      <c r="G62" s="357"/>
      <c r="H62" s="358"/>
      <c r="I62" s="13">
        <v>57</v>
      </c>
      <c r="J62" s="38">
        <f>+J60+J61</f>
        <v>141711174.1258927</v>
      </c>
      <c r="K62" s="187">
        <v>262563050.1370114</v>
      </c>
      <c r="N62" s="102"/>
      <c r="O62" s="102"/>
    </row>
    <row r="63" spans="1:8" ht="12.75">
      <c r="A63" s="76" t="s">
        <v>340</v>
      </c>
      <c r="B63" s="74"/>
      <c r="C63" s="74"/>
      <c r="D63" s="74"/>
      <c r="E63" s="74"/>
      <c r="F63" s="74"/>
      <c r="G63" s="74"/>
      <c r="H63" s="74"/>
    </row>
    <row r="64" ht="12.75">
      <c r="K64" s="102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4:K65536 L2:L65536 B2:K3 A1:A3 M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7:K17 K8" unlockedFormula="1"/>
    <ignoredError sqref="J18:K1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SheetLayoutView="100" zoomScalePageLayoutView="0" workbookViewId="0" topLeftCell="A1">
      <selection activeCell="R20" sqref="R20"/>
    </sheetView>
  </sheetViews>
  <sheetFormatPr defaultColWidth="9.140625" defaultRowHeight="12.75"/>
  <cols>
    <col min="1" max="2" width="9.140625" style="29" customWidth="1"/>
    <col min="3" max="3" width="13.140625" style="29" customWidth="1"/>
    <col min="4" max="4" width="9.140625" style="29" customWidth="1"/>
    <col min="5" max="13" width="12.57421875" style="29" customWidth="1"/>
    <col min="14" max="16384" width="9.140625" style="29" customWidth="1"/>
  </cols>
  <sheetData>
    <row r="1" spans="1:12" ht="21.75" customHeight="1">
      <c r="A1" s="372" t="s">
        <v>341</v>
      </c>
      <c r="B1" s="342"/>
      <c r="C1" s="342"/>
      <c r="D1" s="342"/>
      <c r="E1" s="342"/>
      <c r="F1" s="373"/>
      <c r="G1" s="373"/>
      <c r="H1" s="373"/>
      <c r="I1" s="373"/>
      <c r="J1" s="373"/>
      <c r="K1" s="374"/>
      <c r="L1" s="28"/>
    </row>
    <row r="2" spans="1:12" ht="12.75" customHeight="1">
      <c r="A2" s="340" t="s">
        <v>414</v>
      </c>
      <c r="B2" s="341"/>
      <c r="C2" s="341"/>
      <c r="D2" s="341"/>
      <c r="E2" s="342"/>
      <c r="F2" s="375"/>
      <c r="G2" s="375"/>
      <c r="H2" s="375"/>
      <c r="I2" s="375"/>
      <c r="J2" s="375"/>
      <c r="K2" s="376"/>
      <c r="L2" s="28"/>
    </row>
    <row r="3" spans="1:13" ht="12.75">
      <c r="A3" s="59"/>
      <c r="B3" s="60"/>
      <c r="C3" s="60"/>
      <c r="D3" s="60"/>
      <c r="E3" s="61"/>
      <c r="F3" s="62"/>
      <c r="G3" s="62"/>
      <c r="H3" s="62"/>
      <c r="I3" s="62"/>
      <c r="J3" s="62"/>
      <c r="K3" s="62"/>
      <c r="L3" s="365" t="s">
        <v>65</v>
      </c>
      <c r="M3" s="365"/>
    </row>
    <row r="4" spans="1:13" ht="13.5" customHeight="1">
      <c r="A4" s="383" t="s">
        <v>135</v>
      </c>
      <c r="B4" s="384"/>
      <c r="C4" s="385"/>
      <c r="D4" s="389" t="s">
        <v>136</v>
      </c>
      <c r="E4" s="362" t="s">
        <v>342</v>
      </c>
      <c r="F4" s="363"/>
      <c r="G4" s="363"/>
      <c r="H4" s="363"/>
      <c r="I4" s="363"/>
      <c r="J4" s="363"/>
      <c r="K4" s="364"/>
      <c r="L4" s="360" t="s">
        <v>343</v>
      </c>
      <c r="M4" s="360" t="s">
        <v>344</v>
      </c>
    </row>
    <row r="5" spans="1:13" ht="45">
      <c r="A5" s="386"/>
      <c r="B5" s="387"/>
      <c r="C5" s="388"/>
      <c r="D5" s="390"/>
      <c r="E5" s="79" t="s">
        <v>345</v>
      </c>
      <c r="F5" s="79" t="s">
        <v>346</v>
      </c>
      <c r="G5" s="79" t="s">
        <v>347</v>
      </c>
      <c r="H5" s="79" t="s">
        <v>348</v>
      </c>
      <c r="I5" s="79" t="s">
        <v>349</v>
      </c>
      <c r="J5" s="79" t="s">
        <v>350</v>
      </c>
      <c r="K5" s="79" t="s">
        <v>351</v>
      </c>
      <c r="L5" s="361"/>
      <c r="M5" s="361"/>
    </row>
    <row r="6" spans="1:13" ht="12.75">
      <c r="A6" s="377">
        <v>1</v>
      </c>
      <c r="B6" s="378"/>
      <c r="C6" s="379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168" t="s">
        <v>10</v>
      </c>
    </row>
    <row r="7" spans="1:24" ht="21" customHeight="1">
      <c r="A7" s="380" t="s">
        <v>352</v>
      </c>
      <c r="B7" s="381"/>
      <c r="C7" s="382"/>
      <c r="D7" s="15">
        <v>1</v>
      </c>
      <c r="E7" s="80">
        <v>601575800</v>
      </c>
      <c r="F7" s="80">
        <v>681482525.25</v>
      </c>
      <c r="G7" s="80">
        <v>246802764.58856398</v>
      </c>
      <c r="H7" s="80">
        <v>514745571.48</v>
      </c>
      <c r="I7" s="80">
        <v>617637018.3525918</v>
      </c>
      <c r="J7" s="80">
        <v>-466073143.4347055</v>
      </c>
      <c r="K7" s="80">
        <f>J7+I7+H7+G7+F7+E7</f>
        <v>2196170536.23645</v>
      </c>
      <c r="L7" s="80">
        <v>35073026.76710299</v>
      </c>
      <c r="M7" s="80">
        <f>K7+L7</f>
        <v>2231243563.0035534</v>
      </c>
      <c r="P7" s="403"/>
      <c r="Q7" s="403"/>
      <c r="R7" s="403"/>
      <c r="S7" s="403"/>
      <c r="T7" s="403"/>
      <c r="U7" s="403"/>
      <c r="V7" s="403"/>
      <c r="W7" s="403"/>
      <c r="X7" s="403"/>
    </row>
    <row r="8" spans="1:24" ht="14.25" customHeight="1">
      <c r="A8" s="366" t="s">
        <v>353</v>
      </c>
      <c r="B8" s="367"/>
      <c r="C8" s="368"/>
      <c r="D8" s="4">
        <v>2</v>
      </c>
      <c r="E8" s="81"/>
      <c r="F8" s="81"/>
      <c r="G8" s="81"/>
      <c r="H8" s="81"/>
      <c r="I8" s="81"/>
      <c r="J8" s="81"/>
      <c r="K8" s="81">
        <f aca="true" t="shared" si="0" ref="K8:K23">J8+I8+H8+G8+F8+E8</f>
        <v>0</v>
      </c>
      <c r="L8" s="81"/>
      <c r="M8" s="81">
        <f aca="true" t="shared" si="1" ref="M8:M23">K8+L8</f>
        <v>0</v>
      </c>
      <c r="P8" s="403"/>
      <c r="Q8" s="403"/>
      <c r="R8" s="403"/>
      <c r="S8" s="403"/>
      <c r="T8" s="403"/>
      <c r="U8" s="403"/>
      <c r="V8" s="403"/>
      <c r="W8" s="403"/>
      <c r="X8" s="403"/>
    </row>
    <row r="9" spans="1:24" ht="13.5" customHeight="1">
      <c r="A9" s="366" t="s">
        <v>354</v>
      </c>
      <c r="B9" s="367"/>
      <c r="C9" s="368"/>
      <c r="D9" s="4">
        <v>3</v>
      </c>
      <c r="E9" s="81"/>
      <c r="F9" s="81"/>
      <c r="G9" s="81"/>
      <c r="H9" s="81"/>
      <c r="I9" s="81"/>
      <c r="J9" s="81"/>
      <c r="K9" s="81">
        <f t="shared" si="0"/>
        <v>0</v>
      </c>
      <c r="L9" s="81"/>
      <c r="M9" s="81">
        <f t="shared" si="1"/>
        <v>0</v>
      </c>
      <c r="P9" s="403"/>
      <c r="Q9" s="403"/>
      <c r="R9" s="403"/>
      <c r="S9" s="403"/>
      <c r="T9" s="403"/>
      <c r="U9" s="403"/>
      <c r="V9" s="403"/>
      <c r="W9" s="403"/>
      <c r="X9" s="403"/>
    </row>
    <row r="10" spans="1:24" ht="27.75" customHeight="1">
      <c r="A10" s="369" t="s">
        <v>355</v>
      </c>
      <c r="B10" s="370"/>
      <c r="C10" s="371"/>
      <c r="D10" s="4">
        <v>4</v>
      </c>
      <c r="E10" s="82">
        <f>E7+E8+E9</f>
        <v>601575800</v>
      </c>
      <c r="F10" s="82">
        <f aca="true" t="shared" si="2" ref="F10:L10">F7+F8+F9</f>
        <v>681482525.25</v>
      </c>
      <c r="G10" s="82">
        <f t="shared" si="2"/>
        <v>246802764.58856398</v>
      </c>
      <c r="H10" s="82">
        <f t="shared" si="2"/>
        <v>514745571.48</v>
      </c>
      <c r="I10" s="82">
        <f t="shared" si="2"/>
        <v>617637018.3525918</v>
      </c>
      <c r="J10" s="82">
        <f t="shared" si="2"/>
        <v>-466073143.4347055</v>
      </c>
      <c r="K10" s="82">
        <f t="shared" si="0"/>
        <v>2196170536.23645</v>
      </c>
      <c r="L10" s="82">
        <f t="shared" si="2"/>
        <v>35073026.76710299</v>
      </c>
      <c r="M10" s="82">
        <f t="shared" si="1"/>
        <v>2231243563.0035534</v>
      </c>
      <c r="P10" s="403"/>
      <c r="Q10" s="403"/>
      <c r="R10" s="403"/>
      <c r="S10" s="403"/>
      <c r="T10" s="403"/>
      <c r="U10" s="403"/>
      <c r="V10" s="403"/>
      <c r="W10" s="403"/>
      <c r="X10" s="403"/>
    </row>
    <row r="11" spans="1:24" ht="27" customHeight="1">
      <c r="A11" s="369" t="s">
        <v>356</v>
      </c>
      <c r="B11" s="370"/>
      <c r="C11" s="371"/>
      <c r="D11" s="4">
        <v>5</v>
      </c>
      <c r="E11" s="82">
        <f>E12+E13</f>
        <v>0</v>
      </c>
      <c r="F11" s="82">
        <f aca="true" t="shared" si="3" ref="F11:L11">F12+F13</f>
        <v>0</v>
      </c>
      <c r="G11" s="82">
        <f t="shared" si="3"/>
        <v>-25870311.48834541</v>
      </c>
      <c r="H11" s="82">
        <f t="shared" si="3"/>
        <v>0</v>
      </c>
      <c r="I11" s="82">
        <f t="shared" si="3"/>
        <v>0</v>
      </c>
      <c r="J11" s="82">
        <f t="shared" si="3"/>
        <v>110401908.47037289</v>
      </c>
      <c r="K11" s="82">
        <f t="shared" si="0"/>
        <v>84531596.98202747</v>
      </c>
      <c r="L11" s="82">
        <f t="shared" si="3"/>
        <v>-737836.3371836578</v>
      </c>
      <c r="M11" s="82">
        <f t="shared" si="1"/>
        <v>83793760.64484382</v>
      </c>
      <c r="P11" s="403"/>
      <c r="Q11" s="403"/>
      <c r="R11" s="403"/>
      <c r="S11" s="403"/>
      <c r="T11" s="403"/>
      <c r="U11" s="403"/>
      <c r="V11" s="403"/>
      <c r="W11" s="403"/>
      <c r="X11" s="403"/>
    </row>
    <row r="12" spans="1:24" ht="12.75" customHeight="1">
      <c r="A12" s="366" t="s">
        <v>357</v>
      </c>
      <c r="B12" s="367"/>
      <c r="C12" s="368"/>
      <c r="D12" s="4">
        <v>6</v>
      </c>
      <c r="E12" s="81">
        <v>0</v>
      </c>
      <c r="F12" s="81">
        <v>0</v>
      </c>
      <c r="G12" s="81">
        <v>0.06</v>
      </c>
      <c r="H12" s="81">
        <v>0</v>
      </c>
      <c r="I12" s="81"/>
      <c r="J12" s="81">
        <v>110401908.47037289</v>
      </c>
      <c r="K12" s="81">
        <f t="shared" si="0"/>
        <v>110401908.53037289</v>
      </c>
      <c r="L12" s="81">
        <v>-650950.4696555496</v>
      </c>
      <c r="M12" s="81">
        <f t="shared" si="1"/>
        <v>109750958.06071734</v>
      </c>
      <c r="P12" s="403"/>
      <c r="Q12" s="403"/>
      <c r="R12" s="403"/>
      <c r="S12" s="403"/>
      <c r="T12" s="403"/>
      <c r="U12" s="403"/>
      <c r="V12" s="403"/>
      <c r="W12" s="403"/>
      <c r="X12" s="403"/>
    </row>
    <row r="13" spans="1:24" ht="24.75" customHeight="1">
      <c r="A13" s="366" t="s">
        <v>358</v>
      </c>
      <c r="B13" s="367"/>
      <c r="C13" s="368"/>
      <c r="D13" s="4">
        <v>7</v>
      </c>
      <c r="E13" s="82">
        <f>E14+E15+E16+E17</f>
        <v>0</v>
      </c>
      <c r="F13" s="82">
        <f aca="true" t="shared" si="4" ref="F13:L13">F14+F15+F16+F17</f>
        <v>0</v>
      </c>
      <c r="G13" s="82">
        <f t="shared" si="4"/>
        <v>-25870311.54834541</v>
      </c>
      <c r="H13" s="82">
        <f t="shared" si="4"/>
        <v>0</v>
      </c>
      <c r="I13" s="82">
        <f t="shared" si="4"/>
        <v>0</v>
      </c>
      <c r="J13" s="82">
        <f t="shared" si="4"/>
        <v>0</v>
      </c>
      <c r="K13" s="82">
        <f t="shared" si="0"/>
        <v>-25870311.54834541</v>
      </c>
      <c r="L13" s="82">
        <f t="shared" si="4"/>
        <v>-86885.86752810824</v>
      </c>
      <c r="M13" s="82">
        <f t="shared" si="1"/>
        <v>-25957197.415873516</v>
      </c>
      <c r="P13" s="403"/>
      <c r="Q13" s="403"/>
      <c r="R13" s="403"/>
      <c r="S13" s="403"/>
      <c r="T13" s="403"/>
      <c r="U13" s="403"/>
      <c r="V13" s="403"/>
      <c r="W13" s="403"/>
      <c r="X13" s="403"/>
    </row>
    <row r="14" spans="1:24" ht="36" customHeight="1">
      <c r="A14" s="366" t="s">
        <v>359</v>
      </c>
      <c r="B14" s="367"/>
      <c r="C14" s="368"/>
      <c r="D14" s="4">
        <v>8</v>
      </c>
      <c r="E14" s="81">
        <v>0</v>
      </c>
      <c r="F14" s="81">
        <v>0</v>
      </c>
      <c r="G14" s="81">
        <v>56828.410264700055</v>
      </c>
      <c r="H14" s="81">
        <v>0</v>
      </c>
      <c r="I14" s="81">
        <v>0</v>
      </c>
      <c r="J14" s="81">
        <v>0</v>
      </c>
      <c r="K14" s="81">
        <f t="shared" si="0"/>
        <v>56828.410264700055</v>
      </c>
      <c r="L14" s="81">
        <v>0</v>
      </c>
      <c r="M14" s="81">
        <f t="shared" si="1"/>
        <v>56828.410264700055</v>
      </c>
      <c r="P14" s="403"/>
      <c r="Q14" s="403"/>
      <c r="R14" s="403"/>
      <c r="S14" s="403"/>
      <c r="T14" s="403"/>
      <c r="U14" s="403"/>
      <c r="V14" s="403"/>
      <c r="W14" s="403"/>
      <c r="X14" s="403"/>
    </row>
    <row r="15" spans="1:24" ht="26.25" customHeight="1">
      <c r="A15" s="366" t="s">
        <v>360</v>
      </c>
      <c r="B15" s="367"/>
      <c r="C15" s="368"/>
      <c r="D15" s="4">
        <v>9</v>
      </c>
      <c r="E15" s="81">
        <v>0</v>
      </c>
      <c r="F15" s="81">
        <v>0</v>
      </c>
      <c r="G15" s="81">
        <v>-32515184.04769305</v>
      </c>
      <c r="H15" s="81">
        <v>0</v>
      </c>
      <c r="I15" s="81">
        <v>0</v>
      </c>
      <c r="J15" s="81">
        <v>0</v>
      </c>
      <c r="K15" s="81">
        <f t="shared" si="0"/>
        <v>-32515184.04769305</v>
      </c>
      <c r="L15" s="81">
        <v>-213.86752810824007</v>
      </c>
      <c r="M15" s="81">
        <f t="shared" si="1"/>
        <v>-32515397.91522116</v>
      </c>
      <c r="P15" s="403"/>
      <c r="Q15" s="403"/>
      <c r="R15" s="403"/>
      <c r="S15" s="403"/>
      <c r="T15" s="403"/>
      <c r="U15" s="403"/>
      <c r="V15" s="403"/>
      <c r="W15" s="403"/>
      <c r="X15" s="403"/>
    </row>
    <row r="16" spans="1:24" ht="27" customHeight="1">
      <c r="A16" s="366" t="s">
        <v>361</v>
      </c>
      <c r="B16" s="367"/>
      <c r="C16" s="368"/>
      <c r="D16" s="4">
        <v>10</v>
      </c>
      <c r="E16" s="81">
        <v>0</v>
      </c>
      <c r="F16" s="81">
        <v>0</v>
      </c>
      <c r="G16" s="81">
        <v>5858452.659999992</v>
      </c>
      <c r="H16" s="81">
        <v>0</v>
      </c>
      <c r="I16" s="81">
        <v>0</v>
      </c>
      <c r="J16" s="81">
        <v>0</v>
      </c>
      <c r="K16" s="81">
        <f t="shared" si="0"/>
        <v>5858452.659999992</v>
      </c>
      <c r="L16" s="81">
        <v>0</v>
      </c>
      <c r="M16" s="81">
        <f t="shared" si="1"/>
        <v>5858452.659999992</v>
      </c>
      <c r="P16" s="403"/>
      <c r="Q16" s="403"/>
      <c r="R16" s="403"/>
      <c r="S16" s="403"/>
      <c r="T16" s="403"/>
      <c r="U16" s="403"/>
      <c r="V16" s="403"/>
      <c r="W16" s="403"/>
      <c r="X16" s="403"/>
    </row>
    <row r="17" spans="1:24" ht="18" customHeight="1">
      <c r="A17" s="366" t="s">
        <v>362</v>
      </c>
      <c r="B17" s="367"/>
      <c r="C17" s="368"/>
      <c r="D17" s="4">
        <v>11</v>
      </c>
      <c r="E17" s="81">
        <v>0</v>
      </c>
      <c r="F17" s="81">
        <v>0</v>
      </c>
      <c r="G17" s="81">
        <v>729591.429082949</v>
      </c>
      <c r="H17" s="81"/>
      <c r="I17" s="81">
        <v>0</v>
      </c>
      <c r="J17" s="81">
        <v>0</v>
      </c>
      <c r="K17" s="81">
        <f t="shared" si="0"/>
        <v>729591.429082949</v>
      </c>
      <c r="L17" s="81">
        <v>-86672</v>
      </c>
      <c r="M17" s="81">
        <f t="shared" si="1"/>
        <v>642919.429082949</v>
      </c>
      <c r="P17" s="403"/>
      <c r="Q17" s="403"/>
      <c r="R17" s="403"/>
      <c r="S17" s="403"/>
      <c r="T17" s="403"/>
      <c r="U17" s="403"/>
      <c r="V17" s="403"/>
      <c r="W17" s="403"/>
      <c r="X17" s="403"/>
    </row>
    <row r="18" spans="1:24" ht="21.75" customHeight="1">
      <c r="A18" s="369" t="s">
        <v>363</v>
      </c>
      <c r="B18" s="370"/>
      <c r="C18" s="371"/>
      <c r="D18" s="4">
        <v>12</v>
      </c>
      <c r="E18" s="82">
        <f>E19+E20+E21+E22</f>
        <v>0</v>
      </c>
      <c r="F18" s="82">
        <f aca="true" t="shared" si="5" ref="F18:L18">F19+F20+F21+F22</f>
        <v>0</v>
      </c>
      <c r="G18" s="82">
        <f t="shared" si="5"/>
        <v>-21475371.26804379</v>
      </c>
      <c r="H18" s="82">
        <f t="shared" si="5"/>
        <v>-119210277.64000003</v>
      </c>
      <c r="I18" s="82">
        <f t="shared" si="5"/>
        <v>-329544591.1594129</v>
      </c>
      <c r="J18" s="82">
        <f t="shared" si="5"/>
        <v>466073143</v>
      </c>
      <c r="K18" s="82">
        <f t="shared" si="0"/>
        <v>-4157097.067456741</v>
      </c>
      <c r="L18" s="82">
        <f t="shared" si="5"/>
        <v>-19737910.229741845</v>
      </c>
      <c r="M18" s="82">
        <f t="shared" si="1"/>
        <v>-23895007.297198586</v>
      </c>
      <c r="P18" s="403"/>
      <c r="Q18" s="403"/>
      <c r="R18" s="403"/>
      <c r="S18" s="403"/>
      <c r="T18" s="403"/>
      <c r="U18" s="403"/>
      <c r="V18" s="403"/>
      <c r="W18" s="403"/>
      <c r="X18" s="403"/>
    </row>
    <row r="19" spans="1:24" ht="16.5" customHeight="1">
      <c r="A19" s="366" t="s">
        <v>364</v>
      </c>
      <c r="B19" s="367"/>
      <c r="C19" s="368"/>
      <c r="D19" s="4">
        <v>13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f t="shared" si="0"/>
        <v>0</v>
      </c>
      <c r="L19" s="81"/>
      <c r="M19" s="81">
        <f t="shared" si="1"/>
        <v>0</v>
      </c>
      <c r="P19" s="403"/>
      <c r="Q19" s="403"/>
      <c r="R19" s="403"/>
      <c r="S19" s="403"/>
      <c r="T19" s="403"/>
      <c r="U19" s="403"/>
      <c r="V19" s="403"/>
      <c r="W19" s="403"/>
      <c r="X19" s="403"/>
    </row>
    <row r="20" spans="1:24" ht="14.25" customHeight="1">
      <c r="A20" s="366" t="s">
        <v>365</v>
      </c>
      <c r="B20" s="367"/>
      <c r="C20" s="368"/>
      <c r="D20" s="4">
        <v>14</v>
      </c>
      <c r="E20" s="81">
        <v>0</v>
      </c>
      <c r="F20" s="81">
        <v>0</v>
      </c>
      <c r="G20" s="81">
        <v>0</v>
      </c>
      <c r="H20" s="81">
        <v>0</v>
      </c>
      <c r="I20" s="81">
        <v>7876165.264643847</v>
      </c>
      <c r="J20" s="81">
        <v>0</v>
      </c>
      <c r="K20" s="81">
        <f t="shared" si="0"/>
        <v>7876165.264643847</v>
      </c>
      <c r="L20" s="81">
        <v>-19328306.229741845</v>
      </c>
      <c r="M20" s="81">
        <f t="shared" si="1"/>
        <v>-11452140.965097997</v>
      </c>
      <c r="P20" s="403"/>
      <c r="Q20" s="403"/>
      <c r="R20" s="403"/>
      <c r="S20" s="403"/>
      <c r="T20" s="403"/>
      <c r="U20" s="403"/>
      <c r="V20" s="403"/>
      <c r="W20" s="403"/>
      <c r="X20" s="403"/>
    </row>
    <row r="21" spans="1:24" ht="14.25" customHeight="1">
      <c r="A21" s="366" t="s">
        <v>366</v>
      </c>
      <c r="B21" s="367"/>
      <c r="C21" s="368"/>
      <c r="D21" s="4">
        <v>15</v>
      </c>
      <c r="E21" s="81">
        <v>0</v>
      </c>
      <c r="F21" s="81">
        <v>0</v>
      </c>
      <c r="G21" s="81">
        <v>0</v>
      </c>
      <c r="H21" s="81">
        <v>0</v>
      </c>
      <c r="I21" s="81">
        <v>-292077.18127755355</v>
      </c>
      <c r="J21" s="81">
        <v>0</v>
      </c>
      <c r="K21" s="81">
        <f t="shared" si="0"/>
        <v>-292077.18127755355</v>
      </c>
      <c r="L21" s="81">
        <v>-409604</v>
      </c>
      <c r="M21" s="81">
        <f t="shared" si="1"/>
        <v>-701681.1812775536</v>
      </c>
      <c r="P21" s="403"/>
      <c r="Q21" s="403"/>
      <c r="R21" s="403"/>
      <c r="S21" s="403"/>
      <c r="T21" s="403"/>
      <c r="U21" s="403"/>
      <c r="V21" s="403"/>
      <c r="W21" s="403"/>
      <c r="X21" s="403"/>
    </row>
    <row r="22" spans="1:24" ht="12.75" customHeight="1">
      <c r="A22" s="366" t="s">
        <v>367</v>
      </c>
      <c r="B22" s="367"/>
      <c r="C22" s="368"/>
      <c r="D22" s="4">
        <v>16</v>
      </c>
      <c r="E22" s="81">
        <v>0</v>
      </c>
      <c r="F22" s="81">
        <v>0</v>
      </c>
      <c r="G22" s="81">
        <v>-21475371.26804379</v>
      </c>
      <c r="H22" s="81">
        <v>-119210277.64000003</v>
      </c>
      <c r="I22" s="81">
        <v>-337128679.2427792</v>
      </c>
      <c r="J22" s="81">
        <v>466073143</v>
      </c>
      <c r="K22" s="81">
        <f t="shared" si="0"/>
        <v>-11741185.150823016</v>
      </c>
      <c r="L22" s="81">
        <v>0</v>
      </c>
      <c r="M22" s="81">
        <f t="shared" si="1"/>
        <v>-11741185.150823016</v>
      </c>
      <c r="P22" s="403"/>
      <c r="Q22" s="403"/>
      <c r="R22" s="403"/>
      <c r="S22" s="403"/>
      <c r="T22" s="403"/>
      <c r="U22" s="403"/>
      <c r="V22" s="403"/>
      <c r="W22" s="403"/>
      <c r="X22" s="403"/>
    </row>
    <row r="23" spans="1:24" ht="33" customHeight="1" thickBot="1">
      <c r="A23" s="391" t="s">
        <v>368</v>
      </c>
      <c r="B23" s="392"/>
      <c r="C23" s="393"/>
      <c r="D23" s="16">
        <v>17</v>
      </c>
      <c r="E23" s="83">
        <f>E10+E11+E18</f>
        <v>601575800</v>
      </c>
      <c r="F23" s="83">
        <f aca="true" t="shared" si="6" ref="F23:L23">F10+F11+F18</f>
        <v>681482525.25</v>
      </c>
      <c r="G23" s="83">
        <f t="shared" si="6"/>
        <v>199457081.83217478</v>
      </c>
      <c r="H23" s="83">
        <f t="shared" si="6"/>
        <v>395535293.84</v>
      </c>
      <c r="I23" s="83">
        <f t="shared" si="6"/>
        <v>288092427.19317883</v>
      </c>
      <c r="J23" s="83">
        <f t="shared" si="6"/>
        <v>110401908.03566742</v>
      </c>
      <c r="K23" s="83">
        <f t="shared" si="0"/>
        <v>2276545036.151021</v>
      </c>
      <c r="L23" s="83">
        <f t="shared" si="6"/>
        <v>14597280.200177487</v>
      </c>
      <c r="M23" s="83">
        <f t="shared" si="1"/>
        <v>2291142316.3511987</v>
      </c>
      <c r="P23" s="403"/>
      <c r="Q23" s="403"/>
      <c r="R23" s="403"/>
      <c r="S23" s="403"/>
      <c r="T23" s="403"/>
      <c r="U23" s="403"/>
      <c r="V23" s="403"/>
      <c r="W23" s="403"/>
      <c r="X23" s="403"/>
    </row>
    <row r="24" spans="1:24" ht="19.5" customHeight="1" thickTop="1">
      <c r="A24" s="394" t="s">
        <v>369</v>
      </c>
      <c r="B24" s="395"/>
      <c r="C24" s="396"/>
      <c r="D24" s="17">
        <v>18</v>
      </c>
      <c r="E24" s="84">
        <f>+E23</f>
        <v>601575800</v>
      </c>
      <c r="F24" s="84">
        <f aca="true" t="shared" si="7" ref="F24:L24">+F23</f>
        <v>681482525.25</v>
      </c>
      <c r="G24" s="84">
        <f t="shared" si="7"/>
        <v>199457081.83217478</v>
      </c>
      <c r="H24" s="84">
        <f t="shared" si="7"/>
        <v>395535293.84</v>
      </c>
      <c r="I24" s="84">
        <f t="shared" si="7"/>
        <v>288092427.19317883</v>
      </c>
      <c r="J24" s="84">
        <f t="shared" si="7"/>
        <v>110401908.03566742</v>
      </c>
      <c r="K24" s="85">
        <f aca="true" t="shared" si="8" ref="K24:K40">SUM(E24:J24)</f>
        <v>2276545036.151021</v>
      </c>
      <c r="L24" s="84">
        <f t="shared" si="7"/>
        <v>14597280.200177487</v>
      </c>
      <c r="M24" s="85">
        <f aca="true" t="shared" si="9" ref="M24:M40">K24+L24</f>
        <v>2291142316.3511987</v>
      </c>
      <c r="P24" s="403"/>
      <c r="Q24" s="403"/>
      <c r="R24" s="403"/>
      <c r="S24" s="403"/>
      <c r="T24" s="403"/>
      <c r="U24" s="403"/>
      <c r="V24" s="403"/>
      <c r="W24" s="403"/>
      <c r="X24" s="403"/>
    </row>
    <row r="25" spans="1:24" ht="12.75" customHeight="1">
      <c r="A25" s="366" t="s">
        <v>353</v>
      </c>
      <c r="B25" s="367"/>
      <c r="C25" s="368"/>
      <c r="D25" s="4">
        <v>19</v>
      </c>
      <c r="E25" s="81"/>
      <c r="F25" s="81"/>
      <c r="G25" s="81"/>
      <c r="H25" s="81"/>
      <c r="I25" s="81"/>
      <c r="J25" s="81"/>
      <c r="K25" s="82">
        <f t="shared" si="8"/>
        <v>0</v>
      </c>
      <c r="L25" s="81"/>
      <c r="M25" s="82">
        <f t="shared" si="9"/>
        <v>0</v>
      </c>
      <c r="P25" s="403"/>
      <c r="Q25" s="403"/>
      <c r="R25" s="403"/>
      <c r="S25" s="403"/>
      <c r="T25" s="403"/>
      <c r="U25" s="403"/>
      <c r="V25" s="403"/>
      <c r="W25" s="403"/>
      <c r="X25" s="403"/>
    </row>
    <row r="26" spans="1:24" ht="15.75" customHeight="1">
      <c r="A26" s="366" t="s">
        <v>354</v>
      </c>
      <c r="B26" s="367"/>
      <c r="C26" s="368"/>
      <c r="D26" s="4">
        <v>20</v>
      </c>
      <c r="E26" s="81"/>
      <c r="F26" s="81"/>
      <c r="G26" s="81"/>
      <c r="H26" s="81"/>
      <c r="I26" s="81"/>
      <c r="J26" s="81"/>
      <c r="K26" s="82">
        <f t="shared" si="8"/>
        <v>0</v>
      </c>
      <c r="L26" s="81"/>
      <c r="M26" s="82">
        <f t="shared" si="9"/>
        <v>0</v>
      </c>
      <c r="P26" s="403"/>
      <c r="Q26" s="403"/>
      <c r="R26" s="403"/>
      <c r="S26" s="403"/>
      <c r="T26" s="403"/>
      <c r="U26" s="403"/>
      <c r="V26" s="403"/>
      <c r="W26" s="403"/>
      <c r="X26" s="403"/>
    </row>
    <row r="27" spans="1:24" ht="24" customHeight="1">
      <c r="A27" s="369" t="s">
        <v>370</v>
      </c>
      <c r="B27" s="370"/>
      <c r="C27" s="371"/>
      <c r="D27" s="4">
        <v>21</v>
      </c>
      <c r="E27" s="82">
        <f>SUM(E24:E26)</f>
        <v>601575800</v>
      </c>
      <c r="F27" s="82">
        <f aca="true" t="shared" si="10" ref="F27:L27">SUM(F24:F26)</f>
        <v>681482525.25</v>
      </c>
      <c r="G27" s="82">
        <f t="shared" si="10"/>
        <v>199457081.83217478</v>
      </c>
      <c r="H27" s="82">
        <f t="shared" si="10"/>
        <v>395535293.84</v>
      </c>
      <c r="I27" s="82">
        <f t="shared" si="10"/>
        <v>288092427.19317883</v>
      </c>
      <c r="J27" s="82">
        <f t="shared" si="10"/>
        <v>110401908.03566742</v>
      </c>
      <c r="K27" s="82">
        <f t="shared" si="8"/>
        <v>2276545036.151021</v>
      </c>
      <c r="L27" s="82">
        <f t="shared" si="10"/>
        <v>14597280.200177487</v>
      </c>
      <c r="M27" s="82">
        <f t="shared" si="9"/>
        <v>2291142316.3511987</v>
      </c>
      <c r="P27" s="403"/>
      <c r="Q27" s="403"/>
      <c r="R27" s="403"/>
      <c r="S27" s="403"/>
      <c r="T27" s="403"/>
      <c r="U27" s="403"/>
      <c r="V27" s="403"/>
      <c r="W27" s="403"/>
      <c r="X27" s="403"/>
    </row>
    <row r="28" spans="1:24" ht="23.25" customHeight="1">
      <c r="A28" s="369" t="s">
        <v>371</v>
      </c>
      <c r="B28" s="370"/>
      <c r="C28" s="371"/>
      <c r="D28" s="4">
        <v>22</v>
      </c>
      <c r="E28" s="82">
        <f>E29+E30</f>
        <v>0</v>
      </c>
      <c r="F28" s="82">
        <f aca="true" t="shared" si="11" ref="F28:L28">F29+F30</f>
        <v>0</v>
      </c>
      <c r="G28" s="82">
        <f t="shared" si="11"/>
        <v>42809431.5015933</v>
      </c>
      <c r="H28" s="82">
        <f t="shared" si="11"/>
        <v>0</v>
      </c>
      <c r="I28" s="82">
        <f t="shared" si="11"/>
        <v>0</v>
      </c>
      <c r="J28" s="82">
        <f t="shared" si="11"/>
        <v>61722265.32305724</v>
      </c>
      <c r="K28" s="82">
        <f t="shared" si="8"/>
        <v>104531696.82465054</v>
      </c>
      <c r="L28" s="82">
        <f t="shared" si="11"/>
        <v>400550.8771089749</v>
      </c>
      <c r="M28" s="82">
        <f t="shared" si="9"/>
        <v>104932247.70175952</v>
      </c>
      <c r="P28" s="403"/>
      <c r="Q28" s="403"/>
      <c r="R28" s="403"/>
      <c r="S28" s="403"/>
      <c r="T28" s="403"/>
      <c r="U28" s="403"/>
      <c r="V28" s="403"/>
      <c r="W28" s="403"/>
      <c r="X28" s="403"/>
    </row>
    <row r="29" spans="1:24" ht="13.5" customHeight="1">
      <c r="A29" s="366" t="s">
        <v>357</v>
      </c>
      <c r="B29" s="367"/>
      <c r="C29" s="368"/>
      <c r="D29" s="4">
        <v>23</v>
      </c>
      <c r="E29" s="81"/>
      <c r="F29" s="81"/>
      <c r="G29" s="81"/>
      <c r="H29" s="81"/>
      <c r="I29" s="81"/>
      <c r="J29" s="81">
        <v>61722265.32305724</v>
      </c>
      <c r="K29" s="82">
        <f t="shared" si="8"/>
        <v>61722265.32305724</v>
      </c>
      <c r="L29" s="81">
        <v>281179.6319217972</v>
      </c>
      <c r="M29" s="82">
        <f t="shared" si="9"/>
        <v>62003444.95497904</v>
      </c>
      <c r="P29" s="403"/>
      <c r="Q29" s="403"/>
      <c r="R29" s="403"/>
      <c r="S29" s="403"/>
      <c r="T29" s="403"/>
      <c r="U29" s="403"/>
      <c r="V29" s="403"/>
      <c r="W29" s="403"/>
      <c r="X29" s="403"/>
    </row>
    <row r="30" spans="1:24" ht="24" customHeight="1">
      <c r="A30" s="366" t="s">
        <v>372</v>
      </c>
      <c r="B30" s="367"/>
      <c r="C30" s="368"/>
      <c r="D30" s="4">
        <v>24</v>
      </c>
      <c r="E30" s="82">
        <f aca="true" t="shared" si="12" ref="E30:J30">SUM(E31:E34)</f>
        <v>0</v>
      </c>
      <c r="F30" s="82">
        <f t="shared" si="12"/>
        <v>0</v>
      </c>
      <c r="G30" s="82">
        <f t="shared" si="12"/>
        <v>42809431.5015933</v>
      </c>
      <c r="H30" s="82">
        <f t="shared" si="12"/>
        <v>0</v>
      </c>
      <c r="I30" s="82">
        <f t="shared" si="12"/>
        <v>0</v>
      </c>
      <c r="J30" s="82">
        <f t="shared" si="12"/>
        <v>0</v>
      </c>
      <c r="K30" s="82">
        <f t="shared" si="8"/>
        <v>42809431.5015933</v>
      </c>
      <c r="L30" s="82">
        <f>SUM(L31:L34)</f>
        <v>119371.24518717772</v>
      </c>
      <c r="M30" s="82">
        <f t="shared" si="9"/>
        <v>42928802.74678048</v>
      </c>
      <c r="P30" s="403"/>
      <c r="Q30" s="403"/>
      <c r="R30" s="403"/>
      <c r="S30" s="403"/>
      <c r="T30" s="403"/>
      <c r="U30" s="403"/>
      <c r="V30" s="403"/>
      <c r="W30" s="403"/>
      <c r="X30" s="403"/>
    </row>
    <row r="31" spans="1:24" ht="33" customHeight="1">
      <c r="A31" s="366" t="s">
        <v>359</v>
      </c>
      <c r="B31" s="367"/>
      <c r="C31" s="368"/>
      <c r="D31" s="4">
        <v>25</v>
      </c>
      <c r="E31" s="81"/>
      <c r="F31" s="81"/>
      <c r="G31" s="81">
        <v>1847366.309156307</v>
      </c>
      <c r="H31" s="81"/>
      <c r="I31" s="81"/>
      <c r="J31" s="81"/>
      <c r="K31" s="82">
        <f t="shared" si="8"/>
        <v>1847366.309156307</v>
      </c>
      <c r="L31" s="81">
        <v>111021.1776736927</v>
      </c>
      <c r="M31" s="82">
        <f t="shared" si="9"/>
        <v>1958387.4868299998</v>
      </c>
      <c r="P31" s="403"/>
      <c r="Q31" s="403"/>
      <c r="R31" s="403"/>
      <c r="S31" s="403"/>
      <c r="T31" s="403"/>
      <c r="U31" s="403"/>
      <c r="V31" s="403"/>
      <c r="W31" s="403"/>
      <c r="X31" s="403"/>
    </row>
    <row r="32" spans="1:24" ht="24" customHeight="1">
      <c r="A32" s="366" t="s">
        <v>360</v>
      </c>
      <c r="B32" s="367"/>
      <c r="C32" s="368"/>
      <c r="D32" s="4">
        <v>26</v>
      </c>
      <c r="E32" s="81"/>
      <c r="F32" s="81"/>
      <c r="G32" s="81">
        <v>38816383.834525794</v>
      </c>
      <c r="H32" s="81"/>
      <c r="I32" s="81"/>
      <c r="J32" s="81"/>
      <c r="K32" s="82">
        <f t="shared" si="8"/>
        <v>38816383.834525794</v>
      </c>
      <c r="L32" s="81">
        <v>-2963.2394573034944</v>
      </c>
      <c r="M32" s="82">
        <f t="shared" si="9"/>
        <v>38813420.59506849</v>
      </c>
      <c r="P32" s="403"/>
      <c r="Q32" s="403"/>
      <c r="R32" s="403"/>
      <c r="S32" s="403"/>
      <c r="T32" s="403"/>
      <c r="U32" s="403"/>
      <c r="V32" s="403"/>
      <c r="W32" s="403"/>
      <c r="X32" s="403"/>
    </row>
    <row r="33" spans="1:24" ht="22.5" customHeight="1">
      <c r="A33" s="366" t="s">
        <v>361</v>
      </c>
      <c r="B33" s="367"/>
      <c r="C33" s="368"/>
      <c r="D33" s="4">
        <v>27</v>
      </c>
      <c r="E33" s="81"/>
      <c r="F33" s="81"/>
      <c r="G33" s="81">
        <v>4582879.912737988</v>
      </c>
      <c r="H33" s="81"/>
      <c r="I33" s="81"/>
      <c r="J33" s="81"/>
      <c r="K33" s="82">
        <f t="shared" si="8"/>
        <v>4582879.912737988</v>
      </c>
      <c r="L33" s="81">
        <v>0</v>
      </c>
      <c r="M33" s="82">
        <f t="shared" si="9"/>
        <v>4582879.912737988</v>
      </c>
      <c r="P33" s="403"/>
      <c r="Q33" s="403"/>
      <c r="R33" s="403"/>
      <c r="S33" s="403"/>
      <c r="T33" s="403"/>
      <c r="U33" s="403"/>
      <c r="V33" s="403"/>
      <c r="W33" s="403"/>
      <c r="X33" s="403"/>
    </row>
    <row r="34" spans="1:24" ht="16.5" customHeight="1">
      <c r="A34" s="366" t="s">
        <v>362</v>
      </c>
      <c r="B34" s="367"/>
      <c r="C34" s="368"/>
      <c r="D34" s="4">
        <v>28</v>
      </c>
      <c r="E34" s="81"/>
      <c r="F34" s="81"/>
      <c r="G34" s="81">
        <v>-2437198.554826791</v>
      </c>
      <c r="H34" s="81"/>
      <c r="I34" s="81"/>
      <c r="J34" s="81"/>
      <c r="K34" s="82">
        <f t="shared" si="8"/>
        <v>-2437198.554826791</v>
      </c>
      <c r="L34" s="81">
        <v>11313.306970788515</v>
      </c>
      <c r="M34" s="82">
        <f t="shared" si="9"/>
        <v>-2425885.2478560023</v>
      </c>
      <c r="P34" s="403"/>
      <c r="Q34" s="403"/>
      <c r="R34" s="403"/>
      <c r="S34" s="403"/>
      <c r="T34" s="403"/>
      <c r="U34" s="403"/>
      <c r="V34" s="403"/>
      <c r="W34" s="403"/>
      <c r="X34" s="403"/>
    </row>
    <row r="35" spans="1:24" ht="30.75" customHeight="1">
      <c r="A35" s="369" t="s">
        <v>373</v>
      </c>
      <c r="B35" s="370"/>
      <c r="C35" s="371"/>
      <c r="D35" s="4">
        <v>29</v>
      </c>
      <c r="E35" s="82">
        <f aca="true" t="shared" si="13" ref="E35:J35">SUM(E36:E39)</f>
        <v>0</v>
      </c>
      <c r="F35" s="82">
        <f t="shared" si="13"/>
        <v>0</v>
      </c>
      <c r="G35" s="82">
        <f t="shared" si="13"/>
        <v>-1719940.7437298652</v>
      </c>
      <c r="H35" s="82">
        <f t="shared" si="13"/>
        <v>2338542.2200000007</v>
      </c>
      <c r="I35" s="82">
        <f t="shared" si="13"/>
        <v>106969252.10849845</v>
      </c>
      <c r="J35" s="82">
        <f t="shared" si="13"/>
        <v>-110401907.97037289</v>
      </c>
      <c r="K35" s="82">
        <f t="shared" si="8"/>
        <v>-2814054.385604292</v>
      </c>
      <c r="L35" s="82">
        <f>SUM(L36:L39)</f>
        <v>-139626.62788619788</v>
      </c>
      <c r="M35" s="82">
        <f t="shared" si="9"/>
        <v>-2953681.01349049</v>
      </c>
      <c r="P35" s="403"/>
      <c r="Q35" s="403"/>
      <c r="R35" s="403"/>
      <c r="S35" s="403"/>
      <c r="T35" s="403"/>
      <c r="U35" s="403"/>
      <c r="V35" s="403"/>
      <c r="W35" s="403"/>
      <c r="X35" s="403"/>
    </row>
    <row r="36" spans="1:24" ht="16.5" customHeight="1">
      <c r="A36" s="366" t="s">
        <v>364</v>
      </c>
      <c r="B36" s="367"/>
      <c r="C36" s="368"/>
      <c r="D36" s="4">
        <v>30</v>
      </c>
      <c r="E36" s="81"/>
      <c r="F36" s="81"/>
      <c r="G36" s="81">
        <v>0</v>
      </c>
      <c r="H36" s="81">
        <v>0</v>
      </c>
      <c r="I36" s="81">
        <v>0</v>
      </c>
      <c r="J36" s="81">
        <v>0</v>
      </c>
      <c r="K36" s="82">
        <f t="shared" si="8"/>
        <v>0</v>
      </c>
      <c r="L36" s="81">
        <v>0</v>
      </c>
      <c r="M36" s="82">
        <f t="shared" si="9"/>
        <v>0</v>
      </c>
      <c r="P36" s="403"/>
      <c r="Q36" s="403"/>
      <c r="R36" s="403"/>
      <c r="S36" s="403"/>
      <c r="T36" s="403"/>
      <c r="U36" s="403"/>
      <c r="V36" s="403"/>
      <c r="W36" s="403"/>
      <c r="X36" s="403"/>
    </row>
    <row r="37" spans="1:24" ht="12.75" customHeight="1">
      <c r="A37" s="366" t="s">
        <v>365</v>
      </c>
      <c r="B37" s="367"/>
      <c r="C37" s="368"/>
      <c r="D37" s="4">
        <v>31</v>
      </c>
      <c r="E37" s="81"/>
      <c r="F37" s="81"/>
      <c r="G37" s="81">
        <v>0</v>
      </c>
      <c r="H37" s="81">
        <v>0</v>
      </c>
      <c r="I37" s="81">
        <v>0</v>
      </c>
      <c r="J37" s="81">
        <v>0</v>
      </c>
      <c r="K37" s="82">
        <f t="shared" si="8"/>
        <v>0</v>
      </c>
      <c r="L37" s="81">
        <v>0</v>
      </c>
      <c r="M37" s="82">
        <f t="shared" si="9"/>
        <v>0</v>
      </c>
      <c r="P37" s="403"/>
      <c r="Q37" s="403"/>
      <c r="R37" s="403"/>
      <c r="S37" s="403"/>
      <c r="T37" s="403"/>
      <c r="U37" s="403"/>
      <c r="V37" s="403"/>
      <c r="W37" s="403"/>
      <c r="X37" s="403"/>
    </row>
    <row r="38" spans="1:24" ht="12.75" customHeight="1">
      <c r="A38" s="366" t="s">
        <v>366</v>
      </c>
      <c r="B38" s="367"/>
      <c r="C38" s="368"/>
      <c r="D38" s="4">
        <v>32</v>
      </c>
      <c r="E38" s="81"/>
      <c r="F38" s="81"/>
      <c r="G38" s="81">
        <v>0</v>
      </c>
      <c r="H38" s="81">
        <v>0</v>
      </c>
      <c r="I38" s="81">
        <v>0</v>
      </c>
      <c r="J38" s="81">
        <f>+-2468006.22524176+0.5</f>
        <v>-2468005.72524176</v>
      </c>
      <c r="K38" s="82">
        <f t="shared" si="8"/>
        <v>-2468005.72524176</v>
      </c>
      <c r="L38" s="81">
        <v>-105605.94568853872</v>
      </c>
      <c r="M38" s="82">
        <f t="shared" si="9"/>
        <v>-2573611.6709302985</v>
      </c>
      <c r="P38" s="403"/>
      <c r="Q38" s="403"/>
      <c r="R38" s="403"/>
      <c r="S38" s="403"/>
      <c r="T38" s="403"/>
      <c r="U38" s="403"/>
      <c r="V38" s="403"/>
      <c r="W38" s="403"/>
      <c r="X38" s="403"/>
    </row>
    <row r="39" spans="1:24" ht="12.75" customHeight="1">
      <c r="A39" s="366" t="s">
        <v>367</v>
      </c>
      <c r="B39" s="367"/>
      <c r="C39" s="368"/>
      <c r="D39" s="4">
        <v>33</v>
      </c>
      <c r="E39" s="81"/>
      <c r="F39" s="81"/>
      <c r="G39" s="81">
        <v>-1719940.7437298652</v>
      </c>
      <c r="H39" s="81">
        <v>2338542.2200000007</v>
      </c>
      <c r="I39" s="81">
        <v>106969252.10849845</v>
      </c>
      <c r="J39" s="81">
        <v>-107933902.24513112</v>
      </c>
      <c r="K39" s="82">
        <f t="shared" si="8"/>
        <v>-346048.6603625268</v>
      </c>
      <c r="L39" s="81">
        <v>-34020.68219765917</v>
      </c>
      <c r="M39" s="82">
        <f t="shared" si="9"/>
        <v>-380069.34256018593</v>
      </c>
      <c r="P39" s="403"/>
      <c r="Q39" s="403"/>
      <c r="R39" s="403"/>
      <c r="S39" s="403"/>
      <c r="T39" s="403"/>
      <c r="U39" s="403"/>
      <c r="V39" s="403"/>
      <c r="W39" s="403"/>
      <c r="X39" s="403"/>
    </row>
    <row r="40" spans="1:24" ht="42" customHeight="1">
      <c r="A40" s="397" t="s">
        <v>374</v>
      </c>
      <c r="B40" s="398"/>
      <c r="C40" s="399"/>
      <c r="D40" s="14">
        <v>34</v>
      </c>
      <c r="E40" s="86">
        <f aca="true" t="shared" si="14" ref="E40:J40">E27+E28+E35</f>
        <v>601575800</v>
      </c>
      <c r="F40" s="86">
        <f t="shared" si="14"/>
        <v>681482525.25</v>
      </c>
      <c r="G40" s="86">
        <f t="shared" si="14"/>
        <v>240546572.5900382</v>
      </c>
      <c r="H40" s="86">
        <f t="shared" si="14"/>
        <v>397873836.06</v>
      </c>
      <c r="I40" s="86">
        <f t="shared" si="14"/>
        <v>395061679.3016773</v>
      </c>
      <c r="J40" s="86">
        <f t="shared" si="14"/>
        <v>61722265.38835177</v>
      </c>
      <c r="K40" s="86">
        <f t="shared" si="8"/>
        <v>2378262678.5900674</v>
      </c>
      <c r="L40" s="86">
        <f>L27+L28+L35</f>
        <v>14858204.449400263</v>
      </c>
      <c r="M40" s="86">
        <f t="shared" si="9"/>
        <v>2393120883.039468</v>
      </c>
      <c r="P40" s="403"/>
      <c r="Q40" s="403"/>
      <c r="R40" s="403"/>
      <c r="S40" s="403"/>
      <c r="T40" s="403"/>
      <c r="U40" s="403"/>
      <c r="V40" s="403"/>
      <c r="W40" s="403"/>
      <c r="X40" s="403"/>
    </row>
    <row r="41" spans="11:13" ht="12.75">
      <c r="K41" s="169"/>
      <c r="M41" s="169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D7:M65536 L1:M3 A41:C65536 N1:IV65536"/>
  </dataValidations>
  <printOptions/>
  <pageMargins left="0.75" right="0.75" top="1" bottom="1" header="0.5" footer="0.5"/>
  <pageSetup horizontalDpi="600" verticalDpi="600" orientation="portrait" paperSize="9" scale="57" r:id="rId1"/>
  <ignoredErrors>
    <ignoredError sqref="E6:M6" numberStoredAsText="1"/>
    <ignoredError sqref="K27:K40 K24 K10:K23" formula="1" formulaRange="1"/>
    <ignoredError sqref="E24:J24 L24:M24 J38 K7:M9 L10:M23" unlockedFormula="1"/>
    <ignoredError sqref="K24 K10:K23" formula="1" unlockedFormula="1"/>
    <ignoredError sqref="K25:K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L36" sqref="L36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400" t="s">
        <v>375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401" t="s">
        <v>376</v>
      </c>
      <c r="B4" s="401"/>
      <c r="C4" s="401"/>
      <c r="D4" s="401"/>
      <c r="E4" s="401"/>
      <c r="F4" s="401"/>
      <c r="G4" s="401"/>
      <c r="H4" s="401"/>
      <c r="I4" s="401"/>
      <c r="J4" s="401"/>
    </row>
    <row r="5" spans="1:10" ht="12.75" customHeight="1">
      <c r="A5" s="401"/>
      <c r="B5" s="401"/>
      <c r="C5" s="401"/>
      <c r="D5" s="401"/>
      <c r="E5" s="401"/>
      <c r="F5" s="401"/>
      <c r="G5" s="401"/>
      <c r="H5" s="401"/>
      <c r="I5" s="401"/>
      <c r="J5" s="401"/>
    </row>
    <row r="6" spans="1:10" ht="12.7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</row>
    <row r="7" spans="1:10" ht="12.75" customHeight="1">
      <c r="A7" s="401"/>
      <c r="B7" s="401"/>
      <c r="C7" s="401"/>
      <c r="D7" s="401"/>
      <c r="E7" s="401"/>
      <c r="F7" s="401"/>
      <c r="G7" s="401"/>
      <c r="H7" s="401"/>
      <c r="I7" s="401"/>
      <c r="J7" s="401"/>
    </row>
    <row r="8" spans="1:10" ht="12.75" customHeight="1">
      <c r="A8" s="401"/>
      <c r="B8" s="401"/>
      <c r="C8" s="401"/>
      <c r="D8" s="401"/>
      <c r="E8" s="401"/>
      <c r="F8" s="401"/>
      <c r="G8" s="401"/>
      <c r="H8" s="401"/>
      <c r="I8" s="401"/>
      <c r="J8" s="401"/>
    </row>
    <row r="9" spans="1:10" ht="12.75" customHeight="1">
      <c r="A9" s="401"/>
      <c r="B9" s="401"/>
      <c r="C9" s="401"/>
      <c r="D9" s="401"/>
      <c r="E9" s="401"/>
      <c r="F9" s="401"/>
      <c r="G9" s="401"/>
      <c r="H9" s="401"/>
      <c r="I9" s="401"/>
      <c r="J9" s="401"/>
    </row>
    <row r="10" spans="1:10" ht="12">
      <c r="A10" s="402"/>
      <c r="B10" s="402"/>
      <c r="C10" s="402"/>
      <c r="D10" s="402"/>
      <c r="E10" s="402"/>
      <c r="F10" s="402"/>
      <c r="G10" s="402"/>
      <c r="H10" s="402"/>
      <c r="I10" s="402"/>
      <c r="J10" s="402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2011-04-29T11:35:08Z</cp:lastPrinted>
  <dcterms:created xsi:type="dcterms:W3CDTF">2008-10-17T11:51:54Z</dcterms:created>
  <dcterms:modified xsi:type="dcterms:W3CDTF">2016-07-29T06:53:23Z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