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E35" i="23" l="1"/>
  <c r="F35" i="23"/>
  <c r="G35" i="23"/>
  <c r="H35" i="23"/>
  <c r="I35" i="23"/>
  <c r="K38" i="23" l="1"/>
  <c r="M38" i="23" s="1"/>
  <c r="K37" i="23"/>
  <c r="M37" i="23" s="1"/>
  <c r="K36" i="23"/>
  <c r="M36" i="23" s="1"/>
  <c r="L35" i="23"/>
  <c r="K34" i="23"/>
  <c r="M34" i="23" s="1"/>
  <c r="K33" i="23"/>
  <c r="M33" i="23" s="1"/>
  <c r="K32" i="23"/>
  <c r="M32" i="23" s="1"/>
  <c r="K31" i="23"/>
  <c r="M31" i="23" s="1"/>
  <c r="L30" i="23"/>
  <c r="J30" i="23"/>
  <c r="I30" i="23"/>
  <c r="I28" i="23" s="1"/>
  <c r="H30" i="23"/>
  <c r="G30" i="23"/>
  <c r="G28" i="23" s="1"/>
  <c r="F30" i="23"/>
  <c r="E30" i="23"/>
  <c r="K30" i="23" s="1"/>
  <c r="M30" i="23" s="1"/>
  <c r="K29" i="23"/>
  <c r="M29" i="23" s="1"/>
  <c r="L28" i="23"/>
  <c r="J28" i="23"/>
  <c r="H28" i="23"/>
  <c r="F28" i="23"/>
  <c r="L27" i="23"/>
  <c r="L40" i="23" s="1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E18" i="23"/>
  <c r="M17" i="23"/>
  <c r="K16" i="23"/>
  <c r="M16" i="23" s="1"/>
  <c r="K15" i="23"/>
  <c r="M15" i="23" s="1"/>
  <c r="K14" i="23"/>
  <c r="M14" i="23" s="1"/>
  <c r="L13" i="23"/>
  <c r="L11" i="23" s="1"/>
  <c r="J13" i="23"/>
  <c r="J11" i="23" s="1"/>
  <c r="I13" i="23"/>
  <c r="H13" i="23"/>
  <c r="H11" i="23" s="1"/>
  <c r="G13" i="23"/>
  <c r="G11" i="23" s="1"/>
  <c r="F13" i="23"/>
  <c r="F11" i="23" s="1"/>
  <c r="E13" i="23"/>
  <c r="K12" i="23"/>
  <c r="M12" i="23" s="1"/>
  <c r="I11" i="23"/>
  <c r="E11" i="23"/>
  <c r="E23" i="23" s="1"/>
  <c r="E24" i="23" s="1"/>
  <c r="E27" i="23" s="1"/>
  <c r="L10" i="23"/>
  <c r="L23" i="23" s="1"/>
  <c r="J10" i="23"/>
  <c r="I10" i="23"/>
  <c r="H10" i="23"/>
  <c r="G10" i="23"/>
  <c r="F10" i="23"/>
  <c r="E10" i="23"/>
  <c r="K9" i="23"/>
  <c r="M9" i="23" s="1"/>
  <c r="M8" i="23"/>
  <c r="K8" i="23"/>
  <c r="K7" i="23"/>
  <c r="M7" i="23" s="1"/>
  <c r="K52" i="22"/>
  <c r="J52" i="22"/>
  <c r="K37" i="22"/>
  <c r="J37" i="22"/>
  <c r="K18" i="22"/>
  <c r="J18" i="22"/>
  <c r="K9" i="22"/>
  <c r="J9" i="22"/>
  <c r="K7" i="22"/>
  <c r="J7" i="22"/>
  <c r="K6" i="22"/>
  <c r="K58" i="22" s="1"/>
  <c r="K60" i="22" s="1"/>
  <c r="K62" i="22" s="1"/>
  <c r="L99" i="28"/>
  <c r="I99" i="28"/>
  <c r="L98" i="28"/>
  <c r="I98" i="28"/>
  <c r="L97" i="28"/>
  <c r="I97" i="28"/>
  <c r="L95" i="28"/>
  <c r="I95" i="28"/>
  <c r="L94" i="28"/>
  <c r="I94" i="28"/>
  <c r="L93" i="28"/>
  <c r="I93" i="28"/>
  <c r="L92" i="28"/>
  <c r="I92" i="28"/>
  <c r="L91" i="28"/>
  <c r="I91" i="28"/>
  <c r="L90" i="28"/>
  <c r="I90" i="28"/>
  <c r="L89" i="28"/>
  <c r="I89" i="28"/>
  <c r="L88" i="28"/>
  <c r="I88" i="28"/>
  <c r="K87" i="28"/>
  <c r="J87" i="28"/>
  <c r="L87" i="28" s="1"/>
  <c r="H87" i="28"/>
  <c r="G87" i="28"/>
  <c r="I87" i="28" s="1"/>
  <c r="L84" i="28"/>
  <c r="I84" i="28"/>
  <c r="L83" i="28"/>
  <c r="I83" i="28"/>
  <c r="L81" i="28"/>
  <c r="I81" i="28"/>
  <c r="L80" i="28"/>
  <c r="I80" i="28"/>
  <c r="K79" i="28"/>
  <c r="J79" i="28"/>
  <c r="L79" i="28" s="1"/>
  <c r="H79" i="28"/>
  <c r="G79" i="28"/>
  <c r="I79" i="28" s="1"/>
  <c r="L77" i="28"/>
  <c r="I77" i="28"/>
  <c r="L76" i="28"/>
  <c r="I76" i="28"/>
  <c r="L75" i="28"/>
  <c r="I75" i="28"/>
  <c r="K74" i="28"/>
  <c r="J74" i="28"/>
  <c r="H74" i="28"/>
  <c r="G74" i="28"/>
  <c r="I74" i="28" s="1"/>
  <c r="L73" i="28"/>
  <c r="I73" i="28"/>
  <c r="L72" i="28"/>
  <c r="I72" i="28"/>
  <c r="L71" i="28"/>
  <c r="I71" i="28"/>
  <c r="L70" i="28"/>
  <c r="I70" i="28"/>
  <c r="L69" i="28"/>
  <c r="I69" i="28"/>
  <c r="L68" i="28"/>
  <c r="I68" i="28"/>
  <c r="L67" i="28"/>
  <c r="I67" i="28"/>
  <c r="K66" i="28"/>
  <c r="J66" i="28"/>
  <c r="L66" i="28" s="1"/>
  <c r="H66" i="28"/>
  <c r="G66" i="28"/>
  <c r="I66" i="28" s="1"/>
  <c r="L65" i="28"/>
  <c r="I65" i="28"/>
  <c r="L64" i="28"/>
  <c r="I64" i="28"/>
  <c r="L63" i="28"/>
  <c r="I63" i="28"/>
  <c r="K62" i="28"/>
  <c r="J62" i="28"/>
  <c r="L62" i="28" s="1"/>
  <c r="H62" i="28"/>
  <c r="G62" i="28"/>
  <c r="I62" i="28" s="1"/>
  <c r="L61" i="28"/>
  <c r="I61" i="28"/>
  <c r="L60" i="28"/>
  <c r="I60" i="28"/>
  <c r="L59" i="28"/>
  <c r="I59" i="28"/>
  <c r="K58" i="28"/>
  <c r="J58" i="28"/>
  <c r="L58" i="28" s="1"/>
  <c r="H58" i="28"/>
  <c r="G58" i="28"/>
  <c r="I58" i="28" s="1"/>
  <c r="K57" i="28"/>
  <c r="H57" i="28"/>
  <c r="L56" i="28"/>
  <c r="I56" i="28"/>
  <c r="L55" i="28"/>
  <c r="I55" i="28"/>
  <c r="K54" i="28"/>
  <c r="J54" i="28"/>
  <c r="L54" i="28" s="1"/>
  <c r="H54" i="28"/>
  <c r="G54" i="28"/>
  <c r="I54" i="28" s="1"/>
  <c r="L53" i="28"/>
  <c r="I53" i="28"/>
  <c r="L52" i="28"/>
  <c r="I52" i="28"/>
  <c r="L51" i="28"/>
  <c r="I51" i="28"/>
  <c r="K50" i="28"/>
  <c r="J50" i="28"/>
  <c r="L50" i="28" s="1"/>
  <c r="H50" i="28"/>
  <c r="G50" i="28"/>
  <c r="I50" i="28" s="1"/>
  <c r="L49" i="28"/>
  <c r="I49" i="28"/>
  <c r="L48" i="28"/>
  <c r="I48" i="28"/>
  <c r="L47" i="28"/>
  <c r="I47" i="28"/>
  <c r="K46" i="28"/>
  <c r="J46" i="28"/>
  <c r="L46" i="28" s="1"/>
  <c r="H46" i="28"/>
  <c r="G46" i="28"/>
  <c r="I46" i="28" s="1"/>
  <c r="L45" i="28"/>
  <c r="I45" i="28"/>
  <c r="L44" i="28"/>
  <c r="I44" i="28"/>
  <c r="K43" i="28"/>
  <c r="J43" i="28"/>
  <c r="L43" i="28" s="1"/>
  <c r="H43" i="28"/>
  <c r="G43" i="28"/>
  <c r="I43" i="28" s="1"/>
  <c r="K42" i="28"/>
  <c r="L41" i="28"/>
  <c r="I41" i="28"/>
  <c r="L40" i="28"/>
  <c r="I40" i="28"/>
  <c r="L39" i="28"/>
  <c r="I39" i="28"/>
  <c r="K38" i="28"/>
  <c r="J38" i="28"/>
  <c r="H38" i="28"/>
  <c r="G38" i="28"/>
  <c r="L37" i="28"/>
  <c r="I37" i="28"/>
  <c r="L36" i="28"/>
  <c r="I36" i="28"/>
  <c r="L35" i="28"/>
  <c r="I35" i="28"/>
  <c r="K34" i="28"/>
  <c r="K33" i="28" s="1"/>
  <c r="J34" i="28"/>
  <c r="H34" i="28"/>
  <c r="H33" i="28" s="1"/>
  <c r="G34" i="28"/>
  <c r="J33" i="28"/>
  <c r="G33" i="28"/>
  <c r="L32" i="28"/>
  <c r="I32" i="28"/>
  <c r="L31" i="28"/>
  <c r="I31" i="28"/>
  <c r="L30" i="28"/>
  <c r="I30" i="28"/>
  <c r="L29" i="28"/>
  <c r="I29" i="28"/>
  <c r="L28" i="28"/>
  <c r="I28" i="28"/>
  <c r="L27" i="28"/>
  <c r="I27" i="28"/>
  <c r="L26" i="28"/>
  <c r="I26" i="28"/>
  <c r="L25" i="28"/>
  <c r="I25" i="28"/>
  <c r="K24" i="28"/>
  <c r="J24" i="28"/>
  <c r="H24" i="28"/>
  <c r="G24" i="28"/>
  <c r="L23" i="28"/>
  <c r="I23" i="28"/>
  <c r="L22" i="28"/>
  <c r="I22" i="28"/>
  <c r="L21" i="28"/>
  <c r="I21" i="28"/>
  <c r="L20" i="28"/>
  <c r="I20" i="28"/>
  <c r="L19" i="28"/>
  <c r="I19" i="28"/>
  <c r="K18" i="28"/>
  <c r="K16" i="28" s="1"/>
  <c r="J18" i="28"/>
  <c r="H18" i="28"/>
  <c r="G18" i="28"/>
  <c r="L17" i="28"/>
  <c r="I17" i="28"/>
  <c r="L15" i="28"/>
  <c r="I15" i="28"/>
  <c r="L14" i="28"/>
  <c r="I14" i="28"/>
  <c r="L13" i="28"/>
  <c r="I13" i="28"/>
  <c r="L12" i="28"/>
  <c r="I12" i="28"/>
  <c r="L11" i="28"/>
  <c r="I11" i="28"/>
  <c r="L10" i="28"/>
  <c r="I10" i="28"/>
  <c r="L9" i="28"/>
  <c r="I9" i="28"/>
  <c r="L8" i="28"/>
  <c r="I8" i="28"/>
  <c r="K7" i="28"/>
  <c r="J7" i="28"/>
  <c r="H7" i="28"/>
  <c r="G7" i="28"/>
  <c r="L99" i="21"/>
  <c r="I99" i="21"/>
  <c r="L98" i="21"/>
  <c r="I98" i="21"/>
  <c r="L97" i="21"/>
  <c r="I97" i="21"/>
  <c r="L95" i="21"/>
  <c r="I95" i="21"/>
  <c r="L94" i="21"/>
  <c r="I94" i="21"/>
  <c r="L93" i="21"/>
  <c r="I93" i="21"/>
  <c r="L92" i="21"/>
  <c r="I92" i="21"/>
  <c r="L91" i="21"/>
  <c r="I91" i="21"/>
  <c r="L90" i="21"/>
  <c r="I90" i="21"/>
  <c r="L89" i="21"/>
  <c r="I89" i="21"/>
  <c r="L88" i="21"/>
  <c r="I88" i="21"/>
  <c r="K87" i="21"/>
  <c r="J87" i="21"/>
  <c r="H87" i="21"/>
  <c r="G87" i="21"/>
  <c r="L84" i="21"/>
  <c r="I84" i="21"/>
  <c r="L83" i="21"/>
  <c r="I83" i="21"/>
  <c r="L81" i="21"/>
  <c r="I81" i="21"/>
  <c r="L80" i="21"/>
  <c r="I80" i="21"/>
  <c r="K79" i="21"/>
  <c r="J79" i="21"/>
  <c r="H79" i="21"/>
  <c r="G79" i="21"/>
  <c r="L77" i="21"/>
  <c r="I77" i="21"/>
  <c r="L76" i="21"/>
  <c r="I76" i="21"/>
  <c r="L75" i="21"/>
  <c r="I75" i="21"/>
  <c r="K74" i="21"/>
  <c r="J74" i="21"/>
  <c r="H74" i="21"/>
  <c r="G74" i="21"/>
  <c r="L73" i="21"/>
  <c r="I73" i="21"/>
  <c r="L72" i="21"/>
  <c r="I72" i="21"/>
  <c r="L71" i="21"/>
  <c r="I71" i="21"/>
  <c r="L70" i="21"/>
  <c r="I70" i="21"/>
  <c r="L69" i="21"/>
  <c r="I69" i="21"/>
  <c r="L68" i="21"/>
  <c r="I68" i="21"/>
  <c r="L67" i="21"/>
  <c r="I67" i="21"/>
  <c r="K66" i="21"/>
  <c r="J66" i="21"/>
  <c r="H66" i="21"/>
  <c r="G66" i="21"/>
  <c r="L65" i="21"/>
  <c r="I65" i="21"/>
  <c r="L64" i="21"/>
  <c r="I64" i="21"/>
  <c r="L63" i="21"/>
  <c r="I63" i="21"/>
  <c r="K62" i="21"/>
  <c r="J62" i="21"/>
  <c r="H62" i="21"/>
  <c r="G62" i="21"/>
  <c r="L61" i="21"/>
  <c r="I61" i="21"/>
  <c r="L60" i="21"/>
  <c r="I60" i="21"/>
  <c r="L59" i="21"/>
  <c r="I59" i="21"/>
  <c r="K58" i="21"/>
  <c r="K57" i="21" s="1"/>
  <c r="J58" i="21"/>
  <c r="H58" i="21"/>
  <c r="G58" i="21"/>
  <c r="L56" i="21"/>
  <c r="I56" i="21"/>
  <c r="L55" i="21"/>
  <c r="I55" i="21"/>
  <c r="K54" i="21"/>
  <c r="J54" i="21"/>
  <c r="L54" i="21" s="1"/>
  <c r="H54" i="21"/>
  <c r="G54" i="21"/>
  <c r="I54" i="21" s="1"/>
  <c r="L53" i="21"/>
  <c r="I53" i="21"/>
  <c r="L52" i="21"/>
  <c r="I52" i="21"/>
  <c r="L51" i="21"/>
  <c r="I51" i="21"/>
  <c r="K50" i="21"/>
  <c r="J50" i="21"/>
  <c r="L50" i="21" s="1"/>
  <c r="H50" i="21"/>
  <c r="G50" i="21"/>
  <c r="L49" i="21"/>
  <c r="I49" i="21"/>
  <c r="L48" i="21"/>
  <c r="I48" i="21"/>
  <c r="L47" i="21"/>
  <c r="I47" i="21"/>
  <c r="K46" i="21"/>
  <c r="J46" i="21"/>
  <c r="L46" i="21" s="1"/>
  <c r="H46" i="21"/>
  <c r="G46" i="21"/>
  <c r="I46" i="21" s="1"/>
  <c r="L45" i="21"/>
  <c r="I45" i="21"/>
  <c r="L44" i="21"/>
  <c r="I44" i="21"/>
  <c r="K43" i="21"/>
  <c r="J43" i="21"/>
  <c r="L43" i="21" s="1"/>
  <c r="H43" i="21"/>
  <c r="G43" i="21"/>
  <c r="K42" i="21"/>
  <c r="J42" i="21"/>
  <c r="L42" i="21" s="1"/>
  <c r="H42" i="21"/>
  <c r="L41" i="21"/>
  <c r="I41" i="21"/>
  <c r="L40" i="21"/>
  <c r="I40" i="21"/>
  <c r="L39" i="21"/>
  <c r="I39" i="21"/>
  <c r="K38" i="21"/>
  <c r="J38" i="21"/>
  <c r="H38" i="21"/>
  <c r="G38" i="21"/>
  <c r="I38" i="21" s="1"/>
  <c r="L37" i="21"/>
  <c r="I37" i="21"/>
  <c r="L36" i="21"/>
  <c r="I36" i="21"/>
  <c r="L35" i="21"/>
  <c r="I35" i="21"/>
  <c r="K34" i="21"/>
  <c r="J34" i="21"/>
  <c r="H34" i="21"/>
  <c r="G34" i="21"/>
  <c r="I34" i="21" s="1"/>
  <c r="K33" i="21"/>
  <c r="H33" i="21"/>
  <c r="L32" i="21"/>
  <c r="I32" i="21"/>
  <c r="L31" i="21"/>
  <c r="I31" i="21"/>
  <c r="L30" i="21"/>
  <c r="I30" i="21"/>
  <c r="L29" i="21"/>
  <c r="I29" i="21"/>
  <c r="L28" i="21"/>
  <c r="I28" i="21"/>
  <c r="L27" i="21"/>
  <c r="I27" i="21"/>
  <c r="L26" i="21"/>
  <c r="I26" i="21"/>
  <c r="L25" i="21"/>
  <c r="I25" i="21"/>
  <c r="K24" i="21"/>
  <c r="J24" i="21"/>
  <c r="H24" i="21"/>
  <c r="G24" i="21"/>
  <c r="I24" i="21" s="1"/>
  <c r="L23" i="21"/>
  <c r="I23" i="21"/>
  <c r="L22" i="21"/>
  <c r="I22" i="21"/>
  <c r="L21" i="21"/>
  <c r="I21" i="21"/>
  <c r="L20" i="21"/>
  <c r="I20" i="21"/>
  <c r="L19" i="21"/>
  <c r="I19" i="21"/>
  <c r="K18" i="21"/>
  <c r="J18" i="21"/>
  <c r="H18" i="21"/>
  <c r="G18" i="21"/>
  <c r="I18" i="21" s="1"/>
  <c r="L17" i="21"/>
  <c r="I17" i="21"/>
  <c r="K16" i="21"/>
  <c r="J16" i="21"/>
  <c r="H16" i="21"/>
  <c r="G16" i="21"/>
  <c r="I16" i="21" s="1"/>
  <c r="L15" i="21"/>
  <c r="I15" i="21"/>
  <c r="L14" i="21"/>
  <c r="I14" i="21"/>
  <c r="L13" i="21"/>
  <c r="I13" i="21"/>
  <c r="L12" i="21"/>
  <c r="I12" i="21"/>
  <c r="L11" i="21"/>
  <c r="I11" i="21"/>
  <c r="L10" i="21"/>
  <c r="I10" i="21"/>
  <c r="L9" i="21"/>
  <c r="I9" i="21"/>
  <c r="L8" i="21"/>
  <c r="I8" i="21"/>
  <c r="K7" i="21"/>
  <c r="K85" i="21" s="1"/>
  <c r="J7" i="21"/>
  <c r="H7" i="21"/>
  <c r="H85" i="21" s="1"/>
  <c r="G7" i="21"/>
  <c r="L128" i="20"/>
  <c r="I128" i="20"/>
  <c r="L126" i="20"/>
  <c r="I126" i="20"/>
  <c r="L125" i="20"/>
  <c r="I125" i="20"/>
  <c r="K124" i="20"/>
  <c r="J124" i="20"/>
  <c r="L124" i="20" s="1"/>
  <c r="H124" i="20"/>
  <c r="G124" i="20"/>
  <c r="I124" i="20" s="1"/>
  <c r="L123" i="20"/>
  <c r="I123" i="20"/>
  <c r="L122" i="20"/>
  <c r="I122" i="20"/>
  <c r="L121" i="20"/>
  <c r="I121" i="20"/>
  <c r="L120" i="20"/>
  <c r="I120" i="20"/>
  <c r="K119" i="20"/>
  <c r="J119" i="20"/>
  <c r="L119" i="20" s="1"/>
  <c r="H119" i="20"/>
  <c r="G119" i="20"/>
  <c r="I119" i="20" s="1"/>
  <c r="L118" i="20"/>
  <c r="I118" i="20"/>
  <c r="L117" i="20"/>
  <c r="I117" i="20"/>
  <c r="L116" i="20"/>
  <c r="I116" i="20"/>
  <c r="K115" i="20"/>
  <c r="J115" i="20"/>
  <c r="L115" i="20" s="1"/>
  <c r="H115" i="20"/>
  <c r="G115" i="20"/>
  <c r="I115" i="20" s="1"/>
  <c r="L114" i="20"/>
  <c r="I114" i="20"/>
  <c r="L113" i="20"/>
  <c r="I113" i="20"/>
  <c r="L112" i="20"/>
  <c r="I112" i="20"/>
  <c r="K111" i="20"/>
  <c r="J111" i="20"/>
  <c r="L111" i="20" s="1"/>
  <c r="H111" i="20"/>
  <c r="G111" i="20"/>
  <c r="I111" i="20" s="1"/>
  <c r="L110" i="20"/>
  <c r="I110" i="20"/>
  <c r="L109" i="20"/>
  <c r="I109" i="20"/>
  <c r="K108" i="20"/>
  <c r="J108" i="20"/>
  <c r="L108" i="20" s="1"/>
  <c r="H108" i="20"/>
  <c r="G108" i="20"/>
  <c r="I108" i="20" s="1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K100" i="20"/>
  <c r="J100" i="20"/>
  <c r="H100" i="20"/>
  <c r="G100" i="20"/>
  <c r="I100" i="20" s="1"/>
  <c r="L99" i="20"/>
  <c r="I99" i="20"/>
  <c r="L98" i="20"/>
  <c r="I98" i="20"/>
  <c r="L97" i="20"/>
  <c r="I97" i="20"/>
  <c r="K96" i="20"/>
  <c r="J96" i="20"/>
  <c r="L96" i="20" s="1"/>
  <c r="H96" i="20"/>
  <c r="G96" i="20"/>
  <c r="I96" i="20" s="1"/>
  <c r="L95" i="20"/>
  <c r="I95" i="20"/>
  <c r="L94" i="20"/>
  <c r="I94" i="20"/>
  <c r="K93" i="20"/>
  <c r="J93" i="20"/>
  <c r="L93" i="20" s="1"/>
  <c r="H93" i="20"/>
  <c r="G93" i="20"/>
  <c r="I93" i="20" s="1"/>
  <c r="L92" i="20"/>
  <c r="I92" i="20"/>
  <c r="L91" i="20"/>
  <c r="I91" i="20"/>
  <c r="L90" i="20"/>
  <c r="I90" i="20"/>
  <c r="K89" i="20"/>
  <c r="J89" i="20"/>
  <c r="L89" i="20" s="1"/>
  <c r="H89" i="20"/>
  <c r="G89" i="20"/>
  <c r="I89" i="20" s="1"/>
  <c r="L88" i="20"/>
  <c r="I88" i="20"/>
  <c r="L87" i="20"/>
  <c r="I87" i="20"/>
  <c r="L86" i="20"/>
  <c r="I86" i="20"/>
  <c r="K85" i="20"/>
  <c r="J85" i="20"/>
  <c r="L85" i="20" s="1"/>
  <c r="H85" i="20"/>
  <c r="G85" i="20"/>
  <c r="I85" i="20" s="1"/>
  <c r="L84" i="20"/>
  <c r="I84" i="20"/>
  <c r="L83" i="20"/>
  <c r="I83" i="20"/>
  <c r="L82" i="20"/>
  <c r="I82" i="20"/>
  <c r="L81" i="20"/>
  <c r="I81" i="20"/>
  <c r="K80" i="20"/>
  <c r="J80" i="20"/>
  <c r="L80" i="20" s="1"/>
  <c r="H80" i="20"/>
  <c r="G80" i="20"/>
  <c r="I80" i="20" s="1"/>
  <c r="K79" i="20"/>
  <c r="K127" i="20" s="1"/>
  <c r="H79" i="20"/>
  <c r="H127" i="20" s="1"/>
  <c r="L77" i="20"/>
  <c r="I77" i="20"/>
  <c r="L75" i="20"/>
  <c r="I75" i="20"/>
  <c r="L74" i="20"/>
  <c r="I74" i="20"/>
  <c r="L73" i="20"/>
  <c r="I73" i="20"/>
  <c r="K72" i="20"/>
  <c r="J72" i="20"/>
  <c r="L72" i="20" s="1"/>
  <c r="H72" i="20"/>
  <c r="G72" i="20"/>
  <c r="I72" i="20" s="1"/>
  <c r="L71" i="20"/>
  <c r="I71" i="20"/>
  <c r="L70" i="20"/>
  <c r="I70" i="20"/>
  <c r="L69" i="20"/>
  <c r="I69" i="20"/>
  <c r="L68" i="20"/>
  <c r="I68" i="20"/>
  <c r="L67" i="20"/>
  <c r="I67" i="20"/>
  <c r="K66" i="20"/>
  <c r="J66" i="20"/>
  <c r="L66" i="20" s="1"/>
  <c r="H66" i="20"/>
  <c r="G66" i="20"/>
  <c r="I66" i="20" s="1"/>
  <c r="K65" i="20"/>
  <c r="J65" i="20"/>
  <c r="L65" i="20" s="1"/>
  <c r="H65" i="20"/>
  <c r="L64" i="20"/>
  <c r="I64" i="20"/>
  <c r="L63" i="20"/>
  <c r="I63" i="20"/>
  <c r="L62" i="20"/>
  <c r="I62" i="20"/>
  <c r="K61" i="20"/>
  <c r="J61" i="20"/>
  <c r="H61" i="20"/>
  <c r="G61" i="20"/>
  <c r="L60" i="20"/>
  <c r="I60" i="20"/>
  <c r="L59" i="20"/>
  <c r="I59" i="20"/>
  <c r="L58" i="20"/>
  <c r="I58" i="20"/>
  <c r="K57" i="20"/>
  <c r="J57" i="20"/>
  <c r="H57" i="20"/>
  <c r="H56" i="20" s="1"/>
  <c r="G57" i="20"/>
  <c r="K56" i="20"/>
  <c r="L55" i="20"/>
  <c r="I55" i="20"/>
  <c r="L54" i="20"/>
  <c r="I54" i="20"/>
  <c r="K53" i="20"/>
  <c r="J53" i="20"/>
  <c r="L53" i="20" s="1"/>
  <c r="H53" i="20"/>
  <c r="G53" i="20"/>
  <c r="L52" i="20"/>
  <c r="I52" i="20"/>
  <c r="L51" i="20"/>
  <c r="I51" i="20"/>
  <c r="L50" i="20"/>
  <c r="I50" i="20"/>
  <c r="L49" i="20"/>
  <c r="I49" i="20"/>
  <c r="L48" i="20"/>
  <c r="I48" i="20"/>
  <c r="L47" i="20"/>
  <c r="I47" i="20"/>
  <c r="L46" i="20"/>
  <c r="I46" i="20"/>
  <c r="K45" i="20"/>
  <c r="J45" i="20"/>
  <c r="L45" i="20" s="1"/>
  <c r="H45" i="20"/>
  <c r="G45" i="20"/>
  <c r="L44" i="20"/>
  <c r="I44" i="20"/>
  <c r="L43" i="20"/>
  <c r="I43" i="20"/>
  <c r="L42" i="20"/>
  <c r="I42" i="20"/>
  <c r="L41" i="20"/>
  <c r="I41" i="20"/>
  <c r="L40" i="20"/>
  <c r="I40" i="20"/>
  <c r="K39" i="20"/>
  <c r="J39" i="20"/>
  <c r="L39" i="20" s="1"/>
  <c r="H39" i="20"/>
  <c r="G39" i="20"/>
  <c r="L38" i="20"/>
  <c r="I38" i="20"/>
  <c r="L37" i="20"/>
  <c r="I37" i="20"/>
  <c r="L36" i="20"/>
  <c r="I36" i="20"/>
  <c r="L35" i="20"/>
  <c r="I35" i="20"/>
  <c r="L34" i="20"/>
  <c r="I34" i="20"/>
  <c r="K33" i="20"/>
  <c r="J33" i="20"/>
  <c r="L33" i="20" s="1"/>
  <c r="H33" i="20"/>
  <c r="G33" i="20"/>
  <c r="I33" i="20" s="1"/>
  <c r="L32" i="20"/>
  <c r="I32" i="20"/>
  <c r="L31" i="20"/>
  <c r="I31" i="20"/>
  <c r="L30" i="20"/>
  <c r="I30" i="20"/>
  <c r="L29" i="20"/>
  <c r="I29" i="20"/>
  <c r="K28" i="20"/>
  <c r="J28" i="20"/>
  <c r="L28" i="20" s="1"/>
  <c r="H28" i="20"/>
  <c r="H24" i="20" s="1"/>
  <c r="G28" i="20"/>
  <c r="L27" i="20"/>
  <c r="I27" i="20"/>
  <c r="L26" i="20"/>
  <c r="I26" i="20"/>
  <c r="K25" i="20"/>
  <c r="J25" i="20"/>
  <c r="L25" i="20" s="1"/>
  <c r="H25" i="20"/>
  <c r="G25" i="20"/>
  <c r="I25" i="20" s="1"/>
  <c r="K24" i="20"/>
  <c r="L23" i="20"/>
  <c r="I23" i="20"/>
  <c r="L22" i="20"/>
  <c r="I22" i="20"/>
  <c r="L21" i="20"/>
  <c r="I21" i="20"/>
  <c r="K20" i="20"/>
  <c r="J20" i="20"/>
  <c r="H20" i="20"/>
  <c r="G20" i="20"/>
  <c r="I20" i="20" s="1"/>
  <c r="L19" i="20"/>
  <c r="I19" i="20"/>
  <c r="K18" i="20"/>
  <c r="L17" i="20"/>
  <c r="I17" i="20"/>
  <c r="L16" i="20"/>
  <c r="I16" i="20"/>
  <c r="L15" i="20"/>
  <c r="I15" i="20"/>
  <c r="K14" i="20"/>
  <c r="J14" i="20"/>
  <c r="L14" i="20" s="1"/>
  <c r="H14" i="20"/>
  <c r="G14" i="20"/>
  <c r="I14" i="20" s="1"/>
  <c r="L13" i="20"/>
  <c r="I13" i="20"/>
  <c r="L12" i="20"/>
  <c r="I12" i="20"/>
  <c r="K11" i="20"/>
  <c r="J11" i="20"/>
  <c r="L11" i="20" s="1"/>
  <c r="H11" i="20"/>
  <c r="G11" i="20"/>
  <c r="I11" i="20" s="1"/>
  <c r="L10" i="20"/>
  <c r="I10" i="20"/>
  <c r="L9" i="20"/>
  <c r="I9" i="20"/>
  <c r="K8" i="20"/>
  <c r="J8" i="20"/>
  <c r="H8" i="20"/>
  <c r="G8" i="20"/>
  <c r="F23" i="23" l="1"/>
  <c r="F24" i="23" s="1"/>
  <c r="F27" i="23" s="1"/>
  <c r="F40" i="23" s="1"/>
  <c r="H23" i="23"/>
  <c r="H24" i="23" s="1"/>
  <c r="H27" i="23" s="1"/>
  <c r="H40" i="23" s="1"/>
  <c r="K18" i="23"/>
  <c r="M18" i="23" s="1"/>
  <c r="L74" i="28"/>
  <c r="K86" i="28"/>
  <c r="L24" i="28"/>
  <c r="K85" i="28"/>
  <c r="L18" i="28"/>
  <c r="H16" i="28"/>
  <c r="H85" i="28" s="1"/>
  <c r="I24" i="28"/>
  <c r="I18" i="28"/>
  <c r="I7" i="28"/>
  <c r="L87" i="21"/>
  <c r="L79" i="21"/>
  <c r="L74" i="21"/>
  <c r="L66" i="21"/>
  <c r="L62" i="21"/>
  <c r="L58" i="21"/>
  <c r="K86" i="21"/>
  <c r="L38" i="21"/>
  <c r="L34" i="21"/>
  <c r="L24" i="21"/>
  <c r="L18" i="21"/>
  <c r="I87" i="21"/>
  <c r="I79" i="21"/>
  <c r="I74" i="21"/>
  <c r="I66" i="21"/>
  <c r="H57" i="21"/>
  <c r="H86" i="21" s="1"/>
  <c r="I62" i="21"/>
  <c r="I58" i="21"/>
  <c r="I50" i="21"/>
  <c r="I43" i="21"/>
  <c r="L100" i="20"/>
  <c r="L61" i="20"/>
  <c r="L57" i="20"/>
  <c r="L20" i="20"/>
  <c r="K76" i="20"/>
  <c r="I61" i="20"/>
  <c r="I57" i="20"/>
  <c r="I53" i="20"/>
  <c r="I45" i="20"/>
  <c r="I39" i="20"/>
  <c r="I28" i="20"/>
  <c r="H18" i="20"/>
  <c r="H76" i="20" s="1"/>
  <c r="K13" i="23"/>
  <c r="M13" i="23" s="1"/>
  <c r="J23" i="23"/>
  <c r="J24" i="23" s="1"/>
  <c r="J39" i="23" s="1"/>
  <c r="J35" i="23" s="1"/>
  <c r="K10" i="23"/>
  <c r="M10" i="23" s="1"/>
  <c r="G23" i="23"/>
  <c r="G24" i="23" s="1"/>
  <c r="G27" i="23" s="1"/>
  <c r="G40" i="23" s="1"/>
  <c r="I23" i="23"/>
  <c r="I24" i="23" s="1"/>
  <c r="I27" i="23" s="1"/>
  <c r="J6" i="22"/>
  <c r="J58" i="22" s="1"/>
  <c r="J60" i="22" s="1"/>
  <c r="J62" i="22" s="1"/>
  <c r="H86" i="28"/>
  <c r="G57" i="28"/>
  <c r="I57" i="28" s="1"/>
  <c r="J57" i="28"/>
  <c r="L57" i="28" s="1"/>
  <c r="J42" i="28"/>
  <c r="L42" i="28" s="1"/>
  <c r="G42" i="28"/>
  <c r="I42" i="28" s="1"/>
  <c r="L38" i="28"/>
  <c r="I38" i="28"/>
  <c r="L34" i="28"/>
  <c r="I34" i="28"/>
  <c r="I33" i="28"/>
  <c r="G16" i="28"/>
  <c r="J16" i="28"/>
  <c r="L16" i="28" s="1"/>
  <c r="L16" i="21"/>
  <c r="G57" i="21"/>
  <c r="J57" i="21"/>
  <c r="L57" i="21" s="1"/>
  <c r="G42" i="21"/>
  <c r="I42" i="21" s="1"/>
  <c r="J33" i="21"/>
  <c r="J86" i="21" s="1"/>
  <c r="G33" i="21"/>
  <c r="G86" i="21" s="1"/>
  <c r="J85" i="21"/>
  <c r="G85" i="21"/>
  <c r="G79" i="20"/>
  <c r="G127" i="20" s="1"/>
  <c r="I127" i="20" s="1"/>
  <c r="J79" i="20"/>
  <c r="J127" i="20" s="1"/>
  <c r="L127" i="20" s="1"/>
  <c r="G65" i="20"/>
  <c r="I65" i="20" s="1"/>
  <c r="G56" i="20"/>
  <c r="I56" i="20" s="1"/>
  <c r="J56" i="20"/>
  <c r="L56" i="20" s="1"/>
  <c r="J24" i="20"/>
  <c r="L24" i="20" s="1"/>
  <c r="G24" i="20"/>
  <c r="J18" i="20"/>
  <c r="L18" i="20" s="1"/>
  <c r="E28" i="23"/>
  <c r="K28" i="23" s="1"/>
  <c r="M28" i="23" s="1"/>
  <c r="K11" i="23"/>
  <c r="M11" i="23" s="1"/>
  <c r="L7" i="28"/>
  <c r="L33" i="28"/>
  <c r="K78" i="28"/>
  <c r="K82" i="28" s="1"/>
  <c r="K96" i="28" s="1"/>
  <c r="L7" i="21"/>
  <c r="L85" i="21" s="1"/>
  <c r="I7" i="21"/>
  <c r="K78" i="21"/>
  <c r="K82" i="21" s="1"/>
  <c r="K96" i="21" s="1"/>
  <c r="I8" i="20"/>
  <c r="L8" i="20"/>
  <c r="J27" i="23" l="1"/>
  <c r="J40" i="23" s="1"/>
  <c r="J78" i="28"/>
  <c r="J82" i="28" s="1"/>
  <c r="H78" i="28"/>
  <c r="H82" i="28" s="1"/>
  <c r="H96" i="28" s="1"/>
  <c r="I16" i="28"/>
  <c r="H78" i="21"/>
  <c r="H82" i="21" s="1"/>
  <c r="H96" i="21" s="1"/>
  <c r="I57" i="21"/>
  <c r="I85" i="21"/>
  <c r="L79" i="20"/>
  <c r="K23" i="23"/>
  <c r="M23" i="23" s="1"/>
  <c r="K24" i="23"/>
  <c r="M24" i="23" s="1"/>
  <c r="J86" i="28"/>
  <c r="L86" i="28" s="1"/>
  <c r="G86" i="28"/>
  <c r="I86" i="28" s="1"/>
  <c r="J85" i="28"/>
  <c r="L85" i="28" s="1"/>
  <c r="G85" i="28"/>
  <c r="I85" i="28" s="1"/>
  <c r="G78" i="28"/>
  <c r="G82" i="28" s="1"/>
  <c r="J78" i="21"/>
  <c r="L78" i="21" s="1"/>
  <c r="L33" i="21"/>
  <c r="L86" i="21" s="1"/>
  <c r="G78" i="21"/>
  <c r="I78" i="21" s="1"/>
  <c r="I33" i="21"/>
  <c r="I86" i="21" s="1"/>
  <c r="I79" i="20"/>
  <c r="I24" i="20"/>
  <c r="G18" i="20"/>
  <c r="J76" i="20"/>
  <c r="L76" i="20" s="1"/>
  <c r="E40" i="23"/>
  <c r="I39" i="23"/>
  <c r="J82" i="21"/>
  <c r="K27" i="23" l="1"/>
  <c r="M27" i="23" s="1"/>
  <c r="L78" i="28"/>
  <c r="I78" i="28"/>
  <c r="G82" i="21"/>
  <c r="G96" i="21" s="1"/>
  <c r="I96" i="21" s="1"/>
  <c r="I18" i="20"/>
  <c r="G76" i="20"/>
  <c r="I76" i="20" s="1"/>
  <c r="K39" i="23"/>
  <c r="M39" i="23" s="1"/>
  <c r="J96" i="28"/>
  <c r="L96" i="28" s="1"/>
  <c r="L82" i="28"/>
  <c r="G96" i="28"/>
  <c r="I96" i="28" s="1"/>
  <c r="I82" i="28"/>
  <c r="J96" i="21"/>
  <c r="L96" i="21" s="1"/>
  <c r="L82" i="21"/>
  <c r="I82" i="21" l="1"/>
  <c r="K35" i="23"/>
  <c r="M35" i="23" s="1"/>
  <c r="I40" i="23"/>
  <c r="K40" i="23" s="1"/>
  <c r="M40" i="23" s="1"/>
  <c r="L132" i="20"/>
  <c r="I132" i="20"/>
  <c r="I131" i="20"/>
  <c r="G130" i="20"/>
  <c r="H130" i="20"/>
  <c r="I130" i="20"/>
  <c r="K130" i="20"/>
  <c r="L131" i="20"/>
  <c r="J130" i="20"/>
  <c r="L130" i="20"/>
</calcChain>
</file>

<file path=xl/sharedStrings.xml><?xml version="1.0" encoding="utf-8"?>
<sst xmlns="http://schemas.openxmlformats.org/spreadsheetml/2006/main" count="544" uniqueCount="389">
  <si>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</si>
  <si>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</si>
  <si>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</si>
  <si>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</si>
  <si>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</si>
  <si>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</si>
  <si>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</si>
  <si>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</si>
  <si>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</si>
  <si>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</si>
  <si>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</si>
  <si>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</si>
  <si>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</si>
  <si>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</si>
  <si>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</si>
  <si>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</si>
  <si>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</si>
  <si>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</si>
  <si>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</si>
  <si>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</si>
  <si>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</si>
  <si>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</si>
  <si>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</si>
  <si>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</si>
  <si>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</si>
  <si>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</si>
  <si>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</si>
  <si>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</si>
  <si>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</si>
  <si>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</si>
  <si>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</si>
  <si>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</si>
  <si>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</si>
  <si>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</si>
  <si>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</si>
  <si>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</si>
  <si>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</si>
  <si>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</si>
  <si>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</si>
  <si>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</si>
  <si>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</si>
  <si>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</si>
  <si>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</si>
  <si>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</si>
  <si>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</si>
  <si>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</si>
  <si>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</si>
  <si>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</si>
  <si>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</si>
  <si>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</si>
  <si>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</si>
  <si>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</si>
  <si>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</si>
  <si>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</si>
  <si>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</si>
  <si>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</si>
  <si>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</si>
  <si>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</si>
  <si>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</si>
  <si>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</si>
  <si>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</si>
  <si>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</si>
  <si>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</si>
  <si>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</si>
  <si>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</si>
  <si>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</si>
  <si>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</si>
  <si>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</si>
  <si>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</si>
  <si>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</si>
  <si>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</si>
  <si>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</si>
  <si>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</si>
  <si>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</si>
  <si>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</si>
  <si>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</si>
  <si>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</si>
  <si>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</si>
  <si>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</si>
  <si>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</si>
  <si>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</si>
  <si>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</si>
  <si>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</si>
  <si>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</si>
  <si>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</si>
  <si>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</si>
  <si>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</si>
  <si>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</si>
  <si>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</si>
  <si>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</si>
  <si>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</si>
  <si>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</si>
  <si>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</si>
  <si>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</si>
  <si>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</si>
  <si>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</si>
  <si>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</si>
  <si>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</si>
  <si>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</si>
  <si>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</si>
  <si>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</si>
  <si>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</si>
  <si>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</si>
  <si>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</si>
  <si>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</si>
  <si>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</si>
  <si>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</si>
  <si>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</si>
  <si>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</si>
  <si>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</si>
  <si>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</si>
  <si>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</si>
  <si>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</si>
  <si>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</si>
  <si>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</si>
  <si>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</si>
  <si>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</si>
  <si>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</si>
  <si>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</si>
  <si>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</si>
  <si>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</si>
  <si>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</si>
  <si>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</si>
  <si>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</si>
  <si>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</si>
  <si>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</si>
  <si>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</si>
  <si>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</si>
  <si>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</si>
  <si>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</si>
  <si>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</si>
  <si>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</si>
  <si>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</si>
  <si>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</si>
  <si>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</si>
  <si>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</si>
  <si>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</si>
  <si>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</si>
  <si>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</si>
  <si>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</si>
  <si>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</si>
  <si>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</si>
  <si>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</si>
  <si>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</si>
  <si>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</si>
  <si>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</si>
  <si>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</si>
  <si>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</si>
  <si>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</si>
  <si>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</si>
  <si>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</si>
  <si>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</si>
  <si>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</si>
  <si>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</si>
  <si>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</si>
  <si>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</si>
  <si>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</si>
  <si>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</si>
  <si>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</si>
  <si>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</si>
  <si>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</si>
  <si>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</si>
  <si>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</si>
  <si>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</si>
  <si>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</si>
  <si>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</si>
  <si>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</si>
  <si>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</si>
  <si>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</si>
  <si>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</si>
  <si>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</si>
  <si>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</si>
  <si>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</si>
  <si>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</si>
  <si>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</si>
  <si>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</si>
  <si>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</si>
  <si>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</si>
  <si>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</si>
  <si>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</si>
  <si>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</si>
  <si>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</si>
  <si>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</si>
  <si>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</si>
  <si>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</si>
  <si>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</si>
  <si>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</si>
  <si>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</si>
  <si>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</si>
  <si>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</si>
  <si>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</si>
  <si>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</si>
  <si>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</si>
  <si>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</si>
  <si>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</si>
  <si>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</si>
  <si>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</si>
  <si>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</si>
  <si>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</si>
  <si>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</si>
  <si>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</si>
  <si>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</si>
  <si>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</si>
  <si>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</si>
  <si>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</si>
  <si>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</si>
  <si>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</si>
  <si>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</si>
  <si>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</si>
  <si>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</si>
  <si>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</si>
  <si>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</si>
  <si>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</si>
  <si>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</si>
  <si>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</si>
  <si>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</si>
  <si>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</si>
  <si>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</si>
  <si>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</si>
  <si>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</si>
  <si>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</si>
  <si>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</si>
  <si>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</si>
  <si>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</si>
  <si>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</si>
  <si>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</si>
  <si>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</si>
  <si>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</si>
  <si>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</si>
  <si>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</si>
  <si>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</si>
  <si>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</si>
  <si>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</si>
  <si>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</si>
  <si>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</si>
  <si>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</si>
  <si>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</si>
  <si>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</si>
  <si>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</si>
  <si>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</si>
  <si>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</si>
  <si>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</si>
  <si>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</si>
  <si>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</si>
  <si>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</si>
  <si>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</si>
  <si>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</si>
  <si>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</si>
  <si>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</si>
  <si>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</si>
  <si>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</si>
  <si>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</si>
  <si>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</si>
  <si>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</si>
  <si>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</si>
  <si>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</si>
  <si>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</si>
  <si>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</si>
  <si>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</si>
  <si>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</si>
  <si>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</si>
  <si>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</si>
  <si>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</si>
  <si>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</si>
  <si>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</si>
  <si>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</si>
  <si>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</si>
  <si>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</si>
  <si>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</si>
  <si>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</si>
  <si>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</si>
  <si>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</si>
  <si>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</si>
  <si>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</si>
  <si>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</si>
  <si>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</si>
  <si>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</si>
  <si>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</si>
  <si>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</si>
  <si>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</si>
  <si>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</si>
  <si>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</si>
  <si>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</si>
  <si>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</si>
  <si>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</si>
  <si>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</si>
  <si>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</si>
  <si>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</si>
  <si>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</si>
  <si>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</si>
  <si>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</si>
  <si>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</si>
  <si>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</si>
  <si>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</si>
  <si>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</si>
  <si>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</si>
  <si>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</si>
  <si>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</si>
  <si>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</si>
  <si>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</si>
  <si>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</si>
  <si>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</si>
  <si>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</si>
  <si>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</si>
  <si>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</si>
  <si>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</si>
  <si>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</si>
  <si>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</si>
  <si>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</si>
  <si>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</si>
  <si>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</si>
  <si>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</si>
  <si>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</si>
  <si>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</si>
  <si>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</si>
  <si>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</si>
  <si>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</si>
  <si>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</si>
  <si>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</si>
  <si>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</si>
  <si>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</si>
  <si>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</si>
  <si>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</si>
  <si>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</si>
  <si>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</si>
  <si>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</si>
  <si>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</si>
  <si>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</si>
  <si>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</si>
  <si>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</si>
  <si>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</si>
  <si>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</si>
  <si>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</si>
  <si>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</si>
  <si>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</si>
  <si>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</si>
  <si>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</si>
  <si>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</si>
  <si>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</si>
  <si>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</si>
  <si>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</si>
  <si>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</si>
  <si>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</si>
  <si>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</si>
  <si>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</si>
  <si>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</si>
  <si>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</si>
  <si>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</si>
  <si>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</si>
  <si>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</si>
  <si>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</si>
  <si>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</si>
  <si>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</si>
  <si>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</si>
  <si>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</si>
  <si>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</si>
  <si>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</si>
  <si>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</si>
  <si>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</si>
  <si>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</si>
  <si>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</si>
  <si>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</si>
  <si>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</si>
  <si>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</si>
  <si>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</si>
  <si>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</si>
  <si>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</si>
  <si>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</si>
  <si>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01/6333-117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</si>
  <si>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</si>
  <si>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</si>
  <si>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</si>
  <si>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</si>
  <si>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</si>
  <si>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</si>
  <si>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 xml:space="preserve">izdavatelj@crosig.hr </t>
  </si>
  <si>
    <t>Member of the Board</t>
  </si>
  <si>
    <t>President of the Board</t>
  </si>
  <si>
    <t>(signature of the person authorized to represent the company)</t>
  </si>
  <si>
    <t>Andrej Koštomaj</t>
  </si>
  <si>
    <t>KUZMANOVIĆ KATICA</t>
  </si>
  <si>
    <t>01.01.2015.</t>
  </si>
  <si>
    <t>31.03.2015.</t>
  </si>
  <si>
    <t>VOLARIĆ SANEL, KOŠTOMAJ ANDREJ, MIŠETIĆ NIKOLA</t>
  </si>
  <si>
    <t>Sanel Volarić</t>
  </si>
  <si>
    <t>As of: 31.03.2015.</t>
  </si>
  <si>
    <t>For period: 01.01.2015. - 31.03.2015.</t>
  </si>
  <si>
    <t>For period: 01.01.-31.03.2015.</t>
  </si>
  <si>
    <t>For period: 01.01.- 31.03.2015.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</si>
</sst>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9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33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33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28" fillId="2" borderId="33" xfId="3" applyFont="1" applyFill="1" applyBorder="1" applyAlignment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6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14" fontId="17" fillId="2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26" xfId="3" applyFont="1" applyFill="1" applyBorder="1" applyAlignment="1" applyProtection="1">
      <alignment horizontal="center" vertical="center"/>
      <protection locked="0" hidden="1"/>
    </xf>
    <xf numFmtId="0" fontId="17" fillId="2" borderId="26" xfId="3" applyFont="1" applyFill="1" applyBorder="1" applyAlignment="1" applyProtection="1">
      <alignment horizontal="left" vertical="center"/>
      <protection hidden="1"/>
    </xf>
    <xf numFmtId="0" fontId="19" fillId="2" borderId="44" xfId="3" applyFont="1" applyFill="1" applyBorder="1" applyAlignment="1" applyProtection="1">
      <alignment horizontal="left" vertical="center" wrapText="1"/>
      <protection hidden="1"/>
    </xf>
    <xf numFmtId="0" fontId="19" fillId="2" borderId="15" xfId="3" applyFont="1" applyFill="1" applyBorder="1" applyAlignment="1" applyProtection="1">
      <alignment vertical="center"/>
      <protection hidden="1"/>
    </xf>
    <xf numFmtId="0" fontId="18" fillId="2" borderId="33" xfId="3" applyFont="1" applyFill="1" applyBorder="1" applyAlignment="1" applyProtection="1">
      <alignment horizontal="left" vertical="center" wrapText="1"/>
      <protection hidden="1"/>
    </xf>
    <xf numFmtId="0" fontId="18" fillId="2" borderId="15" xfId="3" applyFont="1" applyFill="1" applyBorder="1" applyProtection="1">
      <alignment vertical="top"/>
      <protection hidden="1"/>
    </xf>
    <xf numFmtId="0" fontId="18" fillId="2" borderId="33" xfId="3" applyFont="1" applyFill="1" applyBorder="1" applyAlignment="1" applyProtection="1">
      <protection hidden="1"/>
    </xf>
    <xf numFmtId="0" fontId="18" fillId="2" borderId="15" xfId="3" applyFont="1" applyFill="1" applyBorder="1" applyAlignment="1" applyProtection="1">
      <alignment horizontal="right"/>
      <protection hidden="1"/>
    </xf>
    <xf numFmtId="0" fontId="18" fillId="2" borderId="15" xfId="3" applyFont="1" applyFill="1" applyBorder="1" applyAlignment="1" applyProtection="1">
      <alignment horizontal="right" wrapText="1"/>
      <protection hidden="1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18" fillId="2" borderId="44" xfId="3" applyFont="1" applyFill="1" applyBorder="1" applyAlignment="1">
      <alignment horizontal="left" vertical="center"/>
    </xf>
    <xf numFmtId="0" fontId="18" fillId="2" borderId="33" xfId="3" applyFont="1" applyFill="1" applyBorder="1" applyProtection="1">
      <alignment vertical="top"/>
      <protection hidden="1"/>
    </xf>
    <xf numFmtId="0" fontId="17" fillId="2" borderId="33" xfId="3" applyFont="1" applyFill="1" applyBorder="1" applyAlignment="1" applyProtection="1">
      <alignment horizontal="right" vertical="center"/>
      <protection locked="0"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18" fillId="2" borderId="33" xfId="3" applyFont="1" applyFill="1" applyBorder="1" applyAlignment="1" applyProtection="1">
      <alignment horizontal="left" vertical="top" wrapText="1"/>
      <protection hidden="1"/>
    </xf>
    <xf numFmtId="0" fontId="18" fillId="2" borderId="15" xfId="3" applyFont="1" applyFill="1" applyBorder="1">
      <alignment vertical="top"/>
    </xf>
    <xf numFmtId="0" fontId="18" fillId="2" borderId="33" xfId="3" applyFont="1" applyFill="1" applyBorder="1" applyAlignment="1" applyProtection="1">
      <alignment horizontal="left" vertical="top" indent="2"/>
      <protection hidden="1"/>
    </xf>
    <xf numFmtId="0" fontId="18" fillId="2" borderId="33" xfId="3" applyFont="1" applyFill="1" applyBorder="1" applyAlignment="1" applyProtection="1">
      <alignment horizontal="left" vertical="top" wrapText="1" indent="2"/>
      <protection hidden="1"/>
    </xf>
    <xf numFmtId="0" fontId="18" fillId="2" borderId="15" xfId="3" applyFont="1" applyFill="1" applyBorder="1" applyAlignment="1" applyProtection="1">
      <alignment horizontal="right" vertical="top"/>
      <protection hidden="1"/>
    </xf>
    <xf numFmtId="0" fontId="17" fillId="2" borderId="15" xfId="3" applyFont="1" applyFill="1" applyBorder="1" applyAlignment="1" applyProtection="1">
      <alignment horizontal="right" vertical="center"/>
      <protection locked="0" hidden="1"/>
    </xf>
    <xf numFmtId="49" fontId="17" fillId="2" borderId="33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15" xfId="3" applyFont="1" applyFill="1" applyBorder="1" applyAlignment="1" applyProtection="1">
      <alignment horizontal="left" vertical="top"/>
      <protection hidden="1"/>
    </xf>
    <xf numFmtId="0" fontId="18" fillId="2" borderId="33" xfId="3" applyFont="1" applyFill="1" applyBorder="1" applyAlignment="1" applyProtection="1">
      <alignment horizontal="left"/>
      <protection hidden="1"/>
    </xf>
    <xf numFmtId="0" fontId="18" fillId="2" borderId="44" xfId="3" applyFont="1" applyFill="1" applyBorder="1" applyProtection="1">
      <alignment vertical="top"/>
      <protection hidden="1"/>
    </xf>
    <xf numFmtId="0" fontId="5" fillId="2" borderId="15" xfId="6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8" fillId="2" borderId="15" xfId="3" applyFont="1" applyFill="1" applyBorder="1" applyAlignment="1" applyProtection="1">
      <alignment horizontal="left"/>
      <protection hidden="1"/>
    </xf>
    <xf numFmtId="0" fontId="18" fillId="2" borderId="33" xfId="3" applyFont="1" applyFill="1" applyBorder="1" applyAlignment="1" applyProtection="1">
      <alignment vertical="center"/>
      <protection hidden="1"/>
    </xf>
    <xf numFmtId="0" fontId="18" fillId="2" borderId="33" xfId="6" applyFont="1" applyFill="1" applyBorder="1" applyAlignment="1" applyProtection="1">
      <alignment vertical="center"/>
      <protection hidden="1"/>
    </xf>
    <xf numFmtId="0" fontId="18" fillId="2" borderId="33" xfId="0" applyFont="1" applyFill="1" applyBorder="1" applyAlignment="1" applyProtection="1">
      <alignment vertical="center"/>
      <protection hidden="1"/>
    </xf>
    <xf numFmtId="0" fontId="16" fillId="2" borderId="33" xfId="0" applyFont="1" applyFill="1" applyBorder="1" applyAlignment="1"/>
    <xf numFmtId="0" fontId="12" fillId="2" borderId="33" xfId="4" applyFont="1" applyFill="1" applyBorder="1" applyAlignment="1"/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165" fontId="2" fillId="0" borderId="7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7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/>
    <xf numFmtId="0" fontId="12" fillId="2" borderId="0" xfId="0" applyFont="1" applyFill="1"/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3" fontId="5" fillId="0" borderId="1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12" fillId="2" borderId="0" xfId="4" applyFont="1" applyFill="1" applyAlignment="1"/>
    <xf numFmtId="0" fontId="16" fillId="2" borderId="0" xfId="4" applyFont="1" applyFill="1" applyAlignment="1"/>
    <xf numFmtId="0" fontId="18" fillId="2" borderId="85" xfId="3" applyFont="1" applyFill="1" applyBorder="1" applyProtection="1">
      <alignment vertical="top"/>
      <protection hidden="1"/>
    </xf>
    <xf numFmtId="0" fontId="18" fillId="2" borderId="85" xfId="3" applyFont="1" applyFill="1" applyBorder="1">
      <alignment vertical="top"/>
    </xf>
    <xf numFmtId="0" fontId="1" fillId="2" borderId="0" xfId="3" applyFont="1" applyFill="1" applyAlignment="1"/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6" fillId="2" borderId="33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6" xfId="3" applyFont="1" applyFill="1" applyBorder="1" applyAlignment="1" applyProtection="1">
      <alignment horizontal="center"/>
      <protection hidden="1"/>
    </xf>
    <xf numFmtId="0" fontId="5" fillId="2" borderId="15" xfId="6" applyFont="1" applyFill="1" applyBorder="1" applyAlignment="1" applyProtection="1">
      <alignment horizontal="right" vertical="center" wrapText="1"/>
      <protection hidden="1"/>
    </xf>
    <xf numFmtId="0" fontId="5" fillId="2" borderId="33" xfId="6" applyFont="1" applyFill="1" applyBorder="1" applyAlignment="1" applyProtection="1">
      <alignment horizontal="right" wrapText="1"/>
      <protection hidden="1"/>
    </xf>
    <xf numFmtId="49" fontId="6" fillId="2" borderId="38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9" xfId="3" applyNumberFormat="1" applyFont="1" applyFill="1" applyBorder="1" applyAlignment="1" applyProtection="1">
      <alignment horizontal="left" vertical="center"/>
      <protection locked="0" hidden="1"/>
    </xf>
    <xf numFmtId="0" fontId="5" fillId="2" borderId="15" xfId="6" applyFont="1" applyFill="1" applyBorder="1" applyAlignment="1" applyProtection="1">
      <alignment horizontal="right" vertical="center"/>
      <protection hidden="1"/>
    </xf>
    <xf numFmtId="0" fontId="5" fillId="2" borderId="33" xfId="6" applyFont="1" applyFill="1" applyBorder="1" applyAlignment="1" applyProtection="1">
      <alignment horizontal="right"/>
      <protection hidden="1"/>
    </xf>
    <xf numFmtId="0" fontId="17" fillId="2" borderId="38" xfId="3" applyFont="1" applyFill="1" applyBorder="1" applyAlignment="1" applyProtection="1">
      <alignment horizontal="left" vertical="center"/>
      <protection locked="0" hidden="1"/>
    </xf>
    <xf numFmtId="0" fontId="17" fillId="2" borderId="9" xfId="3" applyFont="1" applyFill="1" applyBorder="1" applyAlignment="1" applyProtection="1">
      <alignment horizontal="left" vertical="center"/>
      <protection locked="0" hidden="1"/>
    </xf>
    <xf numFmtId="0" fontId="17" fillId="2" borderId="39" xfId="3" applyFont="1" applyFill="1" applyBorder="1" applyAlignment="1" applyProtection="1">
      <alignment horizontal="left" vertical="center"/>
      <protection locked="0" hidden="1"/>
    </xf>
    <xf numFmtId="49" fontId="17" fillId="2" borderId="38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8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9" xfId="6" applyFont="1" applyFill="1" applyBorder="1" applyAlignment="1"/>
    <xf numFmtId="49" fontId="17" fillId="2" borderId="38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9" xfId="3" applyFont="1" applyFill="1" applyBorder="1" applyAlignment="1"/>
    <xf numFmtId="0" fontId="18" fillId="2" borderId="39" xfId="3" applyFont="1" applyFill="1" applyBorder="1" applyAlignment="1"/>
    <xf numFmtId="0" fontId="18" fillId="2" borderId="39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9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9" xfId="3" applyFont="1" applyFill="1" applyBorder="1" applyAlignment="1">
      <alignment horizontal="left"/>
    </xf>
    <xf numFmtId="0" fontId="5" fillId="2" borderId="15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18" fillId="2" borderId="33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3" xfId="3" applyFont="1" applyFill="1" applyBorder="1" applyAlignment="1" applyProtection="1">
      <alignment horizontal="right"/>
      <protection hidden="1"/>
    </xf>
    <xf numFmtId="0" fontId="27" fillId="2" borderId="15" xfId="6" applyFont="1" applyFill="1" applyBorder="1" applyAlignment="1" applyProtection="1">
      <alignment horizontal="right" vertical="center"/>
      <protection hidden="1"/>
    </xf>
    <xf numFmtId="0" fontId="27" fillId="2" borderId="33" xfId="6" applyFont="1" applyFill="1" applyBorder="1" applyAlignment="1" applyProtection="1">
      <alignment horizontal="right"/>
      <protection hidden="1"/>
    </xf>
    <xf numFmtId="0" fontId="5" fillId="2" borderId="33" xfId="6" applyFont="1" applyFill="1" applyBorder="1" applyAlignment="1" applyProtection="1">
      <alignment horizontal="right" vertical="center"/>
      <protection hidden="1"/>
    </xf>
    <xf numFmtId="0" fontId="23" fillId="2" borderId="38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9" xfId="3" applyFont="1" applyFill="1" applyBorder="1" applyAlignment="1" applyProtection="1">
      <protection locked="0" hidden="1"/>
    </xf>
    <xf numFmtId="0" fontId="6" fillId="2" borderId="38" xfId="1" applyFill="1" applyBorder="1" applyAlignment="1" applyProtection="1">
      <protection locked="0" hidden="1"/>
    </xf>
    <xf numFmtId="0" fontId="5" fillId="2" borderId="86" xfId="6" applyFont="1" applyFill="1" applyBorder="1" applyAlignment="1" applyProtection="1">
      <alignment horizontal="center" vertical="top"/>
      <protection hidden="1"/>
    </xf>
    <xf numFmtId="0" fontId="27" fillId="2" borderId="15" xfId="6" applyFont="1" applyFill="1" applyBorder="1" applyAlignment="1" applyProtection="1">
      <alignment horizontal="right" vertical="center" wrapText="1"/>
      <protection hidden="1"/>
    </xf>
    <xf numFmtId="0" fontId="27" fillId="2" borderId="33" xfId="6" applyFont="1" applyFill="1" applyBorder="1" applyAlignment="1" applyProtection="1">
      <alignment horizontal="right" wrapText="1"/>
      <protection hidden="1"/>
    </xf>
    <xf numFmtId="0" fontId="4" fillId="2" borderId="43" xfId="0" applyFont="1" applyFill="1" applyBorder="1" applyAlignment="1" applyProtection="1">
      <alignment horizontal="left" vertical="center" wrapText="1"/>
      <protection hidden="1"/>
    </xf>
    <xf numFmtId="0" fontId="4" fillId="2" borderId="26" xfId="0" applyFont="1" applyFill="1" applyBorder="1" applyAlignment="1" applyProtection="1">
      <alignment horizontal="left" vertical="center" wrapText="1"/>
      <protection hidden="1"/>
    </xf>
    <xf numFmtId="0" fontId="20" fillId="2" borderId="15" xfId="3" applyFont="1" applyFill="1" applyBorder="1" applyAlignment="1" applyProtection="1">
      <alignment horizontal="center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20" fillId="2" borderId="33" xfId="3" applyFont="1" applyFill="1" applyBorder="1" applyAlignment="1" applyProtection="1">
      <alignment horizontal="center" vertical="center" wrapText="1"/>
      <protection hidden="1"/>
    </xf>
    <xf numFmtId="0" fontId="18" fillId="2" borderId="9" xfId="3" applyFont="1" applyFill="1" applyBorder="1" applyAlignment="1">
      <alignment horizontal="left" vertical="center"/>
    </xf>
    <xf numFmtId="0" fontId="22" fillId="2" borderId="15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15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" fillId="2" borderId="15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9" xfId="3" applyFont="1" applyFill="1" applyBorder="1" applyAlignment="1">
      <alignment horizontal="left" vertical="center"/>
    </xf>
    <xf numFmtId="1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3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8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8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51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4" xfId="0" applyFont="1" applyFill="1" applyBorder="1" applyAlignment="1">
      <alignment vertical="center" wrapText="1"/>
    </xf>
    <xf numFmtId="0" fontId="2" fillId="0" borderId="65" xfId="0" applyFont="1" applyBorder="1" applyAlignment="1">
      <alignment wrapText="1"/>
    </xf>
    <xf numFmtId="0" fontId="2" fillId="0" borderId="66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4" fillId="0" borderId="7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zdavatelj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8"/>
  <sheetViews>
    <sheetView tabSelected="1" view="pageBreakPreview" zoomScale="110" zoomScaleNormal="100" zoomScaleSheetLayoutView="110" workbookViewId="0">
      <selection activeCell="C26" sqref="C26"/>
    </sheetView>
  </sheetViews>
  <sheetFormatPr defaultRowHeight="12.75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9" width="23.85546875" style="23" customWidth="1"/>
    <col min="10" max="16384" width="9.140625" style="23"/>
  </cols>
  <sheetData>
    <row r="1" spans="1:10" ht="15.75">
      <c r="A1" s="207" t="s">
        <v>22</v>
      </c>
      <c r="B1" s="208"/>
      <c r="C1" s="208"/>
      <c r="D1" s="133"/>
      <c r="E1" s="132"/>
      <c r="F1" s="132"/>
      <c r="G1" s="132"/>
      <c r="H1" s="132"/>
      <c r="I1" s="66"/>
    </row>
    <row r="2" spans="1:10" ht="12.75" customHeight="1">
      <c r="A2" s="247" t="s">
        <v>23</v>
      </c>
      <c r="B2" s="248"/>
      <c r="C2" s="248"/>
      <c r="D2" s="248"/>
      <c r="E2" s="135" t="s">
        <v>381</v>
      </c>
      <c r="F2" s="136"/>
      <c r="G2" s="137" t="s">
        <v>24</v>
      </c>
      <c r="H2" s="135" t="s">
        <v>382</v>
      </c>
      <c r="I2" s="138"/>
      <c r="J2" s="24"/>
    </row>
    <row r="3" spans="1:10">
      <c r="A3" s="139"/>
      <c r="B3" s="131"/>
      <c r="C3" s="131"/>
      <c r="D3" s="131"/>
      <c r="E3" s="130"/>
      <c r="F3" s="130"/>
      <c r="G3" s="131"/>
      <c r="H3" s="131"/>
      <c r="I3" s="140"/>
      <c r="J3" s="24"/>
    </row>
    <row r="4" spans="1:10" ht="39.75" customHeight="1">
      <c r="A4" s="249" t="s">
        <v>370</v>
      </c>
      <c r="B4" s="250"/>
      <c r="C4" s="250"/>
      <c r="D4" s="250"/>
      <c r="E4" s="250"/>
      <c r="F4" s="250"/>
      <c r="G4" s="250"/>
      <c r="H4" s="250"/>
      <c r="I4" s="251"/>
      <c r="J4" s="24"/>
    </row>
    <row r="5" spans="1:10">
      <c r="A5" s="141"/>
      <c r="B5" s="89"/>
      <c r="C5" s="89"/>
      <c r="D5" s="89"/>
      <c r="E5" s="90"/>
      <c r="F5" s="91"/>
      <c r="G5" s="92"/>
      <c r="H5" s="93"/>
      <c r="I5" s="142"/>
      <c r="J5" s="24"/>
    </row>
    <row r="6" spans="1:10">
      <c r="A6" s="224" t="s">
        <v>25</v>
      </c>
      <c r="B6" s="236"/>
      <c r="C6" s="215" t="s">
        <v>15</v>
      </c>
      <c r="D6" s="216"/>
      <c r="E6" s="94"/>
      <c r="F6" s="94"/>
      <c r="G6" s="94"/>
      <c r="H6" s="94"/>
      <c r="I6" s="95"/>
      <c r="J6" s="24"/>
    </row>
    <row r="7" spans="1:10">
      <c r="A7" s="143"/>
      <c r="B7" s="100"/>
      <c r="C7" s="96"/>
      <c r="D7" s="96"/>
      <c r="E7" s="94"/>
      <c r="F7" s="94"/>
      <c r="G7" s="94"/>
      <c r="H7" s="94"/>
      <c r="I7" s="95"/>
      <c r="J7" s="24"/>
    </row>
    <row r="8" spans="1:10" ht="21.75" customHeight="1">
      <c r="A8" s="245" t="s">
        <v>26</v>
      </c>
      <c r="B8" s="246"/>
      <c r="C8" s="215" t="s">
        <v>16</v>
      </c>
      <c r="D8" s="216"/>
      <c r="E8" s="94"/>
      <c r="F8" s="94"/>
      <c r="G8" s="94"/>
      <c r="H8" s="94"/>
      <c r="I8" s="97"/>
      <c r="J8" s="24"/>
    </row>
    <row r="9" spans="1:10">
      <c r="A9" s="144"/>
      <c r="B9" s="145"/>
      <c r="C9" s="98"/>
      <c r="D9" s="96"/>
      <c r="E9" s="96"/>
      <c r="F9" s="96"/>
      <c r="G9" s="96"/>
      <c r="H9" s="96"/>
      <c r="I9" s="97"/>
      <c r="J9" s="24"/>
    </row>
    <row r="10" spans="1:10" ht="12.75" customHeight="1">
      <c r="A10" s="255" t="s">
        <v>27</v>
      </c>
      <c r="B10" s="256"/>
      <c r="C10" s="215" t="s">
        <v>17</v>
      </c>
      <c r="D10" s="216"/>
      <c r="E10" s="96"/>
      <c r="F10" s="96"/>
      <c r="G10" s="96"/>
      <c r="H10" s="96"/>
      <c r="I10" s="97"/>
      <c r="J10" s="24"/>
    </row>
    <row r="11" spans="1:10">
      <c r="A11" s="257"/>
      <c r="B11" s="256"/>
      <c r="C11" s="96"/>
      <c r="D11" s="96"/>
      <c r="E11" s="96"/>
      <c r="F11" s="96"/>
      <c r="G11" s="96"/>
      <c r="H11" s="96"/>
      <c r="I11" s="97"/>
      <c r="J11" s="24"/>
    </row>
    <row r="12" spans="1:10">
      <c r="A12" s="201" t="s">
        <v>28</v>
      </c>
      <c r="B12" s="202"/>
      <c r="C12" s="203" t="s">
        <v>365</v>
      </c>
      <c r="D12" s="258"/>
      <c r="E12" s="258"/>
      <c r="F12" s="258"/>
      <c r="G12" s="258"/>
      <c r="H12" s="258"/>
      <c r="I12" s="259"/>
      <c r="J12" s="24"/>
    </row>
    <row r="13" spans="1:10" ht="15.75">
      <c r="A13" s="253"/>
      <c r="B13" s="254"/>
      <c r="C13" s="254"/>
      <c r="D13" s="99"/>
      <c r="E13" s="99"/>
      <c r="F13" s="99"/>
      <c r="G13" s="99"/>
      <c r="H13" s="99"/>
      <c r="I13" s="146"/>
      <c r="J13" s="24"/>
    </row>
    <row r="14" spans="1:10">
      <c r="A14" s="143"/>
      <c r="B14" s="100"/>
      <c r="C14" s="101"/>
      <c r="D14" s="88"/>
      <c r="E14" s="88"/>
      <c r="F14" s="88"/>
      <c r="G14" s="88"/>
      <c r="H14" s="88"/>
      <c r="I14" s="147"/>
      <c r="J14" s="24"/>
    </row>
    <row r="15" spans="1:10">
      <c r="A15" s="201" t="s">
        <v>29</v>
      </c>
      <c r="B15" s="202"/>
      <c r="C15" s="260">
        <v>10000</v>
      </c>
      <c r="D15" s="261"/>
      <c r="E15" s="88"/>
      <c r="F15" s="203" t="s">
        <v>18</v>
      </c>
      <c r="G15" s="252"/>
      <c r="H15" s="252"/>
      <c r="I15" s="219"/>
      <c r="J15" s="24"/>
    </row>
    <row r="16" spans="1:10">
      <c r="A16" s="143"/>
      <c r="B16" s="100"/>
      <c r="C16" s="88"/>
      <c r="D16" s="88"/>
      <c r="E16" s="88"/>
      <c r="F16" s="88"/>
      <c r="G16" s="88"/>
      <c r="H16" s="88"/>
      <c r="I16" s="147"/>
      <c r="J16" s="24"/>
    </row>
    <row r="17" spans="1:11">
      <c r="A17" s="201" t="s">
        <v>30</v>
      </c>
      <c r="B17" s="202"/>
      <c r="C17" s="203" t="s">
        <v>19</v>
      </c>
      <c r="D17" s="252"/>
      <c r="E17" s="252"/>
      <c r="F17" s="252"/>
      <c r="G17" s="252"/>
      <c r="H17" s="252"/>
      <c r="I17" s="219"/>
      <c r="J17" s="134"/>
    </row>
    <row r="18" spans="1:11">
      <c r="A18" s="143"/>
      <c r="B18" s="100"/>
      <c r="C18" s="88"/>
      <c r="D18" s="88"/>
      <c r="E18" s="88"/>
      <c r="F18" s="88"/>
      <c r="G18" s="88"/>
      <c r="H18" s="88"/>
      <c r="I18" s="147"/>
      <c r="J18" s="24"/>
    </row>
    <row r="19" spans="1:11">
      <c r="A19" s="201" t="s">
        <v>31</v>
      </c>
      <c r="B19" s="239"/>
      <c r="C19" s="240"/>
      <c r="D19" s="241"/>
      <c r="E19" s="241"/>
      <c r="F19" s="241"/>
      <c r="G19" s="241"/>
      <c r="H19" s="241"/>
      <c r="I19" s="242"/>
      <c r="J19" s="134"/>
    </row>
    <row r="20" spans="1:11">
      <c r="A20" s="143"/>
      <c r="B20" s="100"/>
      <c r="C20" s="101"/>
      <c r="D20" s="88"/>
      <c r="E20" s="88"/>
      <c r="F20" s="88"/>
      <c r="G20" s="88"/>
      <c r="H20" s="88"/>
      <c r="I20" s="147"/>
      <c r="J20" s="24"/>
    </row>
    <row r="21" spans="1:11">
      <c r="A21" s="201" t="s">
        <v>32</v>
      </c>
      <c r="B21" s="239"/>
      <c r="C21" s="243" t="s">
        <v>20</v>
      </c>
      <c r="D21" s="241"/>
      <c r="E21" s="241"/>
      <c r="F21" s="241"/>
      <c r="G21" s="241"/>
      <c r="H21" s="241"/>
      <c r="I21" s="242"/>
      <c r="J21" s="134"/>
    </row>
    <row r="22" spans="1:11">
      <c r="A22" s="143"/>
      <c r="B22" s="100"/>
      <c r="C22" s="101"/>
      <c r="D22" s="88"/>
      <c r="E22" s="88"/>
      <c r="F22" s="88"/>
      <c r="G22" s="88"/>
      <c r="H22" s="88"/>
      <c r="I22" s="147"/>
      <c r="J22" s="24"/>
    </row>
    <row r="23" spans="1:11">
      <c r="A23" s="237" t="s">
        <v>33</v>
      </c>
      <c r="B23" s="238"/>
      <c r="C23" s="102">
        <v>133</v>
      </c>
      <c r="D23" s="203" t="s">
        <v>18</v>
      </c>
      <c r="E23" s="226"/>
      <c r="F23" s="227"/>
      <c r="G23" s="224"/>
      <c r="H23" s="225"/>
      <c r="I23" s="148"/>
      <c r="J23" s="24"/>
    </row>
    <row r="24" spans="1:11">
      <c r="A24" s="143"/>
      <c r="B24" s="100"/>
      <c r="C24" s="88"/>
      <c r="D24" s="104"/>
      <c r="E24" s="104"/>
      <c r="F24" s="104"/>
      <c r="G24" s="104"/>
      <c r="H24" s="88"/>
      <c r="I24" s="147"/>
      <c r="J24" s="24"/>
    </row>
    <row r="25" spans="1:11">
      <c r="A25" s="201" t="s">
        <v>34</v>
      </c>
      <c r="B25" s="202"/>
      <c r="C25" s="102">
        <v>21</v>
      </c>
      <c r="D25" s="203" t="s">
        <v>21</v>
      </c>
      <c r="E25" s="226"/>
      <c r="F25" s="226"/>
      <c r="G25" s="227"/>
      <c r="H25" s="149" t="s">
        <v>38</v>
      </c>
      <c r="I25" s="180">
        <v>2664</v>
      </c>
      <c r="J25" s="134"/>
    </row>
    <row r="26" spans="1:11">
      <c r="A26" s="143"/>
      <c r="B26" s="100"/>
      <c r="C26" s="88"/>
      <c r="D26" s="104"/>
      <c r="E26" s="104"/>
      <c r="F26" s="104"/>
      <c r="G26" s="100"/>
      <c r="H26" s="150" t="s">
        <v>39</v>
      </c>
      <c r="I26" s="105"/>
      <c r="J26" s="24"/>
      <c r="K26" s="58"/>
    </row>
    <row r="27" spans="1:11">
      <c r="A27" s="201" t="s">
        <v>35</v>
      </c>
      <c r="B27" s="202"/>
      <c r="C27" s="106" t="s">
        <v>367</v>
      </c>
      <c r="D27" s="107"/>
      <c r="E27" s="108"/>
      <c r="F27" s="109"/>
      <c r="G27" s="235" t="s">
        <v>40</v>
      </c>
      <c r="H27" s="236"/>
      <c r="I27" s="110" t="s">
        <v>366</v>
      </c>
      <c r="J27" s="24"/>
    </row>
    <row r="28" spans="1:11">
      <c r="A28" s="143"/>
      <c r="B28" s="100"/>
      <c r="C28" s="88"/>
      <c r="D28" s="109"/>
      <c r="E28" s="109"/>
      <c r="F28" s="109"/>
      <c r="G28" s="109"/>
      <c r="H28" s="88"/>
      <c r="I28" s="151"/>
      <c r="J28" s="24"/>
    </row>
    <row r="29" spans="1:11">
      <c r="A29" s="228" t="s">
        <v>36</v>
      </c>
      <c r="B29" s="229"/>
      <c r="C29" s="230"/>
      <c r="D29" s="230"/>
      <c r="E29" s="231" t="s">
        <v>37</v>
      </c>
      <c r="F29" s="232"/>
      <c r="G29" s="232"/>
      <c r="H29" s="233" t="s">
        <v>11</v>
      </c>
      <c r="I29" s="234"/>
      <c r="J29" s="24"/>
    </row>
    <row r="30" spans="1:11">
      <c r="A30" s="152"/>
      <c r="B30" s="108"/>
      <c r="C30" s="108"/>
      <c r="D30" s="88"/>
      <c r="E30" s="88"/>
      <c r="F30" s="88"/>
      <c r="G30" s="88"/>
      <c r="H30" s="111"/>
      <c r="I30" s="151"/>
      <c r="J30" s="24"/>
    </row>
    <row r="31" spans="1:11">
      <c r="A31" s="210"/>
      <c r="B31" s="220"/>
      <c r="C31" s="220"/>
      <c r="D31" s="221"/>
      <c r="E31" s="210"/>
      <c r="F31" s="220"/>
      <c r="G31" s="221"/>
      <c r="H31" s="213"/>
      <c r="I31" s="214"/>
      <c r="J31" s="24"/>
    </row>
    <row r="32" spans="1:11">
      <c r="A32" s="143"/>
      <c r="B32" s="100"/>
      <c r="C32" s="101"/>
      <c r="D32" s="222"/>
      <c r="E32" s="222"/>
      <c r="F32" s="222"/>
      <c r="G32" s="223"/>
      <c r="H32" s="88"/>
      <c r="I32" s="153"/>
      <c r="J32" s="24"/>
    </row>
    <row r="33" spans="1:10">
      <c r="A33" s="210"/>
      <c r="B33" s="211"/>
      <c r="C33" s="211"/>
      <c r="D33" s="212"/>
      <c r="E33" s="210"/>
      <c r="F33" s="211"/>
      <c r="G33" s="211"/>
      <c r="H33" s="213"/>
      <c r="I33" s="214"/>
      <c r="J33" s="24"/>
    </row>
    <row r="34" spans="1:10">
      <c r="A34" s="143"/>
      <c r="B34" s="100"/>
      <c r="C34" s="101"/>
      <c r="D34" s="112"/>
      <c r="E34" s="112"/>
      <c r="F34" s="112"/>
      <c r="G34" s="113"/>
      <c r="H34" s="88"/>
      <c r="I34" s="154"/>
      <c r="J34" s="24"/>
    </row>
    <row r="35" spans="1:10">
      <c r="A35" s="210"/>
      <c r="B35" s="211"/>
      <c r="C35" s="211"/>
      <c r="D35" s="212"/>
      <c r="E35" s="210"/>
      <c r="F35" s="211"/>
      <c r="G35" s="211"/>
      <c r="H35" s="213"/>
      <c r="I35" s="214"/>
      <c r="J35" s="24"/>
    </row>
    <row r="36" spans="1:10">
      <c r="A36" s="143"/>
      <c r="B36" s="100"/>
      <c r="C36" s="101"/>
      <c r="D36" s="112"/>
      <c r="E36" s="112"/>
      <c r="F36" s="112"/>
      <c r="G36" s="113"/>
      <c r="H36" s="88"/>
      <c r="I36" s="154"/>
      <c r="J36" s="24"/>
    </row>
    <row r="37" spans="1:10">
      <c r="A37" s="210"/>
      <c r="B37" s="211"/>
      <c r="C37" s="211"/>
      <c r="D37" s="212"/>
      <c r="E37" s="210"/>
      <c r="F37" s="211"/>
      <c r="G37" s="211"/>
      <c r="H37" s="213"/>
      <c r="I37" s="214"/>
      <c r="J37" s="134"/>
    </row>
    <row r="38" spans="1:10">
      <c r="A38" s="155"/>
      <c r="B38" s="114"/>
      <c r="C38" s="193"/>
      <c r="D38" s="194"/>
      <c r="E38" s="88"/>
      <c r="F38" s="193"/>
      <c r="G38" s="194"/>
      <c r="H38" s="88"/>
      <c r="I38" s="147"/>
      <c r="J38" s="24"/>
    </row>
    <row r="39" spans="1:10">
      <c r="A39" s="210"/>
      <c r="B39" s="211"/>
      <c r="C39" s="211"/>
      <c r="D39" s="212"/>
      <c r="E39" s="210"/>
      <c r="F39" s="211"/>
      <c r="G39" s="211"/>
      <c r="H39" s="213"/>
      <c r="I39" s="214"/>
      <c r="J39" s="134"/>
    </row>
    <row r="40" spans="1:10">
      <c r="A40" s="155"/>
      <c r="B40" s="114"/>
      <c r="C40" s="115"/>
      <c r="D40" s="116"/>
      <c r="E40" s="88"/>
      <c r="F40" s="115"/>
      <c r="G40" s="116"/>
      <c r="H40" s="88"/>
      <c r="I40" s="147"/>
      <c r="J40" s="24"/>
    </row>
    <row r="41" spans="1:10">
      <c r="A41" s="210"/>
      <c r="B41" s="211"/>
      <c r="C41" s="211"/>
      <c r="D41" s="212"/>
      <c r="E41" s="210"/>
      <c r="F41" s="211"/>
      <c r="G41" s="211"/>
      <c r="H41" s="213"/>
      <c r="I41" s="214"/>
      <c r="J41" s="24"/>
    </row>
    <row r="42" spans="1:10">
      <c r="A42" s="156"/>
      <c r="B42" s="117"/>
      <c r="C42" s="117"/>
      <c r="D42" s="117"/>
      <c r="E42" s="103"/>
      <c r="F42" s="117"/>
      <c r="G42" s="117"/>
      <c r="H42" s="118"/>
      <c r="I42" s="157"/>
      <c r="J42" s="24"/>
    </row>
    <row r="43" spans="1:10">
      <c r="A43" s="155"/>
      <c r="B43" s="114"/>
      <c r="C43" s="115"/>
      <c r="D43" s="116"/>
      <c r="E43" s="88"/>
      <c r="F43" s="115"/>
      <c r="G43" s="116"/>
      <c r="H43" s="88"/>
      <c r="I43" s="147"/>
      <c r="J43" s="24"/>
    </row>
    <row r="44" spans="1:10">
      <c r="A44" s="158"/>
      <c r="B44" s="119"/>
      <c r="C44" s="119"/>
      <c r="D44" s="120"/>
      <c r="E44" s="120"/>
      <c r="F44" s="119"/>
      <c r="G44" s="120"/>
      <c r="H44" s="120"/>
      <c r="I44" s="159"/>
      <c r="J44" s="24"/>
    </row>
    <row r="45" spans="1:10" ht="12.75" customHeight="1">
      <c r="A45" s="196" t="s">
        <v>41</v>
      </c>
      <c r="B45" s="197"/>
      <c r="C45" s="215"/>
      <c r="D45" s="216"/>
      <c r="E45" s="88"/>
      <c r="F45" s="203"/>
      <c r="G45" s="217"/>
      <c r="H45" s="217"/>
      <c r="I45" s="218"/>
      <c r="J45" s="134"/>
    </row>
    <row r="46" spans="1:10">
      <c r="A46" s="155"/>
      <c r="B46" s="114"/>
      <c r="C46" s="193"/>
      <c r="D46" s="194"/>
      <c r="E46" s="88"/>
      <c r="F46" s="193"/>
      <c r="G46" s="195"/>
      <c r="H46" s="121"/>
      <c r="I46" s="160"/>
      <c r="J46" s="24"/>
    </row>
    <row r="47" spans="1:10" ht="12.75" customHeight="1">
      <c r="A47" s="196" t="s">
        <v>42</v>
      </c>
      <c r="B47" s="197"/>
      <c r="C47" s="203" t="s">
        <v>380</v>
      </c>
      <c r="D47" s="204"/>
      <c r="E47" s="204"/>
      <c r="F47" s="204"/>
      <c r="G47" s="204"/>
      <c r="H47" s="204"/>
      <c r="I47" s="205"/>
      <c r="J47" s="134"/>
    </row>
    <row r="48" spans="1:10">
      <c r="A48" s="161"/>
      <c r="B48" s="162"/>
      <c r="C48" s="101"/>
      <c r="D48" s="88"/>
      <c r="E48" s="88"/>
      <c r="F48" s="88"/>
      <c r="G48" s="88"/>
      <c r="H48" s="88"/>
      <c r="I48" s="147"/>
      <c r="J48" s="24"/>
    </row>
    <row r="49" spans="1:10">
      <c r="A49" s="196" t="s">
        <v>43</v>
      </c>
      <c r="B49" s="197"/>
      <c r="C49" s="206" t="s">
        <v>368</v>
      </c>
      <c r="D49" s="199"/>
      <c r="E49" s="200"/>
      <c r="F49" s="88"/>
      <c r="G49" s="122" t="s">
        <v>13</v>
      </c>
      <c r="H49" s="206" t="s">
        <v>369</v>
      </c>
      <c r="I49" s="200"/>
      <c r="J49" s="24"/>
    </row>
    <row r="50" spans="1:10">
      <c r="A50" s="161"/>
      <c r="B50" s="162"/>
      <c r="C50" s="101"/>
      <c r="D50" s="88"/>
      <c r="E50" s="88"/>
      <c r="F50" s="88"/>
      <c r="G50" s="88"/>
      <c r="H50" s="88"/>
      <c r="I50" s="147"/>
      <c r="J50" s="24"/>
    </row>
    <row r="51" spans="1:10" ht="12.75" customHeight="1">
      <c r="A51" s="196" t="s">
        <v>31</v>
      </c>
      <c r="B51" s="197"/>
      <c r="C51" s="198" t="s">
        <v>375</v>
      </c>
      <c r="D51" s="199"/>
      <c r="E51" s="199"/>
      <c r="F51" s="199"/>
      <c r="G51" s="199"/>
      <c r="H51" s="199"/>
      <c r="I51" s="200"/>
      <c r="J51" s="134"/>
    </row>
    <row r="52" spans="1:10">
      <c r="A52" s="161"/>
      <c r="B52" s="162"/>
      <c r="C52" s="88"/>
      <c r="D52" s="88"/>
      <c r="E52" s="88"/>
      <c r="F52" s="88"/>
      <c r="G52" s="88"/>
      <c r="H52" s="88"/>
      <c r="I52" s="147"/>
      <c r="J52" s="24"/>
    </row>
    <row r="53" spans="1:10">
      <c r="A53" s="201" t="s">
        <v>44</v>
      </c>
      <c r="B53" s="202"/>
      <c r="C53" s="206" t="s">
        <v>383</v>
      </c>
      <c r="D53" s="199"/>
      <c r="E53" s="199"/>
      <c r="F53" s="199"/>
      <c r="G53" s="199"/>
      <c r="H53" s="199"/>
      <c r="I53" s="219"/>
      <c r="J53" s="134"/>
    </row>
    <row r="54" spans="1:10">
      <c r="A54" s="163"/>
      <c r="B54" s="120"/>
      <c r="C54" s="209" t="s">
        <v>45</v>
      </c>
      <c r="D54" s="209"/>
      <c r="E54" s="209"/>
      <c r="F54" s="209"/>
      <c r="G54" s="209"/>
      <c r="H54" s="209"/>
      <c r="I54" s="164"/>
      <c r="J54" s="24"/>
    </row>
    <row r="55" spans="1:10">
      <c r="A55" s="163"/>
      <c r="B55" s="120"/>
      <c r="C55" s="123"/>
      <c r="D55" s="123"/>
      <c r="E55" s="123"/>
      <c r="F55" s="123"/>
      <c r="G55" s="123"/>
      <c r="H55" s="123"/>
      <c r="I55" s="164"/>
      <c r="J55" s="24"/>
    </row>
    <row r="56" spans="1:10">
      <c r="A56" s="163"/>
      <c r="B56" s="188" t="s">
        <v>46</v>
      </c>
      <c r="C56" s="189"/>
      <c r="D56" s="189"/>
      <c r="E56" s="189"/>
      <c r="F56" s="124"/>
      <c r="G56" s="124"/>
      <c r="H56" s="124"/>
      <c r="I56" s="165"/>
      <c r="J56" s="24"/>
    </row>
    <row r="57" spans="1:10">
      <c r="A57" s="163"/>
      <c r="B57" s="190" t="s">
        <v>47</v>
      </c>
      <c r="C57" s="191"/>
      <c r="D57" s="191"/>
      <c r="E57" s="191"/>
      <c r="F57" s="191"/>
      <c r="G57" s="191"/>
      <c r="H57" s="191"/>
      <c r="I57" s="192"/>
      <c r="J57" s="24"/>
    </row>
    <row r="58" spans="1:10">
      <c r="A58" s="163"/>
      <c r="B58" s="190" t="s">
        <v>48</v>
      </c>
      <c r="C58" s="191"/>
      <c r="D58" s="191"/>
      <c r="E58" s="191"/>
      <c r="F58" s="191"/>
      <c r="G58" s="191"/>
      <c r="H58" s="191"/>
      <c r="I58" s="166"/>
      <c r="J58" s="24"/>
    </row>
    <row r="59" spans="1:10">
      <c r="A59" s="163"/>
      <c r="B59" s="125" t="s">
        <v>49</v>
      </c>
      <c r="C59" s="126"/>
      <c r="D59" s="126"/>
      <c r="E59" s="126"/>
      <c r="F59" s="126"/>
      <c r="G59" s="126"/>
      <c r="H59" s="126"/>
      <c r="I59" s="167"/>
      <c r="J59" s="24"/>
    </row>
    <row r="60" spans="1:10">
      <c r="A60" s="163"/>
      <c r="B60" s="125" t="s">
        <v>50</v>
      </c>
      <c r="C60" s="126"/>
      <c r="D60" s="126"/>
      <c r="E60" s="126"/>
      <c r="F60" s="126"/>
      <c r="G60" s="126"/>
      <c r="H60" s="129"/>
      <c r="I60" s="168"/>
      <c r="J60" s="24"/>
    </row>
    <row r="61" spans="1:10">
      <c r="A61" s="120"/>
      <c r="B61" s="127"/>
      <c r="C61" s="127"/>
      <c r="D61" s="127"/>
      <c r="E61" s="127"/>
      <c r="F61" s="127"/>
      <c r="G61" s="129"/>
      <c r="H61" s="169"/>
      <c r="I61" s="129"/>
      <c r="J61" s="24"/>
    </row>
    <row r="62" spans="1:10">
      <c r="A62" s="128" t="s">
        <v>12</v>
      </c>
      <c r="B62" s="88"/>
      <c r="C62" s="88"/>
      <c r="D62" s="88"/>
      <c r="E62" s="88"/>
      <c r="F62" s="88"/>
      <c r="G62" s="183" t="s">
        <v>376</v>
      </c>
      <c r="H62" s="184"/>
      <c r="I62" s="183" t="s">
        <v>377</v>
      </c>
      <c r="J62" s="24"/>
    </row>
    <row r="63" spans="1:10">
      <c r="A63" s="88"/>
      <c r="B63" s="88"/>
      <c r="C63" s="88"/>
      <c r="D63" s="88"/>
      <c r="E63" s="120"/>
      <c r="F63" s="108"/>
      <c r="G63" s="184"/>
      <c r="H63" s="184"/>
      <c r="I63" s="184"/>
      <c r="J63" s="24"/>
    </row>
    <row r="64" spans="1:10" ht="13.5" thickBot="1">
      <c r="A64" s="170"/>
      <c r="B64" s="170"/>
      <c r="C64" s="88"/>
      <c r="D64" s="88"/>
      <c r="E64" s="88"/>
      <c r="F64" s="88"/>
      <c r="G64" s="185" t="s">
        <v>379</v>
      </c>
      <c r="H64" s="186"/>
      <c r="I64" s="185" t="s">
        <v>384</v>
      </c>
      <c r="J64" s="24"/>
    </row>
    <row r="65" spans="1:9">
      <c r="A65" s="132"/>
      <c r="B65" s="132"/>
      <c r="C65" s="132"/>
      <c r="D65" s="132"/>
      <c r="E65" s="132"/>
      <c r="F65" s="132"/>
      <c r="G65" s="244" t="s">
        <v>378</v>
      </c>
      <c r="H65" s="244"/>
      <c r="I65" s="244"/>
    </row>
    <row r="66" spans="1:9">
      <c r="A66" s="187"/>
      <c r="B66" s="187"/>
      <c r="C66" s="187"/>
      <c r="D66" s="187"/>
      <c r="E66" s="187"/>
      <c r="F66" s="187"/>
      <c r="G66" s="187"/>
      <c r="H66" s="187"/>
      <c r="I66" s="132"/>
    </row>
    <row r="67" spans="1:9">
      <c r="I67" s="58"/>
    </row>
    <row r="68" spans="1:9">
      <c r="I68" s="58"/>
    </row>
    <row r="69" spans="1:9">
      <c r="I69" s="58"/>
    </row>
    <row r="70" spans="1:9">
      <c r="I70" s="58"/>
    </row>
    <row r="71" spans="1:9">
      <c r="I71" s="58"/>
    </row>
    <row r="72" spans="1:9">
      <c r="I72" s="58"/>
    </row>
    <row r="73" spans="1:9">
      <c r="I73" s="58"/>
    </row>
    <row r="74" spans="1:9">
      <c r="I74" s="58"/>
    </row>
    <row r="75" spans="1:9">
      <c r="I75" s="58"/>
    </row>
    <row r="76" spans="1:9">
      <c r="I76" s="58"/>
    </row>
    <row r="77" spans="1:9">
      <c r="I77" s="58"/>
    </row>
    <row r="78" spans="1:9">
      <c r="I78" s="58"/>
    </row>
    <row r="79" spans="1:9">
      <c r="I79" s="58"/>
    </row>
    <row r="80" spans="1:9">
      <c r="I80" s="58"/>
    </row>
    <row r="81" spans="9:9">
      <c r="I81" s="58"/>
    </row>
    <row r="82" spans="9:9">
      <c r="I82" s="58"/>
    </row>
    <row r="83" spans="9:9">
      <c r="I83" s="58"/>
    </row>
    <row r="84" spans="9:9">
      <c r="I84" s="58"/>
    </row>
    <row r="85" spans="9:9">
      <c r="I85" s="58"/>
    </row>
    <row r="86" spans="9:9">
      <c r="I86" s="58"/>
    </row>
    <row r="87" spans="9:9">
      <c r="I87" s="58"/>
    </row>
    <row r="88" spans="9:9">
      <c r="I88" s="58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J1:IV1048576 B42:I56 A22:G30 I22:I30 A1:B18 B20 A19:A21 H27:H30 C1:I20 H22:H25 B61:F65536 A42:A65536 G66:I65536"/>
  </dataValidations>
  <hyperlinks>
    <hyperlink ref="C21" r:id="rId1"/>
    <hyperlink ref="C51" r:id="rId2"/>
  </hyperlinks>
  <pageMargins left="0.75" right="0.75" top="1" bottom="1" header="0.5" footer="0.5"/>
  <pageSetup paperSize="9" scale="75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3"/>
  <sheetViews>
    <sheetView view="pageBreakPreview" zoomScaleNormal="100" zoomScaleSheetLayoutView="100" workbookViewId="0">
      <selection activeCell="G16" sqref="G16"/>
    </sheetView>
  </sheetViews>
  <sheetFormatPr defaultRowHeight="12.75"/>
  <cols>
    <col min="1" max="4" width="9.140625" style="29"/>
    <col min="5" max="5" width="20.85546875" style="29" customWidth="1"/>
    <col min="6" max="6" width="9.140625" style="29"/>
    <col min="7" max="12" width="12.7109375" style="29" customWidth="1"/>
    <col min="13" max="16384" width="9.140625" style="29"/>
  </cols>
  <sheetData>
    <row r="1" spans="1:12" ht="24.75" customHeight="1">
      <c r="A1" s="280" t="s">
        <v>51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78"/>
    </row>
    <row r="2" spans="1:12" ht="12.75" customHeight="1">
      <c r="A2" s="282" t="s">
        <v>385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78"/>
    </row>
    <row r="3" spans="1:12">
      <c r="A3" s="59"/>
      <c r="B3" s="85"/>
      <c r="C3" s="85"/>
      <c r="D3" s="85"/>
      <c r="E3" s="85"/>
      <c r="F3" s="289"/>
      <c r="G3" s="289"/>
      <c r="H3" s="84"/>
      <c r="I3" s="85"/>
      <c r="J3" s="85"/>
      <c r="K3" s="287" t="s">
        <v>52</v>
      </c>
      <c r="L3" s="288"/>
    </row>
    <row r="4" spans="1:12" ht="12.75" customHeight="1">
      <c r="A4" s="269" t="s">
        <v>122</v>
      </c>
      <c r="B4" s="270"/>
      <c r="C4" s="270"/>
      <c r="D4" s="270"/>
      <c r="E4" s="271"/>
      <c r="F4" s="275" t="s">
        <v>123</v>
      </c>
      <c r="G4" s="277" t="s">
        <v>124</v>
      </c>
      <c r="H4" s="278"/>
      <c r="I4" s="279"/>
      <c r="J4" s="277" t="s">
        <v>125</v>
      </c>
      <c r="K4" s="278"/>
      <c r="L4" s="279"/>
    </row>
    <row r="5" spans="1:12">
      <c r="A5" s="272"/>
      <c r="B5" s="273"/>
      <c r="C5" s="273"/>
      <c r="D5" s="273"/>
      <c r="E5" s="274"/>
      <c r="F5" s="276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2">
      <c r="A6" s="284">
        <v>1</v>
      </c>
      <c r="B6" s="285"/>
      <c r="C6" s="285"/>
      <c r="D6" s="285"/>
      <c r="E6" s="286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2">
      <c r="A7" s="262" t="s">
        <v>121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4"/>
    </row>
    <row r="8" spans="1:12" ht="12.75" customHeight="1">
      <c r="A8" s="265" t="s">
        <v>53</v>
      </c>
      <c r="B8" s="266"/>
      <c r="C8" s="266"/>
      <c r="D8" s="267"/>
      <c r="E8" s="268"/>
      <c r="F8" s="9">
        <v>1</v>
      </c>
      <c r="G8" s="45">
        <f>G9+G10</f>
        <v>0</v>
      </c>
      <c r="H8" s="46">
        <f>H9+H10</f>
        <v>0</v>
      </c>
      <c r="I8" s="47">
        <f>SUM(G8:H8)</f>
        <v>0</v>
      </c>
      <c r="J8" s="45">
        <f>J9+J10</f>
        <v>0</v>
      </c>
      <c r="K8" s="46">
        <f>K9+K10</f>
        <v>0</v>
      </c>
      <c r="L8" s="47">
        <f>SUM(J8:K8)</f>
        <v>0</v>
      </c>
    </row>
    <row r="9" spans="1:12" ht="12.75" customHeight="1">
      <c r="A9" s="290" t="s">
        <v>54</v>
      </c>
      <c r="B9" s="291"/>
      <c r="C9" s="291"/>
      <c r="D9" s="291"/>
      <c r="E9" s="292"/>
      <c r="F9" s="10">
        <v>2</v>
      </c>
      <c r="G9" s="44"/>
      <c r="H9" s="48"/>
      <c r="I9" s="49">
        <f t="shared" ref="I9:I72" si="0">SUM(G9:H9)</f>
        <v>0</v>
      </c>
      <c r="J9" s="44"/>
      <c r="K9" s="48"/>
      <c r="L9" s="49">
        <f t="shared" ref="L9:L72" si="1">SUM(J9:K9)</f>
        <v>0</v>
      </c>
    </row>
    <row r="10" spans="1:12" ht="12.75" customHeight="1">
      <c r="A10" s="290" t="s">
        <v>55</v>
      </c>
      <c r="B10" s="291"/>
      <c r="C10" s="291"/>
      <c r="D10" s="291"/>
      <c r="E10" s="292"/>
      <c r="F10" s="10">
        <v>3</v>
      </c>
      <c r="G10" s="44"/>
      <c r="H10" s="48"/>
      <c r="I10" s="49">
        <f t="shared" si="0"/>
        <v>0</v>
      </c>
      <c r="J10" s="44"/>
      <c r="K10" s="48"/>
      <c r="L10" s="49">
        <f t="shared" si="1"/>
        <v>0</v>
      </c>
    </row>
    <row r="11" spans="1:12" ht="12.75" customHeight="1">
      <c r="A11" s="293" t="s">
        <v>56</v>
      </c>
      <c r="B11" s="294"/>
      <c r="C11" s="294"/>
      <c r="D11" s="291"/>
      <c r="E11" s="292"/>
      <c r="F11" s="10">
        <v>4</v>
      </c>
      <c r="G11" s="50">
        <f>G12+G13</f>
        <v>0</v>
      </c>
      <c r="H11" s="51">
        <f>H12+H13</f>
        <v>10828283.470000001</v>
      </c>
      <c r="I11" s="49">
        <f t="shared" si="0"/>
        <v>10828283.470000001</v>
      </c>
      <c r="J11" s="50">
        <f>J12+J13</f>
        <v>0</v>
      </c>
      <c r="K11" s="51">
        <f>K12+K13</f>
        <v>11497429.16</v>
      </c>
      <c r="L11" s="49">
        <f t="shared" si="1"/>
        <v>11497429.16</v>
      </c>
    </row>
    <row r="12" spans="1:12" ht="12.75" customHeight="1">
      <c r="A12" s="290" t="s">
        <v>14</v>
      </c>
      <c r="B12" s="291"/>
      <c r="C12" s="291"/>
      <c r="D12" s="291"/>
      <c r="E12" s="292"/>
      <c r="F12" s="10">
        <v>5</v>
      </c>
      <c r="G12" s="44"/>
      <c r="H12" s="48"/>
      <c r="I12" s="49">
        <f t="shared" si="0"/>
        <v>0</v>
      </c>
      <c r="J12" s="44"/>
      <c r="K12" s="48"/>
      <c r="L12" s="49">
        <f t="shared" si="1"/>
        <v>0</v>
      </c>
    </row>
    <row r="13" spans="1:12" ht="12.75" customHeight="1">
      <c r="A13" s="290" t="s">
        <v>57</v>
      </c>
      <c r="B13" s="291"/>
      <c r="C13" s="291"/>
      <c r="D13" s="291"/>
      <c r="E13" s="292"/>
      <c r="F13" s="10">
        <v>6</v>
      </c>
      <c r="G13" s="44"/>
      <c r="H13" s="48">
        <v>10828283.470000001</v>
      </c>
      <c r="I13" s="49">
        <f t="shared" si="0"/>
        <v>10828283.470000001</v>
      </c>
      <c r="J13" s="44"/>
      <c r="K13" s="48">
        <v>11497429.16</v>
      </c>
      <c r="L13" s="49">
        <f t="shared" si="1"/>
        <v>11497429.16</v>
      </c>
    </row>
    <row r="14" spans="1:12" ht="12.75" customHeight="1">
      <c r="A14" s="293" t="s">
        <v>58</v>
      </c>
      <c r="B14" s="294"/>
      <c r="C14" s="294"/>
      <c r="D14" s="291"/>
      <c r="E14" s="292"/>
      <c r="F14" s="10">
        <v>7</v>
      </c>
      <c r="G14" s="50">
        <f>G15+G16+G17</f>
        <v>0</v>
      </c>
      <c r="H14" s="51">
        <f>H15+H16+H17</f>
        <v>738628383.92000008</v>
      </c>
      <c r="I14" s="49">
        <f t="shared" si="0"/>
        <v>738628383.92000008</v>
      </c>
      <c r="J14" s="50">
        <f>J15+J16+J17</f>
        <v>0</v>
      </c>
      <c r="K14" s="51">
        <f>K15+K16+K17</f>
        <v>738602435.11000001</v>
      </c>
      <c r="L14" s="49">
        <f t="shared" si="1"/>
        <v>738602435.11000001</v>
      </c>
    </row>
    <row r="15" spans="1:12" ht="12.75" customHeight="1">
      <c r="A15" s="290" t="s">
        <v>59</v>
      </c>
      <c r="B15" s="291"/>
      <c r="C15" s="291"/>
      <c r="D15" s="291"/>
      <c r="E15" s="292"/>
      <c r="F15" s="10">
        <v>8</v>
      </c>
      <c r="G15" s="44"/>
      <c r="H15" s="48">
        <v>716354951.35000002</v>
      </c>
      <c r="I15" s="49">
        <f t="shared" si="0"/>
        <v>716354951.35000002</v>
      </c>
      <c r="J15" s="44"/>
      <c r="K15" s="48">
        <v>717612068.38</v>
      </c>
      <c r="L15" s="49">
        <f t="shared" si="1"/>
        <v>717612068.38</v>
      </c>
    </row>
    <row r="16" spans="1:12" ht="12.75" customHeight="1">
      <c r="A16" s="290" t="s">
        <v>60</v>
      </c>
      <c r="B16" s="291"/>
      <c r="C16" s="291"/>
      <c r="D16" s="291"/>
      <c r="E16" s="292"/>
      <c r="F16" s="10">
        <v>9</v>
      </c>
      <c r="G16" s="44"/>
      <c r="H16" s="48">
        <v>17828698.600000001</v>
      </c>
      <c r="I16" s="49">
        <f t="shared" si="0"/>
        <v>17828698.600000001</v>
      </c>
      <c r="J16" s="44"/>
      <c r="K16" s="48">
        <v>16538389.51</v>
      </c>
      <c r="L16" s="49">
        <f t="shared" si="1"/>
        <v>16538389.51</v>
      </c>
    </row>
    <row r="17" spans="1:12" ht="12.75" customHeight="1">
      <c r="A17" s="290" t="s">
        <v>61</v>
      </c>
      <c r="B17" s="291"/>
      <c r="C17" s="291"/>
      <c r="D17" s="291"/>
      <c r="E17" s="292"/>
      <c r="F17" s="10">
        <v>10</v>
      </c>
      <c r="G17" s="44"/>
      <c r="H17" s="48">
        <v>4444733.97</v>
      </c>
      <c r="I17" s="49">
        <f t="shared" si="0"/>
        <v>4444733.97</v>
      </c>
      <c r="J17" s="44"/>
      <c r="K17" s="48">
        <v>4451977.22</v>
      </c>
      <c r="L17" s="49">
        <f t="shared" si="1"/>
        <v>4451977.22</v>
      </c>
    </row>
    <row r="18" spans="1:12" ht="12.75" customHeight="1">
      <c r="A18" s="293" t="s">
        <v>62</v>
      </c>
      <c r="B18" s="294"/>
      <c r="C18" s="294"/>
      <c r="D18" s="291"/>
      <c r="E18" s="292"/>
      <c r="F18" s="10">
        <v>11</v>
      </c>
      <c r="G18" s="50">
        <f>G19+G20+G24+G43</f>
        <v>2240764820.3600001</v>
      </c>
      <c r="H18" s="51">
        <f>H19+H20+H24+H43</f>
        <v>3934571726.3799996</v>
      </c>
      <c r="I18" s="49">
        <f t="shared" si="0"/>
        <v>6175336546.7399998</v>
      </c>
      <c r="J18" s="50">
        <f>J19+J20+J24+J43</f>
        <v>2422735233.1499996</v>
      </c>
      <c r="K18" s="51">
        <f>K19+K20+K24+K43</f>
        <v>3850727751.1900005</v>
      </c>
      <c r="L18" s="49">
        <f t="shared" si="1"/>
        <v>6273462984.3400002</v>
      </c>
    </row>
    <row r="19" spans="1:12" ht="25.5" customHeight="1">
      <c r="A19" s="293" t="s">
        <v>63</v>
      </c>
      <c r="B19" s="294"/>
      <c r="C19" s="294"/>
      <c r="D19" s="291"/>
      <c r="E19" s="292"/>
      <c r="F19" s="10">
        <v>12</v>
      </c>
      <c r="G19" s="44"/>
      <c r="H19" s="48">
        <v>514715134.97000003</v>
      </c>
      <c r="I19" s="49">
        <f t="shared" si="0"/>
        <v>514715134.97000003</v>
      </c>
      <c r="J19" s="44"/>
      <c r="K19" s="48">
        <v>509206158.45999998</v>
      </c>
      <c r="L19" s="49">
        <f t="shared" si="1"/>
        <v>509206158.45999998</v>
      </c>
    </row>
    <row r="20" spans="1:12" ht="25.5" customHeight="1">
      <c r="A20" s="293" t="s">
        <v>64</v>
      </c>
      <c r="B20" s="294"/>
      <c r="C20" s="294"/>
      <c r="D20" s="291"/>
      <c r="E20" s="292"/>
      <c r="F20" s="10">
        <v>13</v>
      </c>
      <c r="G20" s="50">
        <f>SUM(G21:G23)</f>
        <v>0</v>
      </c>
      <c r="H20" s="51">
        <f>SUM(H21:H23)</f>
        <v>421370991.63</v>
      </c>
      <c r="I20" s="49">
        <f t="shared" si="0"/>
        <v>421370991.63</v>
      </c>
      <c r="J20" s="50">
        <f>SUM(J21:J23)</f>
        <v>0</v>
      </c>
      <c r="K20" s="51">
        <f>SUM(K21:K23)</f>
        <v>421370991.63</v>
      </c>
      <c r="L20" s="49">
        <f t="shared" si="1"/>
        <v>421370991.63</v>
      </c>
    </row>
    <row r="21" spans="1:12" ht="12.75" customHeight="1">
      <c r="A21" s="290" t="s">
        <v>65</v>
      </c>
      <c r="B21" s="291"/>
      <c r="C21" s="291"/>
      <c r="D21" s="291"/>
      <c r="E21" s="292"/>
      <c r="F21" s="10">
        <v>14</v>
      </c>
      <c r="G21" s="44"/>
      <c r="H21" s="48">
        <v>389111291.63</v>
      </c>
      <c r="I21" s="49">
        <f t="shared" si="0"/>
        <v>389111291.63</v>
      </c>
      <c r="J21" s="44"/>
      <c r="K21" s="48">
        <v>389111291.63</v>
      </c>
      <c r="L21" s="49">
        <f t="shared" si="1"/>
        <v>389111291.63</v>
      </c>
    </row>
    <row r="22" spans="1:12" ht="12.75" customHeight="1">
      <c r="A22" s="290" t="s">
        <v>66</v>
      </c>
      <c r="B22" s="291"/>
      <c r="C22" s="291"/>
      <c r="D22" s="291"/>
      <c r="E22" s="292"/>
      <c r="F22" s="10">
        <v>15</v>
      </c>
      <c r="G22" s="44"/>
      <c r="H22" s="48">
        <v>4259700</v>
      </c>
      <c r="I22" s="49">
        <f t="shared" si="0"/>
        <v>4259700</v>
      </c>
      <c r="J22" s="44"/>
      <c r="K22" s="48">
        <v>4259700</v>
      </c>
      <c r="L22" s="49">
        <f t="shared" si="1"/>
        <v>4259700</v>
      </c>
    </row>
    <row r="23" spans="1:12" ht="12.75" customHeight="1">
      <c r="A23" s="290" t="s">
        <v>67</v>
      </c>
      <c r="B23" s="291"/>
      <c r="C23" s="291"/>
      <c r="D23" s="291"/>
      <c r="E23" s="292"/>
      <c r="F23" s="10">
        <v>16</v>
      </c>
      <c r="G23" s="44"/>
      <c r="H23" s="48">
        <v>28000000</v>
      </c>
      <c r="I23" s="49">
        <f t="shared" si="0"/>
        <v>28000000</v>
      </c>
      <c r="J23" s="44"/>
      <c r="K23" s="48">
        <v>28000000</v>
      </c>
      <c r="L23" s="49">
        <f t="shared" si="1"/>
        <v>28000000</v>
      </c>
    </row>
    <row r="24" spans="1:12" ht="12.75" customHeight="1">
      <c r="A24" s="293" t="s">
        <v>68</v>
      </c>
      <c r="B24" s="294"/>
      <c r="C24" s="294"/>
      <c r="D24" s="291"/>
      <c r="E24" s="292"/>
      <c r="F24" s="10">
        <v>17</v>
      </c>
      <c r="G24" s="50">
        <f>G25+G28+G33+G39</f>
        <v>2240764820.3600001</v>
      </c>
      <c r="H24" s="51">
        <f>H25+H28+H33+H39</f>
        <v>2998485599.7799997</v>
      </c>
      <c r="I24" s="49">
        <f t="shared" si="0"/>
        <v>5239250420.1399994</v>
      </c>
      <c r="J24" s="50">
        <f>J25+J28+J33+J39</f>
        <v>2422735233.1499996</v>
      </c>
      <c r="K24" s="51">
        <f>K25+K28+K33+K39</f>
        <v>2920150601.1000004</v>
      </c>
      <c r="L24" s="49">
        <f t="shared" si="1"/>
        <v>5342885834.25</v>
      </c>
    </row>
    <row r="25" spans="1:12" ht="12.75" customHeight="1">
      <c r="A25" s="290" t="s">
        <v>69</v>
      </c>
      <c r="B25" s="291"/>
      <c r="C25" s="291"/>
      <c r="D25" s="291"/>
      <c r="E25" s="292"/>
      <c r="F25" s="10">
        <v>18</v>
      </c>
      <c r="G25" s="50">
        <f>G26+G27</f>
        <v>1395070433.8599999</v>
      </c>
      <c r="H25" s="51">
        <f>H26+H27</f>
        <v>848512147.55999994</v>
      </c>
      <c r="I25" s="49">
        <f>SUM(G25:H25)</f>
        <v>2243582581.4200001</v>
      </c>
      <c r="J25" s="50">
        <f>J26+J27</f>
        <v>1358819031.9300001</v>
      </c>
      <c r="K25" s="51">
        <f>K26+K27</f>
        <v>808487686.20000005</v>
      </c>
      <c r="L25" s="49">
        <f>SUM(J25:K25)</f>
        <v>2167306718.1300001</v>
      </c>
    </row>
    <row r="26" spans="1:12" ht="15" customHeight="1">
      <c r="A26" s="290" t="s">
        <v>70</v>
      </c>
      <c r="B26" s="291"/>
      <c r="C26" s="291"/>
      <c r="D26" s="291"/>
      <c r="E26" s="292"/>
      <c r="F26" s="10">
        <v>19</v>
      </c>
      <c r="G26" s="44">
        <v>1395070433.8599999</v>
      </c>
      <c r="H26" s="48">
        <v>848512147.55999994</v>
      </c>
      <c r="I26" s="49">
        <f t="shared" si="0"/>
        <v>2243582581.4200001</v>
      </c>
      <c r="J26" s="44">
        <v>1358819031.9300001</v>
      </c>
      <c r="K26" s="48">
        <v>808487686.20000005</v>
      </c>
      <c r="L26" s="49">
        <f t="shared" si="1"/>
        <v>2167306718.1300001</v>
      </c>
    </row>
    <row r="27" spans="1:12" ht="12.75" customHeight="1">
      <c r="A27" s="290" t="s">
        <v>71</v>
      </c>
      <c r="B27" s="291"/>
      <c r="C27" s="291"/>
      <c r="D27" s="291"/>
      <c r="E27" s="292"/>
      <c r="F27" s="10">
        <v>20</v>
      </c>
      <c r="G27" s="44"/>
      <c r="H27" s="48"/>
      <c r="I27" s="49">
        <f t="shared" si="0"/>
        <v>0</v>
      </c>
      <c r="J27" s="44"/>
      <c r="K27" s="48"/>
      <c r="L27" s="49">
        <f t="shared" si="1"/>
        <v>0</v>
      </c>
    </row>
    <row r="28" spans="1:12" ht="12.75" customHeight="1">
      <c r="A28" s="290" t="s">
        <v>72</v>
      </c>
      <c r="B28" s="291"/>
      <c r="C28" s="291"/>
      <c r="D28" s="291"/>
      <c r="E28" s="292"/>
      <c r="F28" s="10">
        <v>21</v>
      </c>
      <c r="G28" s="50">
        <f>SUM(G29:G32)</f>
        <v>333114110.44</v>
      </c>
      <c r="H28" s="51">
        <f>SUM(H29:H32)</f>
        <v>701409187.13999999</v>
      </c>
      <c r="I28" s="49">
        <f>SUM(G28:H28)</f>
        <v>1034523297.5799999</v>
      </c>
      <c r="J28" s="50">
        <f>SUM(J29:J32)</f>
        <v>564811424.13</v>
      </c>
      <c r="K28" s="51">
        <f>SUM(K29:K32)</f>
        <v>755363388.77999997</v>
      </c>
      <c r="L28" s="49">
        <f>SUM(J28:K28)</f>
        <v>1320174812.9099998</v>
      </c>
    </row>
    <row r="29" spans="1:12" ht="12.75" customHeight="1">
      <c r="A29" s="290" t="s">
        <v>73</v>
      </c>
      <c r="B29" s="291"/>
      <c r="C29" s="291"/>
      <c r="D29" s="291"/>
      <c r="E29" s="292"/>
      <c r="F29" s="10">
        <v>22</v>
      </c>
      <c r="G29" s="44">
        <v>28100427.059999999</v>
      </c>
      <c r="H29" s="48">
        <v>271820308.56999999</v>
      </c>
      <c r="I29" s="49">
        <f t="shared" si="0"/>
        <v>299920735.63</v>
      </c>
      <c r="J29" s="44">
        <v>18551356.600000001</v>
      </c>
      <c r="K29" s="48">
        <v>262933307.56999999</v>
      </c>
      <c r="L29" s="49">
        <f t="shared" si="1"/>
        <v>281484664.17000002</v>
      </c>
    </row>
    <row r="30" spans="1:12" ht="15.75" customHeight="1">
      <c r="A30" s="290" t="s">
        <v>74</v>
      </c>
      <c r="B30" s="291"/>
      <c r="C30" s="291"/>
      <c r="D30" s="291"/>
      <c r="E30" s="292"/>
      <c r="F30" s="10">
        <v>23</v>
      </c>
      <c r="G30" s="44">
        <v>305013683.38</v>
      </c>
      <c r="H30" s="48">
        <v>405686625.56</v>
      </c>
      <c r="I30" s="49">
        <f t="shared" si="0"/>
        <v>710700308.94000006</v>
      </c>
      <c r="J30" s="44">
        <v>546260067.52999997</v>
      </c>
      <c r="K30" s="48">
        <v>468320896.20999998</v>
      </c>
      <c r="L30" s="49">
        <f t="shared" si="1"/>
        <v>1014580963.74</v>
      </c>
    </row>
    <row r="31" spans="1:12" ht="12.75" customHeight="1">
      <c r="A31" s="290" t="s">
        <v>75</v>
      </c>
      <c r="B31" s="291"/>
      <c r="C31" s="291"/>
      <c r="D31" s="291"/>
      <c r="E31" s="292"/>
      <c r="F31" s="10">
        <v>24</v>
      </c>
      <c r="G31" s="44"/>
      <c r="H31" s="48">
        <v>23902253.010000002</v>
      </c>
      <c r="I31" s="49">
        <f t="shared" si="0"/>
        <v>23902253.010000002</v>
      </c>
      <c r="J31" s="44"/>
      <c r="K31" s="48">
        <v>24109185</v>
      </c>
      <c r="L31" s="49">
        <f t="shared" si="1"/>
        <v>24109185</v>
      </c>
    </row>
    <row r="32" spans="1:12" ht="12.75" customHeight="1">
      <c r="A32" s="290" t="s">
        <v>76</v>
      </c>
      <c r="B32" s="291"/>
      <c r="C32" s="291"/>
      <c r="D32" s="291"/>
      <c r="E32" s="292"/>
      <c r="F32" s="10">
        <v>25</v>
      </c>
      <c r="G32" s="44"/>
      <c r="H32" s="48"/>
      <c r="I32" s="49">
        <f t="shared" si="0"/>
        <v>0</v>
      </c>
      <c r="J32" s="44"/>
      <c r="K32" s="48"/>
      <c r="L32" s="49">
        <f t="shared" si="1"/>
        <v>0</v>
      </c>
    </row>
    <row r="33" spans="1:12" ht="12.75" customHeight="1">
      <c r="A33" s="290" t="s">
        <v>77</v>
      </c>
      <c r="B33" s="291"/>
      <c r="C33" s="291"/>
      <c r="D33" s="291"/>
      <c r="E33" s="292"/>
      <c r="F33" s="10">
        <v>26</v>
      </c>
      <c r="G33" s="50">
        <f>SUM(G34:G38)</f>
        <v>109088399.27000001</v>
      </c>
      <c r="H33" s="51">
        <f>SUM(H34:H38)</f>
        <v>176374179.84</v>
      </c>
      <c r="I33" s="49">
        <f t="shared" si="0"/>
        <v>285462579.11000001</v>
      </c>
      <c r="J33" s="50">
        <f>SUM(J34:J38)</f>
        <v>94745430.609999999</v>
      </c>
      <c r="K33" s="51">
        <f>SUM(K34:K38)</f>
        <v>78126400.739999995</v>
      </c>
      <c r="L33" s="49">
        <f t="shared" si="1"/>
        <v>172871831.34999999</v>
      </c>
    </row>
    <row r="34" spans="1:12" ht="12.75" customHeight="1">
      <c r="A34" s="290" t="s">
        <v>78</v>
      </c>
      <c r="B34" s="291"/>
      <c r="C34" s="291"/>
      <c r="D34" s="291"/>
      <c r="E34" s="292"/>
      <c r="F34" s="10">
        <v>27</v>
      </c>
      <c r="G34" s="44"/>
      <c r="H34" s="48">
        <v>14721773.85</v>
      </c>
      <c r="I34" s="49">
        <f t="shared" si="0"/>
        <v>14721773.85</v>
      </c>
      <c r="J34" s="44"/>
      <c r="K34" s="48">
        <v>14879383.630000001</v>
      </c>
      <c r="L34" s="49">
        <f t="shared" si="1"/>
        <v>14879383.630000001</v>
      </c>
    </row>
    <row r="35" spans="1:12" ht="17.25" customHeight="1">
      <c r="A35" s="290" t="s">
        <v>79</v>
      </c>
      <c r="B35" s="291"/>
      <c r="C35" s="291"/>
      <c r="D35" s="291"/>
      <c r="E35" s="292"/>
      <c r="F35" s="10">
        <v>28</v>
      </c>
      <c r="G35" s="44">
        <v>41945345.479999997</v>
      </c>
      <c r="H35" s="48">
        <v>43534412.920000002</v>
      </c>
      <c r="I35" s="49">
        <f t="shared" si="0"/>
        <v>85479758.400000006</v>
      </c>
      <c r="J35" s="44">
        <v>44644953.259999998</v>
      </c>
      <c r="K35" s="48">
        <v>63247017.109999999</v>
      </c>
      <c r="L35" s="49">
        <f t="shared" si="1"/>
        <v>107891970.37</v>
      </c>
    </row>
    <row r="36" spans="1:12" ht="12.75" customHeight="1">
      <c r="A36" s="290" t="s">
        <v>80</v>
      </c>
      <c r="B36" s="291"/>
      <c r="C36" s="291"/>
      <c r="D36" s="291"/>
      <c r="E36" s="292"/>
      <c r="F36" s="10">
        <v>29</v>
      </c>
      <c r="G36" s="44"/>
      <c r="H36" s="48"/>
      <c r="I36" s="49">
        <f t="shared" si="0"/>
        <v>0</v>
      </c>
      <c r="J36" s="44"/>
      <c r="K36" s="48"/>
      <c r="L36" s="49">
        <f t="shared" si="1"/>
        <v>0</v>
      </c>
    </row>
    <row r="37" spans="1:12" ht="12.75" customHeight="1">
      <c r="A37" s="290" t="s">
        <v>81</v>
      </c>
      <c r="B37" s="291"/>
      <c r="C37" s="291"/>
      <c r="D37" s="291"/>
      <c r="E37" s="292"/>
      <c r="F37" s="10">
        <v>30</v>
      </c>
      <c r="G37" s="44">
        <v>67143053.790000007</v>
      </c>
      <c r="H37" s="48">
        <v>118117993.06999999</v>
      </c>
      <c r="I37" s="49">
        <f t="shared" si="0"/>
        <v>185261046.86000001</v>
      </c>
      <c r="J37" s="44">
        <v>50100477.350000001</v>
      </c>
      <c r="K37" s="48"/>
      <c r="L37" s="49">
        <f t="shared" si="1"/>
        <v>50100477.350000001</v>
      </c>
    </row>
    <row r="38" spans="1:12" ht="12.75" customHeight="1">
      <c r="A38" s="290" t="s">
        <v>82</v>
      </c>
      <c r="B38" s="291"/>
      <c r="C38" s="291"/>
      <c r="D38" s="291"/>
      <c r="E38" s="292"/>
      <c r="F38" s="10">
        <v>31</v>
      </c>
      <c r="G38" s="44"/>
      <c r="H38" s="48"/>
      <c r="I38" s="49">
        <f t="shared" si="0"/>
        <v>0</v>
      </c>
      <c r="J38" s="44"/>
      <c r="K38" s="48"/>
      <c r="L38" s="49">
        <f t="shared" si="1"/>
        <v>0</v>
      </c>
    </row>
    <row r="39" spans="1:12" ht="12.75" customHeight="1">
      <c r="A39" s="290" t="s">
        <v>83</v>
      </c>
      <c r="B39" s="291"/>
      <c r="C39" s="291"/>
      <c r="D39" s="291"/>
      <c r="E39" s="292"/>
      <c r="F39" s="10">
        <v>32</v>
      </c>
      <c r="G39" s="50">
        <f>SUM(G40:G42)</f>
        <v>403491876.79000002</v>
      </c>
      <c r="H39" s="51">
        <f>SUM(H40:H42)</f>
        <v>1272190085.24</v>
      </c>
      <c r="I39" s="49">
        <f>SUM(G39:H39)</f>
        <v>1675681962.03</v>
      </c>
      <c r="J39" s="50">
        <f>SUM(J40:J42)</f>
        <v>404359346.48000002</v>
      </c>
      <c r="K39" s="51">
        <f>SUM(K40:K42)</f>
        <v>1278173125.3800001</v>
      </c>
      <c r="L39" s="49">
        <f>SUM(J39:K39)</f>
        <v>1682532471.8600001</v>
      </c>
    </row>
    <row r="40" spans="1:12" ht="12.75" customHeight="1">
      <c r="A40" s="290" t="s">
        <v>84</v>
      </c>
      <c r="B40" s="291"/>
      <c r="C40" s="291"/>
      <c r="D40" s="291"/>
      <c r="E40" s="292"/>
      <c r="F40" s="10">
        <v>33</v>
      </c>
      <c r="G40" s="44">
        <v>360690425</v>
      </c>
      <c r="H40" s="48">
        <v>1086986641</v>
      </c>
      <c r="I40" s="49">
        <f t="shared" si="0"/>
        <v>1447677066</v>
      </c>
      <c r="J40" s="44">
        <v>360226500</v>
      </c>
      <c r="K40" s="48">
        <v>1095969380</v>
      </c>
      <c r="L40" s="49">
        <f t="shared" si="1"/>
        <v>1456195880</v>
      </c>
    </row>
    <row r="41" spans="1:12" ht="12.75" customHeight="1">
      <c r="A41" s="290" t="s">
        <v>85</v>
      </c>
      <c r="B41" s="291"/>
      <c r="C41" s="291"/>
      <c r="D41" s="291"/>
      <c r="E41" s="292"/>
      <c r="F41" s="10">
        <v>34</v>
      </c>
      <c r="G41" s="44">
        <v>42801451.789999999</v>
      </c>
      <c r="H41" s="48">
        <v>185203444.24000001</v>
      </c>
      <c r="I41" s="49">
        <f t="shared" si="0"/>
        <v>228004896.03</v>
      </c>
      <c r="J41" s="44">
        <v>44132846.479999997</v>
      </c>
      <c r="K41" s="48">
        <v>182203745.38</v>
      </c>
      <c r="L41" s="49">
        <f t="shared" si="1"/>
        <v>226336591.85999998</v>
      </c>
    </row>
    <row r="42" spans="1:12" ht="12.75" customHeight="1">
      <c r="A42" s="290" t="s">
        <v>86</v>
      </c>
      <c r="B42" s="291"/>
      <c r="C42" s="291"/>
      <c r="D42" s="291"/>
      <c r="E42" s="292"/>
      <c r="F42" s="10">
        <v>35</v>
      </c>
      <c r="G42" s="44"/>
      <c r="H42" s="48"/>
      <c r="I42" s="49">
        <f t="shared" si="0"/>
        <v>0</v>
      </c>
      <c r="J42" s="44"/>
      <c r="K42" s="48"/>
      <c r="L42" s="49">
        <f t="shared" si="1"/>
        <v>0</v>
      </c>
    </row>
    <row r="43" spans="1:12" ht="24" customHeight="1">
      <c r="A43" s="293" t="s">
        <v>87</v>
      </c>
      <c r="B43" s="294"/>
      <c r="C43" s="294"/>
      <c r="D43" s="291"/>
      <c r="E43" s="292"/>
      <c r="F43" s="10">
        <v>36</v>
      </c>
      <c r="G43" s="44"/>
      <c r="H43" s="48"/>
      <c r="I43" s="49">
        <f t="shared" si="0"/>
        <v>0</v>
      </c>
      <c r="J43" s="44"/>
      <c r="K43" s="48"/>
      <c r="L43" s="49">
        <f t="shared" si="1"/>
        <v>0</v>
      </c>
    </row>
    <row r="44" spans="1:12" ht="24" customHeight="1">
      <c r="A44" s="293" t="s">
        <v>88</v>
      </c>
      <c r="B44" s="294"/>
      <c r="C44" s="294"/>
      <c r="D44" s="291"/>
      <c r="E44" s="292"/>
      <c r="F44" s="10">
        <v>37</v>
      </c>
      <c r="G44" s="44">
        <v>5311503.01</v>
      </c>
      <c r="H44" s="48"/>
      <c r="I44" s="49">
        <f t="shared" si="0"/>
        <v>5311503.01</v>
      </c>
      <c r="J44" s="44">
        <v>4825294.03</v>
      </c>
      <c r="K44" s="48"/>
      <c r="L44" s="49">
        <f t="shared" si="1"/>
        <v>4825294.03</v>
      </c>
    </row>
    <row r="45" spans="1:12" ht="12.75" customHeight="1">
      <c r="A45" s="295" t="s">
        <v>372</v>
      </c>
      <c r="B45" s="296"/>
      <c r="C45" s="296"/>
      <c r="D45" s="297"/>
      <c r="E45" s="298"/>
      <c r="F45" s="10">
        <v>38</v>
      </c>
      <c r="G45" s="50">
        <f>SUM(G46:G52)</f>
        <v>321003.45</v>
      </c>
      <c r="H45" s="51">
        <f>SUM(H46:H52)</f>
        <v>339094599.99000001</v>
      </c>
      <c r="I45" s="49">
        <f t="shared" si="0"/>
        <v>339415603.44</v>
      </c>
      <c r="J45" s="50">
        <f>SUM(J46:J52)</f>
        <v>283603.57</v>
      </c>
      <c r="K45" s="51">
        <f>SUM(K46:K52)</f>
        <v>338571800.81</v>
      </c>
      <c r="L45" s="49">
        <f>SUM(J45:K45)</f>
        <v>338855404.38</v>
      </c>
    </row>
    <row r="46" spans="1:12" ht="12.75" customHeight="1">
      <c r="A46" s="290" t="s">
        <v>89</v>
      </c>
      <c r="B46" s="291"/>
      <c r="C46" s="291"/>
      <c r="D46" s="291"/>
      <c r="E46" s="292"/>
      <c r="F46" s="10">
        <v>39</v>
      </c>
      <c r="G46" s="44">
        <v>2360.5</v>
      </c>
      <c r="H46" s="48">
        <v>40225279.310000002</v>
      </c>
      <c r="I46" s="49">
        <f t="shared" si="0"/>
        <v>40227639.810000002</v>
      </c>
      <c r="J46" s="44">
        <v>740</v>
      </c>
      <c r="K46" s="48">
        <v>46031130.140000001</v>
      </c>
      <c r="L46" s="49">
        <f t="shared" si="1"/>
        <v>46031870.140000001</v>
      </c>
    </row>
    <row r="47" spans="1:12" ht="12.75" customHeight="1">
      <c r="A47" s="290" t="s">
        <v>90</v>
      </c>
      <c r="B47" s="291"/>
      <c r="C47" s="291"/>
      <c r="D47" s="291"/>
      <c r="E47" s="292"/>
      <c r="F47" s="10">
        <v>40</v>
      </c>
      <c r="G47" s="44">
        <v>318642.95</v>
      </c>
      <c r="H47" s="48"/>
      <c r="I47" s="49">
        <f t="shared" si="0"/>
        <v>318642.95</v>
      </c>
      <c r="J47" s="44">
        <v>282863.57</v>
      </c>
      <c r="K47" s="48"/>
      <c r="L47" s="49">
        <f t="shared" si="1"/>
        <v>282863.57</v>
      </c>
    </row>
    <row r="48" spans="1:12" ht="12.75" customHeight="1">
      <c r="A48" s="290" t="s">
        <v>91</v>
      </c>
      <c r="B48" s="291"/>
      <c r="C48" s="291"/>
      <c r="D48" s="291"/>
      <c r="E48" s="292"/>
      <c r="F48" s="10">
        <v>41</v>
      </c>
      <c r="G48" s="44"/>
      <c r="H48" s="48">
        <v>298869320.68000001</v>
      </c>
      <c r="I48" s="49">
        <f t="shared" si="0"/>
        <v>298869320.68000001</v>
      </c>
      <c r="J48" s="44"/>
      <c r="K48" s="48">
        <v>292540670.67000002</v>
      </c>
      <c r="L48" s="49">
        <f t="shared" si="1"/>
        <v>292540670.67000002</v>
      </c>
    </row>
    <row r="49" spans="1:12" ht="24.75" customHeight="1">
      <c r="A49" s="290" t="s">
        <v>92</v>
      </c>
      <c r="B49" s="291"/>
      <c r="C49" s="291"/>
      <c r="D49" s="291"/>
      <c r="E49" s="292"/>
      <c r="F49" s="10">
        <v>42</v>
      </c>
      <c r="G49" s="44"/>
      <c r="H49" s="48"/>
      <c r="I49" s="49">
        <f t="shared" si="0"/>
        <v>0</v>
      </c>
      <c r="J49" s="44"/>
      <c r="K49" s="48"/>
      <c r="L49" s="49">
        <f t="shared" si="1"/>
        <v>0</v>
      </c>
    </row>
    <row r="50" spans="1:12" ht="12.75" customHeight="1">
      <c r="A50" s="290" t="s">
        <v>93</v>
      </c>
      <c r="B50" s="291"/>
      <c r="C50" s="291"/>
      <c r="D50" s="291"/>
      <c r="E50" s="292"/>
      <c r="F50" s="10">
        <v>43</v>
      </c>
      <c r="G50" s="44"/>
      <c r="H50" s="48"/>
      <c r="I50" s="49">
        <f t="shared" si="0"/>
        <v>0</v>
      </c>
      <c r="J50" s="44"/>
      <c r="K50" s="48"/>
      <c r="L50" s="49">
        <f t="shared" si="1"/>
        <v>0</v>
      </c>
    </row>
    <row r="51" spans="1:12" ht="17.25" customHeight="1">
      <c r="A51" s="299" t="s">
        <v>94</v>
      </c>
      <c r="B51" s="300"/>
      <c r="C51" s="300"/>
      <c r="D51" s="300"/>
      <c r="E51" s="301"/>
      <c r="F51" s="10">
        <v>44</v>
      </c>
      <c r="G51" s="44"/>
      <c r="H51" s="48"/>
      <c r="I51" s="49">
        <f t="shared" si="0"/>
        <v>0</v>
      </c>
      <c r="J51" s="44"/>
      <c r="K51" s="48"/>
      <c r="L51" s="49">
        <f t="shared" si="1"/>
        <v>0</v>
      </c>
    </row>
    <row r="52" spans="1:12" ht="24.75" customHeight="1">
      <c r="A52" s="299" t="s">
        <v>95</v>
      </c>
      <c r="B52" s="300"/>
      <c r="C52" s="300"/>
      <c r="D52" s="300"/>
      <c r="E52" s="301"/>
      <c r="F52" s="10">
        <v>45</v>
      </c>
      <c r="G52" s="44"/>
      <c r="H52" s="48"/>
      <c r="I52" s="49">
        <f t="shared" si="0"/>
        <v>0</v>
      </c>
      <c r="J52" s="44"/>
      <c r="K52" s="48"/>
      <c r="L52" s="49">
        <f t="shared" si="1"/>
        <v>0</v>
      </c>
    </row>
    <row r="53" spans="1:12" ht="12.75" customHeight="1">
      <c r="A53" s="293" t="s">
        <v>96</v>
      </c>
      <c r="B53" s="294"/>
      <c r="C53" s="294"/>
      <c r="D53" s="291"/>
      <c r="E53" s="292"/>
      <c r="F53" s="10">
        <v>46</v>
      </c>
      <c r="G53" s="50">
        <f>G54+G55</f>
        <v>3027827.92</v>
      </c>
      <c r="H53" s="51">
        <f>H54+H55</f>
        <v>172645306.18000001</v>
      </c>
      <c r="I53" s="49">
        <f t="shared" si="0"/>
        <v>175673134.09999999</v>
      </c>
      <c r="J53" s="50">
        <f>J54+J55</f>
        <v>0</v>
      </c>
      <c r="K53" s="51">
        <f>K54+K55</f>
        <v>168219181.78</v>
      </c>
      <c r="L53" s="49">
        <f t="shared" si="1"/>
        <v>168219181.78</v>
      </c>
    </row>
    <row r="54" spans="1:12" ht="12.75" customHeight="1">
      <c r="A54" s="290" t="s">
        <v>97</v>
      </c>
      <c r="B54" s="291"/>
      <c r="C54" s="291"/>
      <c r="D54" s="291"/>
      <c r="E54" s="292"/>
      <c r="F54" s="10">
        <v>47</v>
      </c>
      <c r="G54" s="44">
        <v>3027827.92</v>
      </c>
      <c r="H54" s="48">
        <v>144545547.08000001</v>
      </c>
      <c r="I54" s="49">
        <f t="shared" si="0"/>
        <v>147573375</v>
      </c>
      <c r="J54" s="44">
        <v>0</v>
      </c>
      <c r="K54" s="48">
        <v>140119422.68000001</v>
      </c>
      <c r="L54" s="49">
        <f t="shared" si="1"/>
        <v>140119422.68000001</v>
      </c>
    </row>
    <row r="55" spans="1:12" ht="12.75" customHeight="1">
      <c r="A55" s="290" t="s">
        <v>98</v>
      </c>
      <c r="B55" s="291"/>
      <c r="C55" s="291"/>
      <c r="D55" s="291"/>
      <c r="E55" s="292"/>
      <c r="F55" s="10">
        <v>48</v>
      </c>
      <c r="G55" s="44"/>
      <c r="H55" s="48">
        <v>28099759.100000001</v>
      </c>
      <c r="I55" s="49">
        <f t="shared" si="0"/>
        <v>28099759.100000001</v>
      </c>
      <c r="J55" s="44"/>
      <c r="K55" s="48">
        <v>28099759.100000001</v>
      </c>
      <c r="L55" s="49">
        <f t="shared" si="1"/>
        <v>28099759.100000001</v>
      </c>
    </row>
    <row r="56" spans="1:12" ht="12.75" customHeight="1">
      <c r="A56" s="293" t="s">
        <v>99</v>
      </c>
      <c r="B56" s="294"/>
      <c r="C56" s="294"/>
      <c r="D56" s="291"/>
      <c r="E56" s="292"/>
      <c r="F56" s="10">
        <v>49</v>
      </c>
      <c r="G56" s="50">
        <f>G57+G60+G61</f>
        <v>3551200.99</v>
      </c>
      <c r="H56" s="51">
        <f>H57+H60+H61</f>
        <v>666768265.01999998</v>
      </c>
      <c r="I56" s="49">
        <f t="shared" si="0"/>
        <v>670319466.00999999</v>
      </c>
      <c r="J56" s="50">
        <f>J57+J60+J61</f>
        <v>3978320.54</v>
      </c>
      <c r="K56" s="51">
        <f>K57+K60+K61</f>
        <v>1036176390.01</v>
      </c>
      <c r="L56" s="49">
        <f t="shared" si="1"/>
        <v>1040154710.55</v>
      </c>
    </row>
    <row r="57" spans="1:12" ht="12.75" customHeight="1">
      <c r="A57" s="293" t="s">
        <v>100</v>
      </c>
      <c r="B57" s="294"/>
      <c r="C57" s="294"/>
      <c r="D57" s="291"/>
      <c r="E57" s="292"/>
      <c r="F57" s="10">
        <v>50</v>
      </c>
      <c r="G57" s="50">
        <f>G58+G59</f>
        <v>51975.45</v>
      </c>
      <c r="H57" s="51">
        <f>H58+H59</f>
        <v>407213296.79000002</v>
      </c>
      <c r="I57" s="49">
        <f>SUM(G57:H57)</f>
        <v>407265272.24000001</v>
      </c>
      <c r="J57" s="50">
        <f>J58+J59</f>
        <v>1122724.72</v>
      </c>
      <c r="K57" s="51">
        <f>K58+K59</f>
        <v>667698735.52999997</v>
      </c>
      <c r="L57" s="49">
        <f>SUM(J57:K57)</f>
        <v>668821460.25</v>
      </c>
    </row>
    <row r="58" spans="1:12" ht="12.75" customHeight="1">
      <c r="A58" s="290" t="s">
        <v>101</v>
      </c>
      <c r="B58" s="291"/>
      <c r="C58" s="291"/>
      <c r="D58" s="291"/>
      <c r="E58" s="292"/>
      <c r="F58" s="10">
        <v>51</v>
      </c>
      <c r="G58" s="44"/>
      <c r="H58" s="48">
        <v>406187749.04000002</v>
      </c>
      <c r="I58" s="49">
        <f t="shared" si="0"/>
        <v>406187749.04000002</v>
      </c>
      <c r="J58" s="44"/>
      <c r="K58" s="48">
        <v>665780965.88999999</v>
      </c>
      <c r="L58" s="49">
        <f t="shared" si="1"/>
        <v>665780965.88999999</v>
      </c>
    </row>
    <row r="59" spans="1:12" ht="12.75" customHeight="1">
      <c r="A59" s="290" t="s">
        <v>102</v>
      </c>
      <c r="B59" s="291"/>
      <c r="C59" s="291"/>
      <c r="D59" s="291"/>
      <c r="E59" s="292"/>
      <c r="F59" s="10">
        <v>52</v>
      </c>
      <c r="G59" s="44">
        <v>51975.45</v>
      </c>
      <c r="H59" s="48">
        <v>1025547.75</v>
      </c>
      <c r="I59" s="49">
        <f t="shared" si="0"/>
        <v>1077523.2</v>
      </c>
      <c r="J59" s="44">
        <v>1122724.72</v>
      </c>
      <c r="K59" s="48">
        <v>1917769.64</v>
      </c>
      <c r="L59" s="49">
        <f t="shared" si="1"/>
        <v>3040494.36</v>
      </c>
    </row>
    <row r="60" spans="1:12" ht="12.75" customHeight="1">
      <c r="A60" s="293" t="s">
        <v>103</v>
      </c>
      <c r="B60" s="294"/>
      <c r="C60" s="294"/>
      <c r="D60" s="291"/>
      <c r="E60" s="292"/>
      <c r="F60" s="10">
        <v>53</v>
      </c>
      <c r="G60" s="44"/>
      <c r="H60" s="48">
        <v>6206266.6799999997</v>
      </c>
      <c r="I60" s="49">
        <f t="shared" si="0"/>
        <v>6206266.6799999997</v>
      </c>
      <c r="J60" s="44"/>
      <c r="K60" s="48">
        <v>34367724.689999998</v>
      </c>
      <c r="L60" s="49">
        <f t="shared" si="1"/>
        <v>34367724.689999998</v>
      </c>
    </row>
    <row r="61" spans="1:12" ht="12.75" customHeight="1">
      <c r="A61" s="293" t="s">
        <v>104</v>
      </c>
      <c r="B61" s="294"/>
      <c r="C61" s="294"/>
      <c r="D61" s="291"/>
      <c r="E61" s="292"/>
      <c r="F61" s="10">
        <v>54</v>
      </c>
      <c r="G61" s="50">
        <f>SUM(G62:G64)</f>
        <v>3499225.54</v>
      </c>
      <c r="H61" s="51">
        <f>SUM(H62:H64)</f>
        <v>253348701.54999998</v>
      </c>
      <c r="I61" s="49">
        <f t="shared" si="0"/>
        <v>256847927.08999997</v>
      </c>
      <c r="J61" s="50">
        <f>SUM(J62:J64)</f>
        <v>2855595.8200000003</v>
      </c>
      <c r="K61" s="51">
        <f>SUM(K62:K64)</f>
        <v>334109929.78999996</v>
      </c>
      <c r="L61" s="49">
        <f t="shared" si="1"/>
        <v>336965525.60999995</v>
      </c>
    </row>
    <row r="62" spans="1:12" ht="12.75" customHeight="1">
      <c r="A62" s="290" t="s">
        <v>105</v>
      </c>
      <c r="B62" s="291"/>
      <c r="C62" s="291"/>
      <c r="D62" s="291"/>
      <c r="E62" s="292"/>
      <c r="F62" s="10">
        <v>55</v>
      </c>
      <c r="G62" s="44"/>
      <c r="H62" s="48">
        <v>180197357.94999999</v>
      </c>
      <c r="I62" s="49">
        <f t="shared" si="0"/>
        <v>180197357.94999999</v>
      </c>
      <c r="J62" s="44"/>
      <c r="K62" s="48">
        <v>199242272.38999999</v>
      </c>
      <c r="L62" s="49">
        <f t="shared" si="1"/>
        <v>199242272.38999999</v>
      </c>
    </row>
    <row r="63" spans="1:12" ht="12.75" customHeight="1">
      <c r="A63" s="290" t="s">
        <v>106</v>
      </c>
      <c r="B63" s="291"/>
      <c r="C63" s="291"/>
      <c r="D63" s="291"/>
      <c r="E63" s="292"/>
      <c r="F63" s="10">
        <v>56</v>
      </c>
      <c r="G63" s="44">
        <v>1386297.32</v>
      </c>
      <c r="H63" s="48">
        <v>6579405.9800000004</v>
      </c>
      <c r="I63" s="49">
        <f t="shared" si="0"/>
        <v>7965703.3000000007</v>
      </c>
      <c r="J63" s="44">
        <v>1318648.04</v>
      </c>
      <c r="K63" s="48">
        <v>8518994.9399999995</v>
      </c>
      <c r="L63" s="49">
        <f t="shared" si="1"/>
        <v>9837642.9800000004</v>
      </c>
    </row>
    <row r="64" spans="1:12" ht="12.75" customHeight="1">
      <c r="A64" s="290" t="s">
        <v>107</v>
      </c>
      <c r="B64" s="291"/>
      <c r="C64" s="291"/>
      <c r="D64" s="291"/>
      <c r="E64" s="292"/>
      <c r="F64" s="10">
        <v>57</v>
      </c>
      <c r="G64" s="44">
        <v>2112928.2200000002</v>
      </c>
      <c r="H64" s="48">
        <v>66571937.619999997</v>
      </c>
      <c r="I64" s="49">
        <f t="shared" si="0"/>
        <v>68684865.840000004</v>
      </c>
      <c r="J64" s="44">
        <v>1536947.78</v>
      </c>
      <c r="K64" s="48">
        <v>126348662.45999998</v>
      </c>
      <c r="L64" s="49">
        <f t="shared" si="1"/>
        <v>127885610.23999998</v>
      </c>
    </row>
    <row r="65" spans="1:12" ht="12.75" customHeight="1">
      <c r="A65" s="293" t="s">
        <v>108</v>
      </c>
      <c r="B65" s="294"/>
      <c r="C65" s="294"/>
      <c r="D65" s="291"/>
      <c r="E65" s="292"/>
      <c r="F65" s="10">
        <v>58</v>
      </c>
      <c r="G65" s="50">
        <f>G66+G70+G71</f>
        <v>30379349.32</v>
      </c>
      <c r="H65" s="51">
        <f>H66+H70+H71</f>
        <v>72559385.550000012</v>
      </c>
      <c r="I65" s="49">
        <f t="shared" si="0"/>
        <v>102938734.87</v>
      </c>
      <c r="J65" s="50">
        <f>J66+J70+J71</f>
        <v>19147726.749999996</v>
      </c>
      <c r="K65" s="51">
        <f>K66+K70+K71</f>
        <v>55436314.079999998</v>
      </c>
      <c r="L65" s="49">
        <f t="shared" si="1"/>
        <v>74584040.829999998</v>
      </c>
    </row>
    <row r="66" spans="1:12" ht="12.75" customHeight="1">
      <c r="A66" s="293" t="s">
        <v>109</v>
      </c>
      <c r="B66" s="294"/>
      <c r="C66" s="294"/>
      <c r="D66" s="291"/>
      <c r="E66" s="292"/>
      <c r="F66" s="10">
        <v>59</v>
      </c>
      <c r="G66" s="50">
        <f>SUM(G67:G69)</f>
        <v>30375938.84</v>
      </c>
      <c r="H66" s="51">
        <f>SUM(H67:H69)</f>
        <v>70799380.100000009</v>
      </c>
      <c r="I66" s="49">
        <f t="shared" si="0"/>
        <v>101175318.94000001</v>
      </c>
      <c r="J66" s="50">
        <f>SUM(J67:J69)</f>
        <v>19140370.419999998</v>
      </c>
      <c r="K66" s="51">
        <f>SUM(K67:K69)</f>
        <v>53909473.589999996</v>
      </c>
      <c r="L66" s="49">
        <f t="shared" si="1"/>
        <v>73049844.00999999</v>
      </c>
    </row>
    <row r="67" spans="1:12" ht="12.75" customHeight="1">
      <c r="A67" s="290" t="s">
        <v>110</v>
      </c>
      <c r="B67" s="291"/>
      <c r="C67" s="291"/>
      <c r="D67" s="291"/>
      <c r="E67" s="292"/>
      <c r="F67" s="10">
        <v>60</v>
      </c>
      <c r="G67" s="44"/>
      <c r="H67" s="48">
        <v>70754170.590000004</v>
      </c>
      <c r="I67" s="49">
        <f t="shared" si="0"/>
        <v>70754170.590000004</v>
      </c>
      <c r="J67" s="44"/>
      <c r="K67" s="48">
        <v>53853788.869999997</v>
      </c>
      <c r="L67" s="49">
        <f t="shared" si="1"/>
        <v>53853788.869999997</v>
      </c>
    </row>
    <row r="68" spans="1:12" ht="12.75" customHeight="1">
      <c r="A68" s="290" t="s">
        <v>111</v>
      </c>
      <c r="B68" s="291"/>
      <c r="C68" s="291"/>
      <c r="D68" s="291"/>
      <c r="E68" s="292"/>
      <c r="F68" s="10">
        <v>61</v>
      </c>
      <c r="G68" s="44">
        <v>30375931.23</v>
      </c>
      <c r="H68" s="48"/>
      <c r="I68" s="49">
        <f t="shared" si="0"/>
        <v>30375931.23</v>
      </c>
      <c r="J68" s="44">
        <v>19138157.379999999</v>
      </c>
      <c r="K68" s="48"/>
      <c r="L68" s="49">
        <f t="shared" si="1"/>
        <v>19138157.379999999</v>
      </c>
    </row>
    <row r="69" spans="1:12" ht="12.75" customHeight="1">
      <c r="A69" s="290" t="s">
        <v>112</v>
      </c>
      <c r="B69" s="291"/>
      <c r="C69" s="291"/>
      <c r="D69" s="291"/>
      <c r="E69" s="292"/>
      <c r="F69" s="10">
        <v>62</v>
      </c>
      <c r="G69" s="44">
        <v>7.61</v>
      </c>
      <c r="H69" s="48">
        <v>45209.51</v>
      </c>
      <c r="I69" s="49">
        <f t="shared" si="0"/>
        <v>45217.120000000003</v>
      </c>
      <c r="J69" s="44">
        <v>2213.04</v>
      </c>
      <c r="K69" s="48">
        <v>55684.72</v>
      </c>
      <c r="L69" s="49">
        <f t="shared" si="1"/>
        <v>57897.760000000002</v>
      </c>
    </row>
    <row r="70" spans="1:12" ht="12.75" customHeight="1">
      <c r="A70" s="293" t="s">
        <v>113</v>
      </c>
      <c r="B70" s="294"/>
      <c r="C70" s="294"/>
      <c r="D70" s="291"/>
      <c r="E70" s="292"/>
      <c r="F70" s="10">
        <v>63</v>
      </c>
      <c r="G70" s="44"/>
      <c r="H70" s="48"/>
      <c r="I70" s="49">
        <f t="shared" si="0"/>
        <v>0</v>
      </c>
      <c r="J70" s="44"/>
      <c r="K70" s="48"/>
      <c r="L70" s="49">
        <f t="shared" si="1"/>
        <v>0</v>
      </c>
    </row>
    <row r="71" spans="1:12" ht="12.75" customHeight="1">
      <c r="A71" s="293" t="s">
        <v>114</v>
      </c>
      <c r="B71" s="294"/>
      <c r="C71" s="294"/>
      <c r="D71" s="291"/>
      <c r="E71" s="292"/>
      <c r="F71" s="10">
        <v>64</v>
      </c>
      <c r="G71" s="44">
        <v>3410.48</v>
      </c>
      <c r="H71" s="48">
        <v>1760005.45</v>
      </c>
      <c r="I71" s="49">
        <f t="shared" si="0"/>
        <v>1763415.93</v>
      </c>
      <c r="J71" s="44">
        <v>7356.33</v>
      </c>
      <c r="K71" s="48">
        <v>1526840.49</v>
      </c>
      <c r="L71" s="49">
        <f t="shared" si="1"/>
        <v>1534196.82</v>
      </c>
    </row>
    <row r="72" spans="1:12" ht="24.75" customHeight="1">
      <c r="A72" s="293" t="s">
        <v>115</v>
      </c>
      <c r="B72" s="294"/>
      <c r="C72" s="294"/>
      <c r="D72" s="291"/>
      <c r="E72" s="292"/>
      <c r="F72" s="10">
        <v>65</v>
      </c>
      <c r="G72" s="50">
        <f>SUM(G73:G75)</f>
        <v>36659791.850000001</v>
      </c>
      <c r="H72" s="51">
        <f>SUM(H73:H75)</f>
        <v>38696784.869999997</v>
      </c>
      <c r="I72" s="49">
        <f t="shared" si="0"/>
        <v>75356576.719999999</v>
      </c>
      <c r="J72" s="50">
        <f>SUM(J73:J75)</f>
        <v>27566166.920000002</v>
      </c>
      <c r="K72" s="51">
        <f>SUM(K73:K75)</f>
        <v>30631600.829999998</v>
      </c>
      <c r="L72" s="49">
        <f t="shared" si="1"/>
        <v>58197767.75</v>
      </c>
    </row>
    <row r="73" spans="1:12" ht="12.75" customHeight="1">
      <c r="A73" s="290" t="s">
        <v>116</v>
      </c>
      <c r="B73" s="291"/>
      <c r="C73" s="291"/>
      <c r="D73" s="291"/>
      <c r="E73" s="292"/>
      <c r="F73" s="10">
        <v>66</v>
      </c>
      <c r="G73" s="44">
        <v>36628471.590000004</v>
      </c>
      <c r="H73" s="48">
        <v>27714433.219999999</v>
      </c>
      <c r="I73" s="49">
        <f>SUM(G73:H73)</f>
        <v>64342904.810000002</v>
      </c>
      <c r="J73" s="44">
        <v>27566166.920000002</v>
      </c>
      <c r="K73" s="48">
        <v>17984550.68</v>
      </c>
      <c r="L73" s="49">
        <f>SUM(J73:K73)</f>
        <v>45550717.600000001</v>
      </c>
    </row>
    <row r="74" spans="1:12" ht="12.75" customHeight="1">
      <c r="A74" s="290" t="s">
        <v>117</v>
      </c>
      <c r="B74" s="291"/>
      <c r="C74" s="291"/>
      <c r="D74" s="291"/>
      <c r="E74" s="292"/>
      <c r="F74" s="10">
        <v>67</v>
      </c>
      <c r="G74" s="44"/>
      <c r="H74" s="48"/>
      <c r="I74" s="49">
        <f>SUM(G74:H74)</f>
        <v>0</v>
      </c>
      <c r="J74" s="44"/>
      <c r="K74" s="48"/>
      <c r="L74" s="49">
        <f>SUM(J74:K74)</f>
        <v>0</v>
      </c>
    </row>
    <row r="75" spans="1:12" ht="12.75" customHeight="1">
      <c r="A75" s="290" t="s">
        <v>118</v>
      </c>
      <c r="B75" s="291"/>
      <c r="C75" s="291"/>
      <c r="D75" s="291"/>
      <c r="E75" s="292"/>
      <c r="F75" s="10">
        <v>68</v>
      </c>
      <c r="G75" s="44">
        <v>31320.26</v>
      </c>
      <c r="H75" s="48">
        <v>10982351.65</v>
      </c>
      <c r="I75" s="49">
        <f>SUM(G75:H75)</f>
        <v>11013671.91</v>
      </c>
      <c r="J75" s="44"/>
      <c r="K75" s="48">
        <v>12647050.15</v>
      </c>
      <c r="L75" s="49">
        <f>SUM(J75:K75)</f>
        <v>12647050.15</v>
      </c>
    </row>
    <row r="76" spans="1:12" ht="12.75" customHeight="1">
      <c r="A76" s="293" t="s">
        <v>119</v>
      </c>
      <c r="B76" s="294"/>
      <c r="C76" s="294"/>
      <c r="D76" s="291"/>
      <c r="E76" s="292"/>
      <c r="F76" s="10">
        <v>69</v>
      </c>
      <c r="G76" s="50">
        <f>G8+G11+G14+G18+G44+G45+G53+G56+G65+G72</f>
        <v>2320015496.9000001</v>
      </c>
      <c r="H76" s="51">
        <f>H8+H11+H14+H18+H44+H45+H53+H56+H65+H72</f>
        <v>5973792735.3799992</v>
      </c>
      <c r="I76" s="49">
        <f>SUM(G76:H76)</f>
        <v>8293808232.2799988</v>
      </c>
      <c r="J76" s="50">
        <f>J8+J11+J14+J18+J44+J45+J53+J56+J65+J72</f>
        <v>2478536344.96</v>
      </c>
      <c r="K76" s="51">
        <f>K8+K11+K14+K18+K44+K45+K53+K56+K65+K72</f>
        <v>6229862902.9700012</v>
      </c>
      <c r="L76" s="49">
        <f>SUM(J76:K76)</f>
        <v>8708399247.9300003</v>
      </c>
    </row>
    <row r="77" spans="1:12" ht="12.75" customHeight="1">
      <c r="A77" s="302" t="s">
        <v>120</v>
      </c>
      <c r="B77" s="303"/>
      <c r="C77" s="303"/>
      <c r="D77" s="304"/>
      <c r="E77" s="305"/>
      <c r="F77" s="11">
        <v>70</v>
      </c>
      <c r="G77" s="52"/>
      <c r="H77" s="53">
        <v>1177771285.45</v>
      </c>
      <c r="I77" s="54">
        <f>SUM(G77:H77)</f>
        <v>1177771285.45</v>
      </c>
      <c r="J77" s="52"/>
      <c r="K77" s="53">
        <v>1180392519.71</v>
      </c>
      <c r="L77" s="54">
        <f>SUM(J77:K77)</f>
        <v>1180392519.71</v>
      </c>
    </row>
    <row r="78" spans="1:12" ht="12.75" customHeight="1">
      <c r="A78" s="306" t="s">
        <v>183</v>
      </c>
      <c r="B78" s="307"/>
      <c r="C78" s="307"/>
      <c r="D78" s="307"/>
      <c r="E78" s="307"/>
      <c r="F78" s="307"/>
      <c r="G78" s="307"/>
      <c r="H78" s="307"/>
      <c r="I78" s="307"/>
      <c r="J78" s="307"/>
      <c r="K78" s="307"/>
      <c r="L78" s="308"/>
    </row>
    <row r="79" spans="1:12" ht="12.75" customHeight="1">
      <c r="A79" s="265" t="s">
        <v>129</v>
      </c>
      <c r="B79" s="266"/>
      <c r="C79" s="266"/>
      <c r="D79" s="267"/>
      <c r="E79" s="268"/>
      <c r="F79" s="9">
        <v>71</v>
      </c>
      <c r="G79" s="45">
        <f>G80+G84+G85+G89+G93+G96</f>
        <v>153793344.14999998</v>
      </c>
      <c r="H79" s="46">
        <f>H80+H84+H85+H89+H93+H96</f>
        <v>1711684604.3500001</v>
      </c>
      <c r="I79" s="47">
        <f>SUM(G79:H79)</f>
        <v>1865477948.5</v>
      </c>
      <c r="J79" s="45">
        <f>J80+J84+J85+J89+J93+J96</f>
        <v>172334504</v>
      </c>
      <c r="K79" s="46">
        <f>K80+K84+K85+K89+K93+K96</f>
        <v>1734215944.5599999</v>
      </c>
      <c r="L79" s="47">
        <f>SUM(J79:K79)</f>
        <v>1906550448.5599999</v>
      </c>
    </row>
    <row r="80" spans="1:12" ht="12.75" customHeight="1">
      <c r="A80" s="293" t="s">
        <v>130</v>
      </c>
      <c r="B80" s="294"/>
      <c r="C80" s="294"/>
      <c r="D80" s="291"/>
      <c r="E80" s="292"/>
      <c r="F80" s="10">
        <v>72</v>
      </c>
      <c r="G80" s="50">
        <f>SUM(G81:G83)</f>
        <v>44288720</v>
      </c>
      <c r="H80" s="51">
        <f>SUM(H81:H83)</f>
        <v>557287080</v>
      </c>
      <c r="I80" s="49">
        <f t="shared" ref="I80:I128" si="2">SUM(G80:H80)</f>
        <v>601575800</v>
      </c>
      <c r="J80" s="50">
        <f>SUM(J81:J83)</f>
        <v>44288720</v>
      </c>
      <c r="K80" s="51">
        <f>SUM(K81:K83)</f>
        <v>557287080</v>
      </c>
      <c r="L80" s="49">
        <f t="shared" ref="L80:L128" si="3">SUM(J80:K80)</f>
        <v>601575800</v>
      </c>
    </row>
    <row r="81" spans="1:12" ht="12.75" customHeight="1">
      <c r="A81" s="290" t="s">
        <v>131</v>
      </c>
      <c r="B81" s="291"/>
      <c r="C81" s="291"/>
      <c r="D81" s="291"/>
      <c r="E81" s="292"/>
      <c r="F81" s="10">
        <v>73</v>
      </c>
      <c r="G81" s="44">
        <v>44288720</v>
      </c>
      <c r="H81" s="48">
        <v>545037080</v>
      </c>
      <c r="I81" s="49">
        <f t="shared" si="2"/>
        <v>589325800</v>
      </c>
      <c r="J81" s="44">
        <v>44288720</v>
      </c>
      <c r="K81" s="48">
        <v>545037080</v>
      </c>
      <c r="L81" s="49">
        <f t="shared" si="3"/>
        <v>589325800</v>
      </c>
    </row>
    <row r="82" spans="1:12" ht="12.75" customHeight="1">
      <c r="A82" s="290" t="s">
        <v>132</v>
      </c>
      <c r="B82" s="291"/>
      <c r="C82" s="291"/>
      <c r="D82" s="291"/>
      <c r="E82" s="292"/>
      <c r="F82" s="10">
        <v>74</v>
      </c>
      <c r="G82" s="44"/>
      <c r="H82" s="48">
        <v>12250000</v>
      </c>
      <c r="I82" s="49">
        <f t="shared" si="2"/>
        <v>12250000</v>
      </c>
      <c r="J82" s="44"/>
      <c r="K82" s="48">
        <v>12250000</v>
      </c>
      <c r="L82" s="49">
        <f t="shared" si="3"/>
        <v>12250000</v>
      </c>
    </row>
    <row r="83" spans="1:12" ht="12.75" customHeight="1">
      <c r="A83" s="290" t="s">
        <v>133</v>
      </c>
      <c r="B83" s="291"/>
      <c r="C83" s="291"/>
      <c r="D83" s="291"/>
      <c r="E83" s="292"/>
      <c r="F83" s="10">
        <v>75</v>
      </c>
      <c r="G83" s="44"/>
      <c r="H83" s="48"/>
      <c r="I83" s="49">
        <f t="shared" si="2"/>
        <v>0</v>
      </c>
      <c r="J83" s="44"/>
      <c r="K83" s="48"/>
      <c r="L83" s="49">
        <f t="shared" si="3"/>
        <v>0</v>
      </c>
    </row>
    <row r="84" spans="1:12" ht="12.75" customHeight="1">
      <c r="A84" s="293" t="s">
        <v>134</v>
      </c>
      <c r="B84" s="294"/>
      <c r="C84" s="294"/>
      <c r="D84" s="291"/>
      <c r="E84" s="292"/>
      <c r="F84" s="10">
        <v>76</v>
      </c>
      <c r="G84" s="44"/>
      <c r="H84" s="48">
        <v>681482525.25</v>
      </c>
      <c r="I84" s="49">
        <f t="shared" si="2"/>
        <v>681482525.25</v>
      </c>
      <c r="J84" s="44"/>
      <c r="K84" s="48">
        <v>681482525.25</v>
      </c>
      <c r="L84" s="49">
        <f t="shared" si="3"/>
        <v>681482525.25</v>
      </c>
    </row>
    <row r="85" spans="1:12" ht="12.75" customHeight="1">
      <c r="A85" s="293" t="s">
        <v>135</v>
      </c>
      <c r="B85" s="294"/>
      <c r="C85" s="294"/>
      <c r="D85" s="291"/>
      <c r="E85" s="292"/>
      <c r="F85" s="10">
        <v>77</v>
      </c>
      <c r="G85" s="50">
        <f>SUM(G86:G88)</f>
        <v>10398212.960000001</v>
      </c>
      <c r="H85" s="51">
        <f>SUM(H86:H88)</f>
        <v>161183135.18000001</v>
      </c>
      <c r="I85" s="49">
        <f t="shared" si="2"/>
        <v>171581348.14000002</v>
      </c>
      <c r="J85" s="50">
        <f>SUM(J86:J88)</f>
        <v>16366164.99</v>
      </c>
      <c r="K85" s="51">
        <f>SUM(K86:K88)</f>
        <v>166009977.80000001</v>
      </c>
      <c r="L85" s="49">
        <f t="shared" si="3"/>
        <v>182376142.79000002</v>
      </c>
    </row>
    <row r="86" spans="1:12" ht="12.75" customHeight="1">
      <c r="A86" s="290" t="s">
        <v>136</v>
      </c>
      <c r="B86" s="291"/>
      <c r="C86" s="291"/>
      <c r="D86" s="291"/>
      <c r="E86" s="292"/>
      <c r="F86" s="10">
        <v>78</v>
      </c>
      <c r="G86" s="44"/>
      <c r="H86" s="48">
        <v>63831733.82</v>
      </c>
      <c r="I86" s="49">
        <f t="shared" si="2"/>
        <v>63831733.82</v>
      </c>
      <c r="J86" s="44"/>
      <c r="K86" s="48">
        <v>63831733.82</v>
      </c>
      <c r="L86" s="49">
        <f t="shared" si="3"/>
        <v>63831733.82</v>
      </c>
    </row>
    <row r="87" spans="1:12" ht="12.75" customHeight="1">
      <c r="A87" s="290" t="s">
        <v>137</v>
      </c>
      <c r="B87" s="291"/>
      <c r="C87" s="291"/>
      <c r="D87" s="291"/>
      <c r="E87" s="292"/>
      <c r="F87" s="10">
        <v>79</v>
      </c>
      <c r="G87" s="44">
        <v>10398212.960000001</v>
      </c>
      <c r="H87" s="48">
        <v>97351401.359999999</v>
      </c>
      <c r="I87" s="49">
        <f t="shared" si="2"/>
        <v>107749614.31999999</v>
      </c>
      <c r="J87" s="44">
        <v>16366164.99</v>
      </c>
      <c r="K87" s="48">
        <v>102178243.98</v>
      </c>
      <c r="L87" s="49">
        <f t="shared" si="3"/>
        <v>118544408.97</v>
      </c>
    </row>
    <row r="88" spans="1:12" ht="12.75" customHeight="1">
      <c r="A88" s="290" t="s">
        <v>138</v>
      </c>
      <c r="B88" s="291"/>
      <c r="C88" s="291"/>
      <c r="D88" s="291"/>
      <c r="E88" s="292"/>
      <c r="F88" s="10">
        <v>80</v>
      </c>
      <c r="G88" s="44"/>
      <c r="H88" s="48"/>
      <c r="I88" s="49">
        <f t="shared" si="2"/>
        <v>0</v>
      </c>
      <c r="J88" s="44"/>
      <c r="K88" s="48"/>
      <c r="L88" s="49">
        <f t="shared" si="3"/>
        <v>0</v>
      </c>
    </row>
    <row r="89" spans="1:12" ht="12.75" customHeight="1">
      <c r="A89" s="293" t="s">
        <v>139</v>
      </c>
      <c r="B89" s="294"/>
      <c r="C89" s="294"/>
      <c r="D89" s="291"/>
      <c r="E89" s="292"/>
      <c r="F89" s="10">
        <v>81</v>
      </c>
      <c r="G89" s="50">
        <f>SUM(G90:G92)</f>
        <v>83803429.920000002</v>
      </c>
      <c r="H89" s="51">
        <f>SUM(H90:H92)</f>
        <v>429203401.87</v>
      </c>
      <c r="I89" s="49">
        <f t="shared" si="2"/>
        <v>513006831.79000002</v>
      </c>
      <c r="J89" s="50">
        <f>SUM(J90:J92)</f>
        <v>83803429.920000002</v>
      </c>
      <c r="K89" s="51">
        <f>SUM(K90:K92)</f>
        <v>429203401.87</v>
      </c>
      <c r="L89" s="49">
        <f t="shared" si="3"/>
        <v>513006831.79000002</v>
      </c>
    </row>
    <row r="90" spans="1:12" ht="12.75" customHeight="1">
      <c r="A90" s="290" t="s">
        <v>140</v>
      </c>
      <c r="B90" s="291"/>
      <c r="C90" s="291"/>
      <c r="D90" s="291"/>
      <c r="E90" s="292"/>
      <c r="F90" s="10">
        <v>82</v>
      </c>
      <c r="G90" s="44">
        <v>721928.73</v>
      </c>
      <c r="H90" s="48">
        <v>22853579.170000002</v>
      </c>
      <c r="I90" s="49">
        <f t="shared" si="2"/>
        <v>23575507.900000002</v>
      </c>
      <c r="J90" s="44">
        <v>721928.73</v>
      </c>
      <c r="K90" s="48">
        <v>22853579.170000002</v>
      </c>
      <c r="L90" s="49">
        <f t="shared" si="3"/>
        <v>23575507.900000002</v>
      </c>
    </row>
    <row r="91" spans="1:12" ht="12.75" customHeight="1">
      <c r="A91" s="290" t="s">
        <v>141</v>
      </c>
      <c r="B91" s="291"/>
      <c r="C91" s="291"/>
      <c r="D91" s="291"/>
      <c r="E91" s="292"/>
      <c r="F91" s="10">
        <v>83</v>
      </c>
      <c r="G91" s="44">
        <v>7581501.1900000004</v>
      </c>
      <c r="H91" s="48">
        <v>139638995.30000001</v>
      </c>
      <c r="I91" s="49">
        <f t="shared" si="2"/>
        <v>147220496.49000001</v>
      </c>
      <c r="J91" s="44">
        <v>7581501.1900000004</v>
      </c>
      <c r="K91" s="48">
        <v>139638995.30000001</v>
      </c>
      <c r="L91" s="49">
        <f t="shared" si="3"/>
        <v>147220496.49000001</v>
      </c>
    </row>
    <row r="92" spans="1:12" ht="12.75" customHeight="1">
      <c r="A92" s="290" t="s">
        <v>142</v>
      </c>
      <c r="B92" s="291"/>
      <c r="C92" s="291"/>
      <c r="D92" s="291"/>
      <c r="E92" s="292"/>
      <c r="F92" s="10">
        <v>84</v>
      </c>
      <c r="G92" s="44">
        <v>75500000</v>
      </c>
      <c r="H92" s="48">
        <v>266710827.40000001</v>
      </c>
      <c r="I92" s="49">
        <f t="shared" si="2"/>
        <v>342210827.39999998</v>
      </c>
      <c r="J92" s="44">
        <v>75500000</v>
      </c>
      <c r="K92" s="48">
        <v>266710827.40000001</v>
      </c>
      <c r="L92" s="49">
        <f t="shared" si="3"/>
        <v>342210827.39999998</v>
      </c>
    </row>
    <row r="93" spans="1:12" ht="12.75" customHeight="1">
      <c r="A93" s="293" t="s">
        <v>143</v>
      </c>
      <c r="B93" s="294"/>
      <c r="C93" s="294"/>
      <c r="D93" s="291"/>
      <c r="E93" s="292"/>
      <c r="F93" s="10">
        <v>85</v>
      </c>
      <c r="G93" s="50">
        <f>SUM(G94:G95)</f>
        <v>19759024.010000002</v>
      </c>
      <c r="H93" s="51">
        <f>SUM(H94:H95)</f>
        <v>290917509.29000002</v>
      </c>
      <c r="I93" s="49">
        <f t="shared" si="2"/>
        <v>310676533.30000001</v>
      </c>
      <c r="J93" s="50">
        <f>SUM(J94:J95)</f>
        <v>15302981.270000001</v>
      </c>
      <c r="K93" s="51">
        <f>SUM(K94:K95)</f>
        <v>-117471537.94999999</v>
      </c>
      <c r="L93" s="49">
        <f t="shared" si="3"/>
        <v>-102168556.67999999</v>
      </c>
    </row>
    <row r="94" spans="1:12" ht="12.75" customHeight="1">
      <c r="A94" s="290" t="s">
        <v>144</v>
      </c>
      <c r="B94" s="291"/>
      <c r="C94" s="291"/>
      <c r="D94" s="291"/>
      <c r="E94" s="292"/>
      <c r="F94" s="10">
        <v>86</v>
      </c>
      <c r="G94" s="44">
        <v>19759024.010000002</v>
      </c>
      <c r="H94" s="48">
        <v>290917509.29000002</v>
      </c>
      <c r="I94" s="49">
        <f t="shared" si="2"/>
        <v>310676533.30000001</v>
      </c>
      <c r="J94" s="44">
        <v>19759024.010000002</v>
      </c>
      <c r="K94" s="48">
        <v>290917509.29000002</v>
      </c>
      <c r="L94" s="49">
        <f t="shared" si="3"/>
        <v>310676533.30000001</v>
      </c>
    </row>
    <row r="95" spans="1:12" ht="12.75" customHeight="1">
      <c r="A95" s="290" t="s">
        <v>145</v>
      </c>
      <c r="B95" s="291"/>
      <c r="C95" s="291"/>
      <c r="D95" s="291"/>
      <c r="E95" s="292"/>
      <c r="F95" s="10">
        <v>87</v>
      </c>
      <c r="G95" s="44">
        <v>0</v>
      </c>
      <c r="H95" s="48">
        <v>0</v>
      </c>
      <c r="I95" s="49">
        <f t="shared" si="2"/>
        <v>0</v>
      </c>
      <c r="J95" s="44">
        <v>-4456042.74</v>
      </c>
      <c r="K95" s="48">
        <v>-408389047.24000001</v>
      </c>
      <c r="L95" s="49">
        <f t="shared" si="3"/>
        <v>-412845089.98000002</v>
      </c>
    </row>
    <row r="96" spans="1:12" ht="12.75" customHeight="1">
      <c r="A96" s="293" t="s">
        <v>146</v>
      </c>
      <c r="B96" s="294"/>
      <c r="C96" s="294"/>
      <c r="D96" s="291"/>
      <c r="E96" s="292"/>
      <c r="F96" s="10">
        <v>88</v>
      </c>
      <c r="G96" s="50">
        <f>SUM(G97:G98)</f>
        <v>-4456042.74</v>
      </c>
      <c r="H96" s="51">
        <f>SUM(H97:H98)</f>
        <v>-408389047.24000001</v>
      </c>
      <c r="I96" s="49">
        <f t="shared" si="2"/>
        <v>-412845089.98000002</v>
      </c>
      <c r="J96" s="50">
        <f>SUM(J97:J98)</f>
        <v>12573207.82</v>
      </c>
      <c r="K96" s="51">
        <f>SUM(K97:K98)</f>
        <v>17704497.59</v>
      </c>
      <c r="L96" s="49">
        <f t="shared" si="3"/>
        <v>30277705.41</v>
      </c>
    </row>
    <row r="97" spans="1:12" ht="12.75" customHeight="1">
      <c r="A97" s="290" t="s">
        <v>147</v>
      </c>
      <c r="B97" s="291"/>
      <c r="C97" s="291"/>
      <c r="D97" s="291"/>
      <c r="E97" s="292"/>
      <c r="F97" s="10">
        <v>89</v>
      </c>
      <c r="G97" s="44"/>
      <c r="H97" s="48"/>
      <c r="I97" s="49">
        <f t="shared" si="2"/>
        <v>0</v>
      </c>
      <c r="J97" s="44">
        <v>12573207.82</v>
      </c>
      <c r="K97" s="48">
        <v>17704497.59</v>
      </c>
      <c r="L97" s="49">
        <f t="shared" si="3"/>
        <v>30277705.41</v>
      </c>
    </row>
    <row r="98" spans="1:12" ht="12.75" customHeight="1">
      <c r="A98" s="290" t="s">
        <v>148</v>
      </c>
      <c r="B98" s="291"/>
      <c r="C98" s="291"/>
      <c r="D98" s="291"/>
      <c r="E98" s="292"/>
      <c r="F98" s="10">
        <v>90</v>
      </c>
      <c r="G98" s="44">
        <v>-4456042.74</v>
      </c>
      <c r="H98" s="48">
        <v>-408389047.24000001</v>
      </c>
      <c r="I98" s="49">
        <f t="shared" si="2"/>
        <v>-412845089.98000002</v>
      </c>
      <c r="J98" s="44"/>
      <c r="K98" s="48"/>
      <c r="L98" s="49">
        <f t="shared" si="3"/>
        <v>0</v>
      </c>
    </row>
    <row r="99" spans="1:12" ht="12.75" customHeight="1">
      <c r="A99" s="293" t="s">
        <v>149</v>
      </c>
      <c r="B99" s="294"/>
      <c r="C99" s="294"/>
      <c r="D99" s="291"/>
      <c r="E99" s="292"/>
      <c r="F99" s="10">
        <v>91</v>
      </c>
      <c r="G99" s="44"/>
      <c r="H99" s="48"/>
      <c r="I99" s="49">
        <f t="shared" si="2"/>
        <v>0</v>
      </c>
      <c r="J99" s="44"/>
      <c r="K99" s="48"/>
      <c r="L99" s="49">
        <f t="shared" si="3"/>
        <v>0</v>
      </c>
    </row>
    <row r="100" spans="1:12" ht="12.75" customHeight="1">
      <c r="A100" s="293" t="s">
        <v>150</v>
      </c>
      <c r="B100" s="294"/>
      <c r="C100" s="294"/>
      <c r="D100" s="291"/>
      <c r="E100" s="292"/>
      <c r="F100" s="10">
        <v>92</v>
      </c>
      <c r="G100" s="50">
        <f>SUM(G101:G106)</f>
        <v>2102145886.6199999</v>
      </c>
      <c r="H100" s="51">
        <f>SUM(H101:H106)</f>
        <v>3580383578.5100002</v>
      </c>
      <c r="I100" s="49">
        <f t="shared" si="2"/>
        <v>5682529465.1300001</v>
      </c>
      <c r="J100" s="50">
        <f>SUM(J101:J106)</f>
        <v>2222971288.6200004</v>
      </c>
      <c r="K100" s="51">
        <f>SUM(K101:K106)</f>
        <v>3848873534.6100001</v>
      </c>
      <c r="L100" s="49">
        <f t="shared" si="3"/>
        <v>6071844823.2300005</v>
      </c>
    </row>
    <row r="101" spans="1:12" ht="12.75" customHeight="1">
      <c r="A101" s="290" t="s">
        <v>151</v>
      </c>
      <c r="B101" s="291"/>
      <c r="C101" s="291"/>
      <c r="D101" s="291"/>
      <c r="E101" s="292"/>
      <c r="F101" s="10">
        <v>93</v>
      </c>
      <c r="G101" s="44">
        <v>2607290.52</v>
      </c>
      <c r="H101" s="48">
        <v>810227910.14999998</v>
      </c>
      <c r="I101" s="49">
        <f t="shared" si="2"/>
        <v>812835200.66999996</v>
      </c>
      <c r="J101" s="44">
        <v>3109076.73</v>
      </c>
      <c r="K101" s="48">
        <v>1071700360.52</v>
      </c>
      <c r="L101" s="49">
        <f t="shared" si="3"/>
        <v>1074809437.25</v>
      </c>
    </row>
    <row r="102" spans="1:12" ht="12.75" customHeight="1">
      <c r="A102" s="290" t="s">
        <v>152</v>
      </c>
      <c r="B102" s="291"/>
      <c r="C102" s="291"/>
      <c r="D102" s="291"/>
      <c r="E102" s="292"/>
      <c r="F102" s="10">
        <v>94</v>
      </c>
      <c r="G102" s="44">
        <v>2071853669.0999999</v>
      </c>
      <c r="H102" s="48"/>
      <c r="I102" s="49">
        <f t="shared" si="2"/>
        <v>2071853669.0999999</v>
      </c>
      <c r="J102" s="44">
        <v>2193504217.6100001</v>
      </c>
      <c r="K102" s="48"/>
      <c r="L102" s="49">
        <f t="shared" si="3"/>
        <v>2193504217.6100001</v>
      </c>
    </row>
    <row r="103" spans="1:12" ht="12.75" customHeight="1">
      <c r="A103" s="290" t="s">
        <v>153</v>
      </c>
      <c r="B103" s="291"/>
      <c r="C103" s="291"/>
      <c r="D103" s="291"/>
      <c r="E103" s="292"/>
      <c r="F103" s="10">
        <v>95</v>
      </c>
      <c r="G103" s="44">
        <v>27684927</v>
      </c>
      <c r="H103" s="48">
        <v>2673429429.3600001</v>
      </c>
      <c r="I103" s="49">
        <f t="shared" si="2"/>
        <v>2701114356.3600001</v>
      </c>
      <c r="J103" s="44">
        <v>26357994.280000001</v>
      </c>
      <c r="K103" s="48">
        <v>2680446935.0900002</v>
      </c>
      <c r="L103" s="49">
        <f t="shared" si="3"/>
        <v>2706804929.3700004</v>
      </c>
    </row>
    <row r="104" spans="1:12" ht="23.25" customHeight="1">
      <c r="A104" s="290" t="s">
        <v>154</v>
      </c>
      <c r="B104" s="291"/>
      <c r="C104" s="291"/>
      <c r="D104" s="291"/>
      <c r="E104" s="292"/>
      <c r="F104" s="10">
        <v>96</v>
      </c>
      <c r="G104" s="44"/>
      <c r="H104" s="48"/>
      <c r="I104" s="49">
        <f t="shared" si="2"/>
        <v>0</v>
      </c>
      <c r="J104" s="44"/>
      <c r="K104" s="48"/>
      <c r="L104" s="49">
        <f t="shared" si="3"/>
        <v>0</v>
      </c>
    </row>
    <row r="105" spans="1:12" ht="12.75" customHeight="1">
      <c r="A105" s="290" t="s">
        <v>155</v>
      </c>
      <c r="B105" s="291"/>
      <c r="C105" s="291"/>
      <c r="D105" s="291"/>
      <c r="E105" s="292"/>
      <c r="F105" s="10">
        <v>97</v>
      </c>
      <c r="G105" s="44"/>
      <c r="H105" s="48">
        <v>4326239</v>
      </c>
      <c r="I105" s="49">
        <f t="shared" si="2"/>
        <v>4326239</v>
      </c>
      <c r="J105" s="44"/>
      <c r="K105" s="48">
        <v>4326239</v>
      </c>
      <c r="L105" s="49">
        <f t="shared" si="3"/>
        <v>4326239</v>
      </c>
    </row>
    <row r="106" spans="1:12" ht="12.75" customHeight="1">
      <c r="A106" s="290" t="s">
        <v>156</v>
      </c>
      <c r="B106" s="291"/>
      <c r="C106" s="291"/>
      <c r="D106" s="291"/>
      <c r="E106" s="292"/>
      <c r="F106" s="10">
        <v>98</v>
      </c>
      <c r="G106" s="44"/>
      <c r="H106" s="48">
        <v>92400000</v>
      </c>
      <c r="I106" s="49">
        <f t="shared" si="2"/>
        <v>92400000</v>
      </c>
      <c r="J106" s="44"/>
      <c r="K106" s="48">
        <v>92400000</v>
      </c>
      <c r="L106" s="49">
        <f t="shared" si="3"/>
        <v>92400000</v>
      </c>
    </row>
    <row r="107" spans="1:12" ht="37.5" customHeight="1">
      <c r="A107" s="293" t="s">
        <v>157</v>
      </c>
      <c r="B107" s="294"/>
      <c r="C107" s="294"/>
      <c r="D107" s="291"/>
      <c r="E107" s="292"/>
      <c r="F107" s="10">
        <v>99</v>
      </c>
      <c r="G107" s="44">
        <v>5311503.01</v>
      </c>
      <c r="H107" s="48"/>
      <c r="I107" s="49">
        <f t="shared" si="2"/>
        <v>5311503.01</v>
      </c>
      <c r="J107" s="44">
        <v>4747638.88</v>
      </c>
      <c r="K107" s="48"/>
      <c r="L107" s="49">
        <f t="shared" si="3"/>
        <v>4747638.88</v>
      </c>
    </row>
    <row r="108" spans="1:12" ht="12.75" customHeight="1">
      <c r="A108" s="293" t="s">
        <v>158</v>
      </c>
      <c r="B108" s="294"/>
      <c r="C108" s="294"/>
      <c r="D108" s="291"/>
      <c r="E108" s="292"/>
      <c r="F108" s="10">
        <v>100</v>
      </c>
      <c r="G108" s="50">
        <f>SUM(G109:G110)</f>
        <v>27210742.739999998</v>
      </c>
      <c r="H108" s="51">
        <f>SUM(H109:H110)</f>
        <v>223160325.48999998</v>
      </c>
      <c r="I108" s="49">
        <f t="shared" si="2"/>
        <v>250371068.22999999</v>
      </c>
      <c r="J108" s="50">
        <f>SUM(J109:J110)</f>
        <v>18242191.309999999</v>
      </c>
      <c r="K108" s="51">
        <f>SUM(K109:K110)</f>
        <v>144524176.98999998</v>
      </c>
      <c r="L108" s="49">
        <f t="shared" si="3"/>
        <v>162766368.29999998</v>
      </c>
    </row>
    <row r="109" spans="1:12" ht="12.75" customHeight="1">
      <c r="A109" s="290" t="s">
        <v>159</v>
      </c>
      <c r="B109" s="291"/>
      <c r="C109" s="291"/>
      <c r="D109" s="291"/>
      <c r="E109" s="292"/>
      <c r="F109" s="10">
        <v>101</v>
      </c>
      <c r="G109" s="44">
        <v>27210742.739999998</v>
      </c>
      <c r="H109" s="48">
        <v>221279944.69999999</v>
      </c>
      <c r="I109" s="49">
        <f t="shared" si="2"/>
        <v>248490687.44</v>
      </c>
      <c r="J109" s="44">
        <v>18242191.309999999</v>
      </c>
      <c r="K109" s="48">
        <v>142643796.19999999</v>
      </c>
      <c r="L109" s="49">
        <f t="shared" si="3"/>
        <v>160885987.50999999</v>
      </c>
    </row>
    <row r="110" spans="1:12" ht="12.75" customHeight="1">
      <c r="A110" s="290" t="s">
        <v>160</v>
      </c>
      <c r="B110" s="291"/>
      <c r="C110" s="291"/>
      <c r="D110" s="291"/>
      <c r="E110" s="292"/>
      <c r="F110" s="10">
        <v>102</v>
      </c>
      <c r="G110" s="44"/>
      <c r="H110" s="48">
        <v>1880380.79</v>
      </c>
      <c r="I110" s="49">
        <f t="shared" si="2"/>
        <v>1880380.79</v>
      </c>
      <c r="J110" s="44"/>
      <c r="K110" s="48">
        <v>1880380.79</v>
      </c>
      <c r="L110" s="49">
        <f t="shared" si="3"/>
        <v>1880380.79</v>
      </c>
    </row>
    <row r="111" spans="1:12" ht="12.75" customHeight="1">
      <c r="A111" s="293" t="s">
        <v>161</v>
      </c>
      <c r="B111" s="294"/>
      <c r="C111" s="294"/>
      <c r="D111" s="291"/>
      <c r="E111" s="292"/>
      <c r="F111" s="10">
        <v>103</v>
      </c>
      <c r="G111" s="50">
        <f>SUM(G112:G113)</f>
        <v>3326528.72</v>
      </c>
      <c r="H111" s="51">
        <f>SUM(H112:H113)</f>
        <v>48427800.580000006</v>
      </c>
      <c r="I111" s="49">
        <f t="shared" si="2"/>
        <v>51754329.300000004</v>
      </c>
      <c r="J111" s="50">
        <f>SUM(J112:J113)</f>
        <v>3442002.7600000002</v>
      </c>
      <c r="K111" s="51">
        <f>SUM(K112:K113)</f>
        <v>48427800.580000006</v>
      </c>
      <c r="L111" s="49">
        <f t="shared" si="3"/>
        <v>51869803.340000004</v>
      </c>
    </row>
    <row r="112" spans="1:12" ht="12.75" customHeight="1">
      <c r="A112" s="290" t="s">
        <v>162</v>
      </c>
      <c r="B112" s="291"/>
      <c r="C112" s="291"/>
      <c r="D112" s="291"/>
      <c r="E112" s="292"/>
      <c r="F112" s="10">
        <v>104</v>
      </c>
      <c r="G112" s="44">
        <v>3326528.72</v>
      </c>
      <c r="H112" s="48">
        <v>40296906.090000004</v>
      </c>
      <c r="I112" s="49">
        <f t="shared" si="2"/>
        <v>43623434.810000002</v>
      </c>
      <c r="J112" s="44">
        <v>3326528.72</v>
      </c>
      <c r="K112" s="48">
        <v>40296906.090000004</v>
      </c>
      <c r="L112" s="49">
        <f t="shared" si="3"/>
        <v>43623434.810000002</v>
      </c>
    </row>
    <row r="113" spans="1:12" ht="12.75" customHeight="1">
      <c r="A113" s="290" t="s">
        <v>163</v>
      </c>
      <c r="B113" s="291"/>
      <c r="C113" s="291"/>
      <c r="D113" s="291"/>
      <c r="E113" s="292"/>
      <c r="F113" s="10">
        <v>105</v>
      </c>
      <c r="G113" s="44"/>
      <c r="H113" s="48">
        <v>8130894.4900000002</v>
      </c>
      <c r="I113" s="49">
        <f t="shared" si="2"/>
        <v>8130894.4900000002</v>
      </c>
      <c r="J113" s="44">
        <v>115474.04</v>
      </c>
      <c r="K113" s="48">
        <v>8130894.4900000002</v>
      </c>
      <c r="L113" s="49">
        <f t="shared" si="3"/>
        <v>8246368.5300000003</v>
      </c>
    </row>
    <row r="114" spans="1:12" ht="12.75" customHeight="1">
      <c r="A114" s="293" t="s">
        <v>164</v>
      </c>
      <c r="B114" s="294"/>
      <c r="C114" s="294"/>
      <c r="D114" s="291"/>
      <c r="E114" s="292"/>
      <c r="F114" s="10">
        <v>106</v>
      </c>
      <c r="G114" s="44"/>
      <c r="H114" s="48"/>
      <c r="I114" s="49">
        <f t="shared" si="2"/>
        <v>0</v>
      </c>
      <c r="J114" s="44"/>
      <c r="K114" s="48"/>
      <c r="L114" s="49">
        <f t="shared" si="3"/>
        <v>0</v>
      </c>
    </row>
    <row r="115" spans="1:12" ht="12.75" customHeight="1">
      <c r="A115" s="293" t="s">
        <v>165</v>
      </c>
      <c r="B115" s="294"/>
      <c r="C115" s="294"/>
      <c r="D115" s="291"/>
      <c r="E115" s="292"/>
      <c r="F115" s="10">
        <v>107</v>
      </c>
      <c r="G115" s="50">
        <f>SUM(G116:G118)</f>
        <v>0</v>
      </c>
      <c r="H115" s="51">
        <f>SUM(H116:H118)</f>
        <v>0</v>
      </c>
      <c r="I115" s="49">
        <f t="shared" si="2"/>
        <v>0</v>
      </c>
      <c r="J115" s="50">
        <f>SUM(J116:J118)</f>
        <v>0</v>
      </c>
      <c r="K115" s="51">
        <f>SUM(K116:K118)</f>
        <v>0</v>
      </c>
      <c r="L115" s="49">
        <f t="shared" si="3"/>
        <v>0</v>
      </c>
    </row>
    <row r="116" spans="1:12" ht="12.75" customHeight="1">
      <c r="A116" s="290" t="s">
        <v>166</v>
      </c>
      <c r="B116" s="291"/>
      <c r="C116" s="291"/>
      <c r="D116" s="291"/>
      <c r="E116" s="292"/>
      <c r="F116" s="10">
        <v>108</v>
      </c>
      <c r="G116" s="44"/>
      <c r="H116" s="48"/>
      <c r="I116" s="49">
        <f t="shared" si="2"/>
        <v>0</v>
      </c>
      <c r="J116" s="44"/>
      <c r="K116" s="48"/>
      <c r="L116" s="49">
        <f t="shared" si="3"/>
        <v>0</v>
      </c>
    </row>
    <row r="117" spans="1:12" ht="12.75" customHeight="1">
      <c r="A117" s="290" t="s">
        <v>167</v>
      </c>
      <c r="B117" s="291"/>
      <c r="C117" s="291"/>
      <c r="D117" s="291"/>
      <c r="E117" s="292"/>
      <c r="F117" s="10">
        <v>109</v>
      </c>
      <c r="G117" s="44"/>
      <c r="H117" s="48"/>
      <c r="I117" s="49">
        <f t="shared" si="2"/>
        <v>0</v>
      </c>
      <c r="J117" s="44"/>
      <c r="K117" s="48"/>
      <c r="L117" s="49">
        <f t="shared" si="3"/>
        <v>0</v>
      </c>
    </row>
    <row r="118" spans="1:12" ht="12.75" customHeight="1">
      <c r="A118" s="290" t="s">
        <v>168</v>
      </c>
      <c r="B118" s="291"/>
      <c r="C118" s="291"/>
      <c r="D118" s="291"/>
      <c r="E118" s="292"/>
      <c r="F118" s="10">
        <v>110</v>
      </c>
      <c r="G118" s="44"/>
      <c r="H118" s="48"/>
      <c r="I118" s="49">
        <f t="shared" si="2"/>
        <v>0</v>
      </c>
      <c r="J118" s="44"/>
      <c r="K118" s="48"/>
      <c r="L118" s="49">
        <f t="shared" si="3"/>
        <v>0</v>
      </c>
    </row>
    <row r="119" spans="1:12" ht="12.75" customHeight="1">
      <c r="A119" s="293" t="s">
        <v>169</v>
      </c>
      <c r="B119" s="294"/>
      <c r="C119" s="294"/>
      <c r="D119" s="291"/>
      <c r="E119" s="292"/>
      <c r="F119" s="10">
        <v>111</v>
      </c>
      <c r="G119" s="50">
        <f>SUM(G120:G123)</f>
        <v>23424684.990000002</v>
      </c>
      <c r="H119" s="51">
        <f>SUM(H120:H123)</f>
        <v>187730443.77000001</v>
      </c>
      <c r="I119" s="49">
        <f t="shared" si="2"/>
        <v>211155128.76000002</v>
      </c>
      <c r="J119" s="50">
        <f>SUM(J120:J123)</f>
        <v>52750847.239998773</v>
      </c>
      <c r="K119" s="51">
        <f>SUM(K120:K123)</f>
        <v>207516399.89999998</v>
      </c>
      <c r="L119" s="49">
        <f t="shared" si="3"/>
        <v>260267247.13999873</v>
      </c>
    </row>
    <row r="120" spans="1:12" ht="12.75" customHeight="1">
      <c r="A120" s="290" t="s">
        <v>170</v>
      </c>
      <c r="B120" s="291"/>
      <c r="C120" s="291"/>
      <c r="D120" s="291"/>
      <c r="E120" s="292"/>
      <c r="F120" s="10">
        <v>112</v>
      </c>
      <c r="G120" s="44">
        <v>3731279.22</v>
      </c>
      <c r="H120" s="48">
        <v>79556221.540000007</v>
      </c>
      <c r="I120" s="49">
        <f t="shared" si="2"/>
        <v>83287500.760000005</v>
      </c>
      <c r="J120" s="44">
        <v>6034781.1500000004</v>
      </c>
      <c r="K120" s="48">
        <v>92271146.900000006</v>
      </c>
      <c r="L120" s="49">
        <f t="shared" si="3"/>
        <v>98305928.050000012</v>
      </c>
    </row>
    <row r="121" spans="1:12" ht="12.75" customHeight="1">
      <c r="A121" s="290" t="s">
        <v>171</v>
      </c>
      <c r="B121" s="291"/>
      <c r="C121" s="291"/>
      <c r="D121" s="291"/>
      <c r="E121" s="292"/>
      <c r="F121" s="10">
        <v>113</v>
      </c>
      <c r="G121" s="44">
        <v>1353.29</v>
      </c>
      <c r="H121" s="48">
        <v>8956788.8300000001</v>
      </c>
      <c r="I121" s="49">
        <f t="shared" si="2"/>
        <v>8958142.1199999992</v>
      </c>
      <c r="J121" s="44">
        <v>411.75</v>
      </c>
      <c r="K121" s="48">
        <v>45372686.799999997</v>
      </c>
      <c r="L121" s="49">
        <f t="shared" si="3"/>
        <v>45373098.549999997</v>
      </c>
    </row>
    <row r="122" spans="1:12" ht="12.75" customHeight="1">
      <c r="A122" s="290" t="s">
        <v>172</v>
      </c>
      <c r="B122" s="291"/>
      <c r="C122" s="291"/>
      <c r="D122" s="291"/>
      <c r="E122" s="292"/>
      <c r="F122" s="10">
        <v>114</v>
      </c>
      <c r="G122" s="44"/>
      <c r="H122" s="48"/>
      <c r="I122" s="49">
        <f t="shared" si="2"/>
        <v>0</v>
      </c>
      <c r="J122" s="44"/>
      <c r="K122" s="48"/>
      <c r="L122" s="49">
        <f t="shared" si="3"/>
        <v>0</v>
      </c>
    </row>
    <row r="123" spans="1:12" ht="12.75" customHeight="1">
      <c r="A123" s="290" t="s">
        <v>173</v>
      </c>
      <c r="B123" s="291"/>
      <c r="C123" s="291"/>
      <c r="D123" s="291"/>
      <c r="E123" s="292"/>
      <c r="F123" s="10">
        <v>115</v>
      </c>
      <c r="G123" s="44">
        <v>19692052.48</v>
      </c>
      <c r="H123" s="48">
        <v>99217433.400000006</v>
      </c>
      <c r="I123" s="49">
        <f t="shared" si="2"/>
        <v>118909485.88000001</v>
      </c>
      <c r="J123" s="44">
        <v>46715654.339998774</v>
      </c>
      <c r="K123" s="48">
        <v>69872566.200000003</v>
      </c>
      <c r="L123" s="49">
        <f t="shared" si="3"/>
        <v>116588220.53999877</v>
      </c>
    </row>
    <row r="124" spans="1:12" ht="26.25" customHeight="1">
      <c r="A124" s="293" t="s">
        <v>174</v>
      </c>
      <c r="B124" s="294"/>
      <c r="C124" s="294"/>
      <c r="D124" s="291"/>
      <c r="E124" s="292"/>
      <c r="F124" s="10">
        <v>116</v>
      </c>
      <c r="G124" s="50">
        <f>SUM(G125:G126)</f>
        <v>4802806.67</v>
      </c>
      <c r="H124" s="51">
        <f>SUM(H125:H126)</f>
        <v>222405982.68000001</v>
      </c>
      <c r="I124" s="49">
        <f t="shared" si="2"/>
        <v>227208789.34999999</v>
      </c>
      <c r="J124" s="50">
        <f>SUM(J125:J126)</f>
        <v>4047872.15</v>
      </c>
      <c r="K124" s="51">
        <f>SUM(K125:K126)</f>
        <v>246305046.33000001</v>
      </c>
      <c r="L124" s="49">
        <f t="shared" si="3"/>
        <v>250352918.48000002</v>
      </c>
    </row>
    <row r="125" spans="1:12" ht="12.75" customHeight="1">
      <c r="A125" s="290" t="s">
        <v>175</v>
      </c>
      <c r="B125" s="291"/>
      <c r="C125" s="291"/>
      <c r="D125" s="291"/>
      <c r="E125" s="292"/>
      <c r="F125" s="10">
        <v>117</v>
      </c>
      <c r="G125" s="44"/>
      <c r="H125" s="48"/>
      <c r="I125" s="49">
        <f t="shared" si="2"/>
        <v>0</v>
      </c>
      <c r="J125" s="44"/>
      <c r="K125" s="48"/>
      <c r="L125" s="49">
        <f t="shared" si="3"/>
        <v>0</v>
      </c>
    </row>
    <row r="126" spans="1:12" ht="12.75" customHeight="1">
      <c r="A126" s="290" t="s">
        <v>176</v>
      </c>
      <c r="B126" s="291"/>
      <c r="C126" s="291"/>
      <c r="D126" s="291"/>
      <c r="E126" s="292"/>
      <c r="F126" s="10">
        <v>118</v>
      </c>
      <c r="G126" s="44">
        <v>4802806.67</v>
      </c>
      <c r="H126" s="48">
        <v>222405982.68000001</v>
      </c>
      <c r="I126" s="49">
        <f t="shared" si="2"/>
        <v>227208789.34999999</v>
      </c>
      <c r="J126" s="44">
        <v>4047872.15</v>
      </c>
      <c r="K126" s="48">
        <v>246305046.33000001</v>
      </c>
      <c r="L126" s="49">
        <f t="shared" si="3"/>
        <v>250352918.48000002</v>
      </c>
    </row>
    <row r="127" spans="1:12" ht="12.75" customHeight="1">
      <c r="A127" s="293" t="s">
        <v>177</v>
      </c>
      <c r="B127" s="294"/>
      <c r="C127" s="294"/>
      <c r="D127" s="291"/>
      <c r="E127" s="292"/>
      <c r="F127" s="10">
        <v>119</v>
      </c>
      <c r="G127" s="50">
        <f>G79+G99+G100+G107+G108+G111+G114+G115+G119+G124</f>
        <v>2320015496.8999996</v>
      </c>
      <c r="H127" s="51">
        <f>H79+H99+H100+H107+H108+H111+H114+H115+H119+H124</f>
        <v>5973792735.3800011</v>
      </c>
      <c r="I127" s="49">
        <f t="shared" si="2"/>
        <v>8293808232.2800007</v>
      </c>
      <c r="J127" s="50">
        <f>J79+J99+J100+J107+J108+J111+J114+J115+J119+J124</f>
        <v>2478536344.9599996</v>
      </c>
      <c r="K127" s="51">
        <f>K79+K99+K100+K107+K108+K111+K114+K115+K119+K124</f>
        <v>6229862902.9699993</v>
      </c>
      <c r="L127" s="49">
        <f t="shared" si="3"/>
        <v>8708399247.9299984</v>
      </c>
    </row>
    <row r="128" spans="1:12" ht="12.75" customHeight="1">
      <c r="A128" s="302" t="s">
        <v>120</v>
      </c>
      <c r="B128" s="303"/>
      <c r="C128" s="303"/>
      <c r="D128" s="304"/>
      <c r="E128" s="311"/>
      <c r="F128" s="12">
        <v>120</v>
      </c>
      <c r="G128" s="52">
        <v>0</v>
      </c>
      <c r="H128" s="53">
        <v>1177771285.45</v>
      </c>
      <c r="I128" s="54">
        <f t="shared" si="2"/>
        <v>1177771285.45</v>
      </c>
      <c r="J128" s="52"/>
      <c r="K128" s="53">
        <v>1180392519.71</v>
      </c>
      <c r="L128" s="54">
        <f t="shared" si="3"/>
        <v>1180392519.71</v>
      </c>
    </row>
    <row r="129" spans="1:12">
      <c r="A129" s="312" t="s">
        <v>178</v>
      </c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4"/>
    </row>
    <row r="130" spans="1:12" ht="12.75" customHeight="1">
      <c r="A130" s="315" t="s">
        <v>179</v>
      </c>
      <c r="B130" s="316"/>
      <c r="C130" s="316"/>
      <c r="D130" s="316"/>
      <c r="E130" s="316"/>
      <c r="F130" s="9">
        <v>121</v>
      </c>
      <c r="G130" s="30">
        <f>SUM(G131:G132)</f>
        <v>0</v>
      </c>
      <c r="H130" s="31">
        <f>SUM(H131:H132)</f>
        <v>0</v>
      </c>
      <c r="I130" s="32">
        <f>G130+H130</f>
        <v>0</v>
      </c>
      <c r="J130" s="30">
        <f>SUM(J131:J132)</f>
        <v>0</v>
      </c>
      <c r="K130" s="31">
        <f>SUM(K131:K132)</f>
        <v>0</v>
      </c>
      <c r="L130" s="32">
        <f>J130+K130</f>
        <v>0</v>
      </c>
    </row>
    <row r="131" spans="1:12" ht="12.75" customHeight="1">
      <c r="A131" s="293" t="s">
        <v>180</v>
      </c>
      <c r="B131" s="294"/>
      <c r="C131" s="294"/>
      <c r="D131" s="294"/>
      <c r="E131" s="309"/>
      <c r="F131" s="10">
        <v>122</v>
      </c>
      <c r="G131" s="5"/>
      <c r="H131" s="6"/>
      <c r="I131" s="33">
        <f>G131+H131</f>
        <v>0</v>
      </c>
      <c r="J131" s="5"/>
      <c r="K131" s="5"/>
      <c r="L131" s="33">
        <f>J131+K131</f>
        <v>0</v>
      </c>
    </row>
    <row r="132" spans="1:12" ht="12.75" customHeight="1">
      <c r="A132" s="302" t="s">
        <v>181</v>
      </c>
      <c r="B132" s="303"/>
      <c r="C132" s="303"/>
      <c r="D132" s="303"/>
      <c r="E132" s="310"/>
      <c r="F132" s="11">
        <v>123</v>
      </c>
      <c r="G132" s="7"/>
      <c r="H132" s="8"/>
      <c r="I132" s="34">
        <f>G132+H132</f>
        <v>0</v>
      </c>
      <c r="J132" s="7"/>
      <c r="K132" s="7"/>
      <c r="L132" s="34">
        <f>J132+K132</f>
        <v>0</v>
      </c>
    </row>
    <row r="133" spans="1:12">
      <c r="A133" s="74" t="s">
        <v>182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M1:IV1048576 L1:L3 F7:L77 A134:E65536 F130:L65536 F79:L12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I130 A101:E103 F101:F103 F108:F111 F104:F107 F128 A125:F127 A122:F123 A119:F121 A128:E128 A129:L129 A124:F124 I9:J11 I45:K45 A75:F75 A79:F85 A86:F86 A76:F77 A78:L78 A73:F74 A87:F88 I87:I88 I73:I74 G76:L76 I86 G79:L80 G89:L89 I75 G72:L72 I94 I96:I99 I100:I118 G100:H100 G119:I119 I18:J18 I15:I17 I24:J25 I21:I22 I28:J28 I26 I33:J33 I29:I31 I39:J39 I34:I37 I40:I42 I53:K53 I46:I49 I56:K57 I54 I55 I61:K61 I58:I60 I65:K66 I62:I64 I67:I69 L73:L74 L75 I77 L77 G85:L85 I82 I81 L82 L81 L87:L88 L86 I90:I92 L90:L92 G108:H108 G111:H111 G114:H115 G117:H118 G116 G124:I124 I120:I123 G127:I127 I126 I128 I83:I84 I125 I14:J14 I12:I13 I20:J20 I19 I23 I27 I32 I38 I50:I52 L83:L84" formula="1" formulaRange="1"/>
    <ignoredError sqref="F130:H130 J130:L130 A104:E107 A112:F114 A66:F66 A108:E111 A117:F118 I43:J43 I44 I70:I71 I95 J96:K96 K100 J100 J119 L70:L71 J99:K99 K108 J108 K111 J111 K114:K115 J114:J118 K117:K118 J124 J127" formulaRange="1"/>
    <ignoredError sqref="I8:K8 K9:K11 G93:L93 L94 G96:H96 K14 K18 K20 K24:K25 K28 K33 K39 G99:H99" formula="1"/>
    <ignoredError sqref="A58:F61" unlockedFormula="1"/>
    <ignoredError sqref="A95:F95 A67:F69 A96:E100 F96:F100 A70:F71 A72:F72 A89:F92 A93:F93 A94:F94" formula="1" formulaRange="1" unlockedFormula="1"/>
    <ignoredError sqref="A62:F65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"/>
  <sheetViews>
    <sheetView view="pageBreakPreview" zoomScale="80" zoomScaleNormal="100" zoomScaleSheetLayoutView="80" workbookViewId="0">
      <selection activeCell="F23" sqref="F23"/>
    </sheetView>
  </sheetViews>
  <sheetFormatPr defaultRowHeight="12.75"/>
  <cols>
    <col min="1" max="4" width="9.140625" style="29"/>
    <col min="5" max="5" width="21" style="29" customWidth="1"/>
    <col min="6" max="6" width="9.140625" style="29"/>
    <col min="7" max="12" width="12.7109375" style="29" customWidth="1"/>
    <col min="13" max="16384" width="9.140625" style="29"/>
  </cols>
  <sheetData>
    <row r="1" spans="1:12" ht="20.25" customHeight="1">
      <c r="A1" s="317" t="s">
        <v>184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12.75" customHeight="1">
      <c r="A2" s="318" t="s">
        <v>386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2">
      <c r="A3" s="21"/>
      <c r="B3" s="22"/>
      <c r="C3" s="22"/>
      <c r="D3" s="28"/>
      <c r="E3" s="28"/>
      <c r="F3" s="28"/>
      <c r="G3" s="28"/>
      <c r="H3" s="28"/>
      <c r="I3" s="13"/>
      <c r="J3" s="13"/>
      <c r="K3" s="319" t="s">
        <v>52</v>
      </c>
      <c r="L3" s="319"/>
    </row>
    <row r="4" spans="1:12" ht="12.75" customHeight="1">
      <c r="A4" s="269" t="s">
        <v>122</v>
      </c>
      <c r="B4" s="270"/>
      <c r="C4" s="270"/>
      <c r="D4" s="270"/>
      <c r="E4" s="271"/>
      <c r="F4" s="275" t="s">
        <v>123</v>
      </c>
      <c r="G4" s="277" t="s">
        <v>124</v>
      </c>
      <c r="H4" s="278"/>
      <c r="I4" s="279"/>
      <c r="J4" s="277" t="s">
        <v>125</v>
      </c>
      <c r="K4" s="278"/>
      <c r="L4" s="279"/>
    </row>
    <row r="5" spans="1:12">
      <c r="A5" s="272"/>
      <c r="B5" s="273"/>
      <c r="C5" s="273"/>
      <c r="D5" s="273"/>
      <c r="E5" s="274"/>
      <c r="F5" s="276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2">
      <c r="A6" s="284">
        <v>1</v>
      </c>
      <c r="B6" s="285"/>
      <c r="C6" s="285"/>
      <c r="D6" s="285"/>
      <c r="E6" s="286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2" ht="12.75" customHeight="1">
      <c r="A7" s="265" t="s">
        <v>185</v>
      </c>
      <c r="B7" s="267"/>
      <c r="C7" s="267"/>
      <c r="D7" s="267"/>
      <c r="E7" s="268"/>
      <c r="F7" s="9">
        <v>124</v>
      </c>
      <c r="G7" s="45">
        <f>SUM(G8:G15)</f>
        <v>94446440.099999994</v>
      </c>
      <c r="H7" s="46">
        <f>SUM(H8:H15)</f>
        <v>397788980.73999989</v>
      </c>
      <c r="I7" s="47">
        <f>G7+H7</f>
        <v>492235420.83999991</v>
      </c>
      <c r="J7" s="45">
        <f>SUM(J8:J15)</f>
        <v>210077438.32999998</v>
      </c>
      <c r="K7" s="46">
        <f>SUM(K8:K15)</f>
        <v>352518240.13999993</v>
      </c>
      <c r="L7" s="47">
        <f>J7+K7</f>
        <v>562595678.46999991</v>
      </c>
    </row>
    <row r="8" spans="1:12" ht="12.75" customHeight="1">
      <c r="A8" s="290" t="s">
        <v>186</v>
      </c>
      <c r="B8" s="291"/>
      <c r="C8" s="291"/>
      <c r="D8" s="291"/>
      <c r="E8" s="292"/>
      <c r="F8" s="10">
        <v>125</v>
      </c>
      <c r="G8" s="44">
        <v>94456951.780000001</v>
      </c>
      <c r="H8" s="48">
        <v>710692158.30999994</v>
      </c>
      <c r="I8" s="49">
        <f t="shared" ref="I8:I71" si="0">G8+H8</f>
        <v>805149110.08999991</v>
      </c>
      <c r="J8" s="44">
        <v>210744425.12</v>
      </c>
      <c r="K8" s="48">
        <v>675556733.58000004</v>
      </c>
      <c r="L8" s="49">
        <f t="shared" ref="L8:L71" si="1">J8+K8</f>
        <v>886301158.70000005</v>
      </c>
    </row>
    <row r="9" spans="1:12" ht="12.75" customHeight="1">
      <c r="A9" s="290" t="s">
        <v>187</v>
      </c>
      <c r="B9" s="291"/>
      <c r="C9" s="291"/>
      <c r="D9" s="291"/>
      <c r="E9" s="292"/>
      <c r="F9" s="10">
        <v>126</v>
      </c>
      <c r="G9" s="44"/>
      <c r="H9" s="48"/>
      <c r="I9" s="49">
        <f t="shared" si="0"/>
        <v>0</v>
      </c>
      <c r="J9" s="44"/>
      <c r="K9" s="48"/>
      <c r="L9" s="49">
        <f t="shared" si="1"/>
        <v>0</v>
      </c>
    </row>
    <row r="10" spans="1:12" ht="25.5" customHeight="1">
      <c r="A10" s="290" t="s">
        <v>188</v>
      </c>
      <c r="B10" s="291"/>
      <c r="C10" s="291"/>
      <c r="D10" s="291"/>
      <c r="E10" s="292"/>
      <c r="F10" s="10">
        <v>127</v>
      </c>
      <c r="G10" s="44"/>
      <c r="H10" s="48">
        <v>-30915475.850000001</v>
      </c>
      <c r="I10" s="49">
        <f t="shared" si="0"/>
        <v>-30915475.850000001</v>
      </c>
      <c r="J10" s="44"/>
      <c r="K10" s="48">
        <v>-989094.34</v>
      </c>
      <c r="L10" s="49">
        <f t="shared" si="1"/>
        <v>-989094.34</v>
      </c>
    </row>
    <row r="11" spans="1:12" ht="12.75" customHeight="1">
      <c r="A11" s="290" t="s">
        <v>189</v>
      </c>
      <c r="B11" s="291"/>
      <c r="C11" s="291"/>
      <c r="D11" s="291"/>
      <c r="E11" s="292"/>
      <c r="F11" s="10">
        <v>128</v>
      </c>
      <c r="G11" s="44">
        <v>-223602.83</v>
      </c>
      <c r="H11" s="48">
        <v>-124615069.95999999</v>
      </c>
      <c r="I11" s="49">
        <f t="shared" si="0"/>
        <v>-124838672.78999999</v>
      </c>
      <c r="J11" s="44">
        <v>-163580.07999999999</v>
      </c>
      <c r="K11" s="48">
        <v>-65313783.439999998</v>
      </c>
      <c r="L11" s="49">
        <f t="shared" si="1"/>
        <v>-65477363.519999996</v>
      </c>
    </row>
    <row r="12" spans="1:12" ht="12.75" customHeight="1">
      <c r="A12" s="290" t="s">
        <v>190</v>
      </c>
      <c r="B12" s="291"/>
      <c r="C12" s="291"/>
      <c r="D12" s="291"/>
      <c r="E12" s="292"/>
      <c r="F12" s="10">
        <v>129</v>
      </c>
      <c r="G12" s="44"/>
      <c r="H12" s="48"/>
      <c r="I12" s="49">
        <f t="shared" si="0"/>
        <v>0</v>
      </c>
      <c r="J12" s="44"/>
      <c r="K12" s="48">
        <v>-1069016.1200000001</v>
      </c>
      <c r="L12" s="49">
        <f t="shared" si="1"/>
        <v>-1069016.1200000001</v>
      </c>
    </row>
    <row r="13" spans="1:12" ht="12.75" customHeight="1">
      <c r="A13" s="290" t="s">
        <v>191</v>
      </c>
      <c r="B13" s="291"/>
      <c r="C13" s="291"/>
      <c r="D13" s="291"/>
      <c r="E13" s="292"/>
      <c r="F13" s="10">
        <v>130</v>
      </c>
      <c r="G13" s="44">
        <v>145957.71</v>
      </c>
      <c r="H13" s="48">
        <v>-207956303.56999999</v>
      </c>
      <c r="I13" s="49">
        <f t="shared" si="0"/>
        <v>-207810345.85999998</v>
      </c>
      <c r="J13" s="44">
        <v>-501786.21</v>
      </c>
      <c r="K13" s="48">
        <v>-261472450.37</v>
      </c>
      <c r="L13" s="49">
        <f t="shared" si="1"/>
        <v>-261974236.58000001</v>
      </c>
    </row>
    <row r="14" spans="1:12" ht="12.75" customHeight="1">
      <c r="A14" s="290" t="s">
        <v>192</v>
      </c>
      <c r="B14" s="291"/>
      <c r="C14" s="291"/>
      <c r="D14" s="291"/>
      <c r="E14" s="292"/>
      <c r="F14" s="10">
        <v>131</v>
      </c>
      <c r="G14" s="44">
        <v>67133.440000000002</v>
      </c>
      <c r="H14" s="48">
        <v>50583671.810000002</v>
      </c>
      <c r="I14" s="49">
        <f t="shared" si="0"/>
        <v>50650805.25</v>
      </c>
      <c r="J14" s="44">
        <v>-1620.5</v>
      </c>
      <c r="K14" s="48">
        <v>4998215.0199999996</v>
      </c>
      <c r="L14" s="49">
        <f t="shared" si="1"/>
        <v>4996594.5199999996</v>
      </c>
    </row>
    <row r="15" spans="1:12" ht="12.75" customHeight="1">
      <c r="A15" s="290" t="s">
        <v>193</v>
      </c>
      <c r="B15" s="291"/>
      <c r="C15" s="291"/>
      <c r="D15" s="291"/>
      <c r="E15" s="292"/>
      <c r="F15" s="10">
        <v>132</v>
      </c>
      <c r="G15" s="44"/>
      <c r="H15" s="48"/>
      <c r="I15" s="49">
        <f t="shared" si="0"/>
        <v>0</v>
      </c>
      <c r="J15" s="44"/>
      <c r="K15" s="48">
        <v>807635.81</v>
      </c>
      <c r="L15" s="49">
        <f t="shared" si="1"/>
        <v>807635.81</v>
      </c>
    </row>
    <row r="16" spans="1:12" ht="24.75" customHeight="1">
      <c r="A16" s="293" t="s">
        <v>194</v>
      </c>
      <c r="B16" s="291"/>
      <c r="C16" s="291"/>
      <c r="D16" s="291"/>
      <c r="E16" s="292"/>
      <c r="F16" s="10">
        <v>133</v>
      </c>
      <c r="G16" s="50">
        <f>G17+G18+G22+G23+G24+G28+G29</f>
        <v>32547954.82</v>
      </c>
      <c r="H16" s="51">
        <f>H17+H18+H22+H23+H24+H28+H29</f>
        <v>39702807.659999996</v>
      </c>
      <c r="I16" s="49">
        <f t="shared" si="0"/>
        <v>72250762.479999989</v>
      </c>
      <c r="J16" s="50">
        <f>J17+J18+J22+J23+J24+J28+J29</f>
        <v>31090725.790000003</v>
      </c>
      <c r="K16" s="51">
        <f>K17+K18+K22+K23+K24+K28+K29</f>
        <v>52055245.480000004</v>
      </c>
      <c r="L16" s="49">
        <f t="shared" si="1"/>
        <v>83145971.270000011</v>
      </c>
    </row>
    <row r="17" spans="1:12" ht="27" customHeight="1">
      <c r="A17" s="290" t="s">
        <v>195</v>
      </c>
      <c r="B17" s="291"/>
      <c r="C17" s="291"/>
      <c r="D17" s="291"/>
      <c r="E17" s="292"/>
      <c r="F17" s="10">
        <v>134</v>
      </c>
      <c r="G17" s="44"/>
      <c r="H17" s="48">
        <v>46764.160000000003</v>
      </c>
      <c r="I17" s="49">
        <f t="shared" si="0"/>
        <v>46764.160000000003</v>
      </c>
      <c r="J17" s="44"/>
      <c r="K17" s="48"/>
      <c r="L17" s="49">
        <f t="shared" si="1"/>
        <v>0</v>
      </c>
    </row>
    <row r="18" spans="1:12" ht="26.25" customHeight="1">
      <c r="A18" s="290" t="s">
        <v>196</v>
      </c>
      <c r="B18" s="291"/>
      <c r="C18" s="291"/>
      <c r="D18" s="291"/>
      <c r="E18" s="292"/>
      <c r="F18" s="10">
        <v>135</v>
      </c>
      <c r="G18" s="50">
        <f>SUM(G19:G21)</f>
        <v>0</v>
      </c>
      <c r="H18" s="51">
        <f>SUM(H19:H21)</f>
        <v>6676826.21</v>
      </c>
      <c r="I18" s="49">
        <f t="shared" si="0"/>
        <v>6676826.21</v>
      </c>
      <c r="J18" s="50">
        <f>SUM(J19:J21)</f>
        <v>0</v>
      </c>
      <c r="K18" s="51">
        <f>SUM(K19:K21)</f>
        <v>6188323.4800000004</v>
      </c>
      <c r="L18" s="49">
        <f t="shared" si="1"/>
        <v>6188323.4800000004</v>
      </c>
    </row>
    <row r="19" spans="1:12" ht="12.75" customHeight="1">
      <c r="A19" s="290" t="s">
        <v>197</v>
      </c>
      <c r="B19" s="291"/>
      <c r="C19" s="291"/>
      <c r="D19" s="291"/>
      <c r="E19" s="292"/>
      <c r="F19" s="10">
        <v>136</v>
      </c>
      <c r="G19" s="44"/>
      <c r="H19" s="48">
        <v>6676826.21</v>
      </c>
      <c r="I19" s="49">
        <f t="shared" si="0"/>
        <v>6676826.21</v>
      </c>
      <c r="J19" s="44"/>
      <c r="K19" s="48">
        <v>6188323.4800000004</v>
      </c>
      <c r="L19" s="49">
        <f t="shared" si="1"/>
        <v>6188323.4800000004</v>
      </c>
    </row>
    <row r="20" spans="1:12" ht="24" customHeight="1">
      <c r="A20" s="290" t="s">
        <v>198</v>
      </c>
      <c r="B20" s="291"/>
      <c r="C20" s="291"/>
      <c r="D20" s="291"/>
      <c r="E20" s="292"/>
      <c r="F20" s="10">
        <v>137</v>
      </c>
      <c r="G20" s="44"/>
      <c r="H20" s="48"/>
      <c r="I20" s="49">
        <f t="shared" si="0"/>
        <v>0</v>
      </c>
      <c r="J20" s="44"/>
      <c r="K20" s="48"/>
      <c r="L20" s="49">
        <f t="shared" si="1"/>
        <v>0</v>
      </c>
    </row>
    <row r="21" spans="1:12" ht="12.75" customHeight="1">
      <c r="A21" s="290" t="s">
        <v>199</v>
      </c>
      <c r="B21" s="291"/>
      <c r="C21" s="291"/>
      <c r="D21" s="291"/>
      <c r="E21" s="292"/>
      <c r="F21" s="10">
        <v>138</v>
      </c>
      <c r="G21" s="44"/>
      <c r="H21" s="48"/>
      <c r="I21" s="49">
        <f t="shared" si="0"/>
        <v>0</v>
      </c>
      <c r="J21" s="44"/>
      <c r="K21" s="48"/>
      <c r="L21" s="49">
        <f t="shared" si="1"/>
        <v>0</v>
      </c>
    </row>
    <row r="22" spans="1:12" ht="12.75" customHeight="1">
      <c r="A22" s="290" t="s">
        <v>200</v>
      </c>
      <c r="B22" s="291"/>
      <c r="C22" s="291"/>
      <c r="D22" s="291"/>
      <c r="E22" s="292"/>
      <c r="F22" s="10">
        <v>139</v>
      </c>
      <c r="G22" s="44">
        <v>26771569.989999998</v>
      </c>
      <c r="H22" s="48">
        <v>25177898.280000001</v>
      </c>
      <c r="I22" s="49">
        <f t="shared" si="0"/>
        <v>51949468.269999996</v>
      </c>
      <c r="J22" s="44">
        <v>29326543.210000001</v>
      </c>
      <c r="K22" s="48">
        <v>31327433.140000001</v>
      </c>
      <c r="L22" s="49">
        <f t="shared" si="1"/>
        <v>60653976.350000001</v>
      </c>
    </row>
    <row r="23" spans="1:12" ht="24" customHeight="1">
      <c r="A23" s="290" t="s">
        <v>201</v>
      </c>
      <c r="B23" s="291"/>
      <c r="C23" s="291"/>
      <c r="D23" s="291"/>
      <c r="E23" s="292"/>
      <c r="F23" s="10">
        <v>140</v>
      </c>
      <c r="G23" s="44">
        <v>2062062.75</v>
      </c>
      <c r="H23" s="48">
        <v>3962401.92</v>
      </c>
      <c r="I23" s="49">
        <f t="shared" si="0"/>
        <v>6024464.6699999999</v>
      </c>
      <c r="J23" s="44">
        <v>124899.85</v>
      </c>
      <c r="K23" s="48">
        <v>395715.07</v>
      </c>
      <c r="L23" s="49">
        <f t="shared" si="1"/>
        <v>520614.92000000004</v>
      </c>
    </row>
    <row r="24" spans="1:12" ht="23.25" customHeight="1">
      <c r="A24" s="290" t="s">
        <v>202</v>
      </c>
      <c r="B24" s="291"/>
      <c r="C24" s="291"/>
      <c r="D24" s="291"/>
      <c r="E24" s="292"/>
      <c r="F24" s="10">
        <v>141</v>
      </c>
      <c r="G24" s="50">
        <f>SUM(G25:G27)</f>
        <v>98600.16</v>
      </c>
      <c r="H24" s="51">
        <f>SUM(H25:H27)</f>
        <v>926670.22</v>
      </c>
      <c r="I24" s="49">
        <f t="shared" si="0"/>
        <v>1025270.38</v>
      </c>
      <c r="J24" s="50">
        <f>SUM(J25:J27)</f>
        <v>1532038.8</v>
      </c>
      <c r="K24" s="51">
        <f>SUM(K25:K27)</f>
        <v>4280753.24</v>
      </c>
      <c r="L24" s="49">
        <f t="shared" si="1"/>
        <v>5812792.04</v>
      </c>
    </row>
    <row r="25" spans="1:12" ht="12.75" customHeight="1">
      <c r="A25" s="290" t="s">
        <v>203</v>
      </c>
      <c r="B25" s="291"/>
      <c r="C25" s="291"/>
      <c r="D25" s="291"/>
      <c r="E25" s="292"/>
      <c r="F25" s="10">
        <v>142</v>
      </c>
      <c r="G25" s="44">
        <v>98600.16</v>
      </c>
      <c r="H25" s="48">
        <v>551670.22</v>
      </c>
      <c r="I25" s="49">
        <f t="shared" si="0"/>
        <v>650270.38</v>
      </c>
      <c r="J25" s="44">
        <v>986803.27</v>
      </c>
      <c r="K25" s="48">
        <v>876941.46</v>
      </c>
      <c r="L25" s="49">
        <f t="shared" si="1"/>
        <v>1863744.73</v>
      </c>
    </row>
    <row r="26" spans="1:12" ht="12.75" customHeight="1">
      <c r="A26" s="290" t="s">
        <v>204</v>
      </c>
      <c r="B26" s="291"/>
      <c r="C26" s="291"/>
      <c r="D26" s="291"/>
      <c r="E26" s="292"/>
      <c r="F26" s="10">
        <v>143</v>
      </c>
      <c r="G26" s="44"/>
      <c r="H26" s="48">
        <v>375000</v>
      </c>
      <c r="I26" s="49">
        <f t="shared" si="0"/>
        <v>375000</v>
      </c>
      <c r="J26" s="44">
        <v>545235.53</v>
      </c>
      <c r="K26" s="48">
        <v>3403811.78</v>
      </c>
      <c r="L26" s="49">
        <f t="shared" si="1"/>
        <v>3949047.3099999996</v>
      </c>
    </row>
    <row r="27" spans="1:12" ht="12.75" customHeight="1">
      <c r="A27" s="290" t="s">
        <v>205</v>
      </c>
      <c r="B27" s="291"/>
      <c r="C27" s="291"/>
      <c r="D27" s="291"/>
      <c r="E27" s="292"/>
      <c r="F27" s="10">
        <v>144</v>
      </c>
      <c r="G27" s="44"/>
      <c r="H27" s="48"/>
      <c r="I27" s="49">
        <f t="shared" si="0"/>
        <v>0</v>
      </c>
      <c r="J27" s="44"/>
      <c r="K27" s="48"/>
      <c r="L27" s="49">
        <f t="shared" si="1"/>
        <v>0</v>
      </c>
    </row>
    <row r="28" spans="1:12" ht="12.75" customHeight="1">
      <c r="A28" s="290" t="s">
        <v>206</v>
      </c>
      <c r="B28" s="291"/>
      <c r="C28" s="291"/>
      <c r="D28" s="291"/>
      <c r="E28" s="292"/>
      <c r="F28" s="10">
        <v>145</v>
      </c>
      <c r="G28" s="44">
        <v>3537706.39</v>
      </c>
      <c r="H28" s="48">
        <v>1635576.51</v>
      </c>
      <c r="I28" s="49">
        <f t="shared" si="0"/>
        <v>5173282.9000000004</v>
      </c>
      <c r="J28" s="44"/>
      <c r="K28" s="48">
        <v>5833659.4299999997</v>
      </c>
      <c r="L28" s="49">
        <f t="shared" si="1"/>
        <v>5833659.4299999997</v>
      </c>
    </row>
    <row r="29" spans="1:12" ht="12.75" customHeight="1">
      <c r="A29" s="290" t="s">
        <v>207</v>
      </c>
      <c r="B29" s="291"/>
      <c r="C29" s="291"/>
      <c r="D29" s="291"/>
      <c r="E29" s="292"/>
      <c r="F29" s="10">
        <v>146</v>
      </c>
      <c r="G29" s="44">
        <v>78015.53</v>
      </c>
      <c r="H29" s="48">
        <v>1276670.3600000001</v>
      </c>
      <c r="I29" s="49">
        <f t="shared" si="0"/>
        <v>1354685.8900000001</v>
      </c>
      <c r="J29" s="44">
        <v>107243.93</v>
      </c>
      <c r="K29" s="48">
        <v>4029361.12</v>
      </c>
      <c r="L29" s="49">
        <f t="shared" si="1"/>
        <v>4136605.0500000003</v>
      </c>
    </row>
    <row r="30" spans="1:12" ht="12.75" customHeight="1">
      <c r="A30" s="293" t="s">
        <v>208</v>
      </c>
      <c r="B30" s="291"/>
      <c r="C30" s="291"/>
      <c r="D30" s="291"/>
      <c r="E30" s="292"/>
      <c r="F30" s="10">
        <v>147</v>
      </c>
      <c r="G30" s="44">
        <v>2886.37</v>
      </c>
      <c r="H30" s="48">
        <v>9177607.4600000009</v>
      </c>
      <c r="I30" s="49">
        <f t="shared" si="0"/>
        <v>9180493.8300000001</v>
      </c>
      <c r="J30" s="44">
        <v>5168.76</v>
      </c>
      <c r="K30" s="48">
        <v>9072387.1099999994</v>
      </c>
      <c r="L30" s="49">
        <f t="shared" si="1"/>
        <v>9077555.8699999992</v>
      </c>
    </row>
    <row r="31" spans="1:12" ht="15" customHeight="1">
      <c r="A31" s="293" t="s">
        <v>209</v>
      </c>
      <c r="B31" s="291"/>
      <c r="C31" s="291"/>
      <c r="D31" s="291"/>
      <c r="E31" s="292"/>
      <c r="F31" s="10">
        <v>148</v>
      </c>
      <c r="G31" s="44">
        <v>259499.34</v>
      </c>
      <c r="H31" s="48">
        <v>15907329.42</v>
      </c>
      <c r="I31" s="49">
        <f t="shared" si="0"/>
        <v>16166828.76</v>
      </c>
      <c r="J31" s="44">
        <v>14577.36</v>
      </c>
      <c r="K31" s="48">
        <v>7163303.1900000004</v>
      </c>
      <c r="L31" s="49">
        <f t="shared" si="1"/>
        <v>7177880.5500000007</v>
      </c>
    </row>
    <row r="32" spans="1:12" ht="12.75" customHeight="1">
      <c r="A32" s="293" t="s">
        <v>210</v>
      </c>
      <c r="B32" s="291"/>
      <c r="C32" s="291"/>
      <c r="D32" s="291"/>
      <c r="E32" s="292"/>
      <c r="F32" s="10">
        <v>149</v>
      </c>
      <c r="G32" s="44">
        <v>699917.2</v>
      </c>
      <c r="H32" s="48">
        <v>15311509.529999999</v>
      </c>
      <c r="I32" s="49">
        <f t="shared" si="0"/>
        <v>16011426.729999999</v>
      </c>
      <c r="J32" s="44">
        <v>69390.710000000006</v>
      </c>
      <c r="K32" s="48">
        <v>22623463.039999999</v>
      </c>
      <c r="L32" s="49">
        <f t="shared" si="1"/>
        <v>22692853.75</v>
      </c>
    </row>
    <row r="33" spans="1:12" ht="12.75" customHeight="1">
      <c r="A33" s="293" t="s">
        <v>211</v>
      </c>
      <c r="B33" s="291"/>
      <c r="C33" s="291"/>
      <c r="D33" s="291"/>
      <c r="E33" s="292"/>
      <c r="F33" s="10">
        <v>150</v>
      </c>
      <c r="G33" s="50">
        <f>G34+G38</f>
        <v>-62709598.68</v>
      </c>
      <c r="H33" s="51">
        <f>H34+H38</f>
        <v>-247063759.15000001</v>
      </c>
      <c r="I33" s="49">
        <f t="shared" si="0"/>
        <v>-309773357.82999998</v>
      </c>
      <c r="J33" s="50">
        <f>J34+J38</f>
        <v>-67786674.420000002</v>
      </c>
      <c r="K33" s="51">
        <f>K34+K38</f>
        <v>-241643393.63</v>
      </c>
      <c r="L33" s="49">
        <f t="shared" si="1"/>
        <v>-309430068.05000001</v>
      </c>
    </row>
    <row r="34" spans="1:12" ht="12.75" customHeight="1">
      <c r="A34" s="290" t="s">
        <v>212</v>
      </c>
      <c r="B34" s="291"/>
      <c r="C34" s="291"/>
      <c r="D34" s="291"/>
      <c r="E34" s="292"/>
      <c r="F34" s="10">
        <v>151</v>
      </c>
      <c r="G34" s="50">
        <f>SUM(G35:G37)</f>
        <v>-66499959.07</v>
      </c>
      <c r="H34" s="51">
        <f>SUM(H35:H37)</f>
        <v>-267834014.77000001</v>
      </c>
      <c r="I34" s="49">
        <f t="shared" si="0"/>
        <v>-334333973.84000003</v>
      </c>
      <c r="J34" s="50">
        <f>SUM(J35:J37)</f>
        <v>-69113607.140000001</v>
      </c>
      <c r="K34" s="51">
        <f>SUM(K35:K37)</f>
        <v>-228297237.88999999</v>
      </c>
      <c r="L34" s="49">
        <f t="shared" si="1"/>
        <v>-297410845.02999997</v>
      </c>
    </row>
    <row r="35" spans="1:12" ht="12.75" customHeight="1">
      <c r="A35" s="290" t="s">
        <v>213</v>
      </c>
      <c r="B35" s="291"/>
      <c r="C35" s="291"/>
      <c r="D35" s="291"/>
      <c r="E35" s="292"/>
      <c r="F35" s="10">
        <v>152</v>
      </c>
      <c r="G35" s="44">
        <v>-66499959.07</v>
      </c>
      <c r="H35" s="48">
        <v>-301900968.75</v>
      </c>
      <c r="I35" s="49">
        <f t="shared" si="0"/>
        <v>-368400927.81999999</v>
      </c>
      <c r="J35" s="44">
        <v>-69113607.140000001</v>
      </c>
      <c r="K35" s="48">
        <v>-262461119.91</v>
      </c>
      <c r="L35" s="49">
        <f t="shared" si="1"/>
        <v>-331574727.05000001</v>
      </c>
    </row>
    <row r="36" spans="1:12" ht="12.75" customHeight="1">
      <c r="A36" s="290" t="s">
        <v>214</v>
      </c>
      <c r="B36" s="291"/>
      <c r="C36" s="291"/>
      <c r="D36" s="291"/>
      <c r="E36" s="292"/>
      <c r="F36" s="10">
        <v>153</v>
      </c>
      <c r="G36" s="44"/>
      <c r="H36" s="48"/>
      <c r="I36" s="49">
        <f t="shared" si="0"/>
        <v>0</v>
      </c>
      <c r="J36" s="44"/>
      <c r="K36" s="48"/>
      <c r="L36" s="49">
        <f t="shared" si="1"/>
        <v>0</v>
      </c>
    </row>
    <row r="37" spans="1:12" ht="12.75" customHeight="1">
      <c r="A37" s="290" t="s">
        <v>215</v>
      </c>
      <c r="B37" s="291"/>
      <c r="C37" s="291"/>
      <c r="D37" s="291"/>
      <c r="E37" s="292"/>
      <c r="F37" s="10">
        <v>154</v>
      </c>
      <c r="G37" s="44"/>
      <c r="H37" s="48">
        <v>34066953.979999997</v>
      </c>
      <c r="I37" s="49">
        <f t="shared" si="0"/>
        <v>34066953.979999997</v>
      </c>
      <c r="J37" s="44"/>
      <c r="K37" s="48">
        <v>34163882.020000003</v>
      </c>
      <c r="L37" s="49">
        <f t="shared" si="1"/>
        <v>34163882.020000003</v>
      </c>
    </row>
    <row r="38" spans="1:12" ht="12.75" customHeight="1">
      <c r="A38" s="290" t="s">
        <v>216</v>
      </c>
      <c r="B38" s="291"/>
      <c r="C38" s="291"/>
      <c r="D38" s="291"/>
      <c r="E38" s="292"/>
      <c r="F38" s="10">
        <v>155</v>
      </c>
      <c r="G38" s="50">
        <f>SUM(G39:G41)</f>
        <v>3790360.39</v>
      </c>
      <c r="H38" s="51">
        <f>SUM(H39:H41)</f>
        <v>20770255.620000001</v>
      </c>
      <c r="I38" s="49">
        <f t="shared" si="0"/>
        <v>24560616.010000002</v>
      </c>
      <c r="J38" s="50">
        <f>SUM(J39:J41)</f>
        <v>1326932.72</v>
      </c>
      <c r="K38" s="51">
        <f>SUM(K39:K41)</f>
        <v>-13346155.74</v>
      </c>
      <c r="L38" s="49">
        <f t="shared" si="1"/>
        <v>-12019223.02</v>
      </c>
    </row>
    <row r="39" spans="1:12" ht="12.75" customHeight="1">
      <c r="A39" s="290" t="s">
        <v>217</v>
      </c>
      <c r="B39" s="291"/>
      <c r="C39" s="291"/>
      <c r="D39" s="291"/>
      <c r="E39" s="292"/>
      <c r="F39" s="10">
        <v>156</v>
      </c>
      <c r="G39" s="44">
        <v>3790360.39</v>
      </c>
      <c r="H39" s="48">
        <v>30981339.940000001</v>
      </c>
      <c r="I39" s="49">
        <f t="shared" si="0"/>
        <v>34771700.329999998</v>
      </c>
      <c r="J39" s="44">
        <v>1326932.72</v>
      </c>
      <c r="K39" s="48">
        <v>-7017505.7300000004</v>
      </c>
      <c r="L39" s="49">
        <f t="shared" si="1"/>
        <v>-5690573.0100000007</v>
      </c>
    </row>
    <row r="40" spans="1:12" ht="12.75" customHeight="1">
      <c r="A40" s="290" t="s">
        <v>218</v>
      </c>
      <c r="B40" s="291"/>
      <c r="C40" s="291"/>
      <c r="D40" s="291"/>
      <c r="E40" s="292"/>
      <c r="F40" s="10">
        <v>157</v>
      </c>
      <c r="G40" s="44"/>
      <c r="H40" s="48"/>
      <c r="I40" s="49">
        <f t="shared" si="0"/>
        <v>0</v>
      </c>
      <c r="J40" s="44"/>
      <c r="K40" s="48"/>
      <c r="L40" s="49">
        <f t="shared" si="1"/>
        <v>0</v>
      </c>
    </row>
    <row r="41" spans="1:12" ht="12.75" customHeight="1">
      <c r="A41" s="290" t="s">
        <v>219</v>
      </c>
      <c r="B41" s="291"/>
      <c r="C41" s="291"/>
      <c r="D41" s="291"/>
      <c r="E41" s="292"/>
      <c r="F41" s="10">
        <v>158</v>
      </c>
      <c r="G41" s="44"/>
      <c r="H41" s="48">
        <v>-10211084.32</v>
      </c>
      <c r="I41" s="49">
        <f t="shared" si="0"/>
        <v>-10211084.32</v>
      </c>
      <c r="J41" s="44"/>
      <c r="K41" s="48">
        <v>-6328650.0099999998</v>
      </c>
      <c r="L41" s="49">
        <f t="shared" si="1"/>
        <v>-6328650.0099999998</v>
      </c>
    </row>
    <row r="42" spans="1:12" ht="26.25" customHeight="1">
      <c r="A42" s="293" t="s">
        <v>220</v>
      </c>
      <c r="B42" s="291"/>
      <c r="C42" s="291"/>
      <c r="D42" s="291"/>
      <c r="E42" s="292"/>
      <c r="F42" s="10">
        <v>159</v>
      </c>
      <c r="G42" s="50">
        <f>G43+G46</f>
        <v>-37144714</v>
      </c>
      <c r="H42" s="51">
        <f>H43+H46</f>
        <v>0</v>
      </c>
      <c r="I42" s="49">
        <f t="shared" si="0"/>
        <v>-37144714</v>
      </c>
      <c r="J42" s="50">
        <f>J43+J46</f>
        <v>-121686327.89</v>
      </c>
      <c r="K42" s="51">
        <f>K43+K46</f>
        <v>0</v>
      </c>
      <c r="L42" s="49">
        <f t="shared" si="1"/>
        <v>-121686327.89</v>
      </c>
    </row>
    <row r="43" spans="1:12" ht="16.5" customHeight="1">
      <c r="A43" s="290" t="s">
        <v>221</v>
      </c>
      <c r="B43" s="291"/>
      <c r="C43" s="291"/>
      <c r="D43" s="291"/>
      <c r="E43" s="292"/>
      <c r="F43" s="10">
        <v>160</v>
      </c>
      <c r="G43" s="50">
        <f>SUM(G44:G45)</f>
        <v>-37144714</v>
      </c>
      <c r="H43" s="51">
        <f>SUM(H44:H45)</f>
        <v>0</v>
      </c>
      <c r="I43" s="49">
        <f t="shared" si="0"/>
        <v>-37144714</v>
      </c>
      <c r="J43" s="50">
        <f>SUM(J44:J45)</f>
        <v>-121686327.89</v>
      </c>
      <c r="K43" s="51">
        <f>SUM(K44:K45)</f>
        <v>0</v>
      </c>
      <c r="L43" s="49">
        <f t="shared" si="1"/>
        <v>-121686327.89</v>
      </c>
    </row>
    <row r="44" spans="1:12" ht="12.75" customHeight="1">
      <c r="A44" s="290" t="s">
        <v>222</v>
      </c>
      <c r="B44" s="291"/>
      <c r="C44" s="291"/>
      <c r="D44" s="291"/>
      <c r="E44" s="292"/>
      <c r="F44" s="10">
        <v>161</v>
      </c>
      <c r="G44" s="44">
        <v>-37122923.630000003</v>
      </c>
      <c r="H44" s="48"/>
      <c r="I44" s="49">
        <f t="shared" si="0"/>
        <v>-37122923.630000003</v>
      </c>
      <c r="J44" s="44">
        <v>-121650548.51000001</v>
      </c>
      <c r="K44" s="48"/>
      <c r="L44" s="49">
        <f t="shared" si="1"/>
        <v>-121650548.51000001</v>
      </c>
    </row>
    <row r="45" spans="1:12" ht="12.75" customHeight="1">
      <c r="A45" s="290" t="s">
        <v>223</v>
      </c>
      <c r="B45" s="291"/>
      <c r="C45" s="291"/>
      <c r="D45" s="291"/>
      <c r="E45" s="292"/>
      <c r="F45" s="10">
        <v>162</v>
      </c>
      <c r="G45" s="44">
        <v>-21790.37</v>
      </c>
      <c r="H45" s="48"/>
      <c r="I45" s="49">
        <f t="shared" si="0"/>
        <v>-21790.37</v>
      </c>
      <c r="J45" s="44">
        <v>-35779.379999999997</v>
      </c>
      <c r="K45" s="48"/>
      <c r="L45" s="49">
        <f t="shared" si="1"/>
        <v>-35779.379999999997</v>
      </c>
    </row>
    <row r="46" spans="1:12" ht="24.75" customHeight="1">
      <c r="A46" s="290" t="s">
        <v>224</v>
      </c>
      <c r="B46" s="291"/>
      <c r="C46" s="291"/>
      <c r="D46" s="291"/>
      <c r="E46" s="292"/>
      <c r="F46" s="10">
        <v>163</v>
      </c>
      <c r="G46" s="50">
        <f>SUM(G47:G49)</f>
        <v>0</v>
      </c>
      <c r="H46" s="51">
        <f>SUM(H47:H49)</f>
        <v>0</v>
      </c>
      <c r="I46" s="49">
        <f t="shared" si="0"/>
        <v>0</v>
      </c>
      <c r="J46" s="50">
        <f>SUM(J47:J49)</f>
        <v>0</v>
      </c>
      <c r="K46" s="51">
        <f>SUM(K47:K49)</f>
        <v>0</v>
      </c>
      <c r="L46" s="49">
        <f t="shared" si="1"/>
        <v>0</v>
      </c>
    </row>
    <row r="47" spans="1:12" ht="12.75" customHeight="1">
      <c r="A47" s="290" t="s">
        <v>217</v>
      </c>
      <c r="B47" s="291"/>
      <c r="C47" s="291"/>
      <c r="D47" s="291"/>
      <c r="E47" s="292"/>
      <c r="F47" s="10">
        <v>164</v>
      </c>
      <c r="G47" s="44"/>
      <c r="H47" s="48"/>
      <c r="I47" s="49">
        <f t="shared" si="0"/>
        <v>0</v>
      </c>
      <c r="J47" s="44"/>
      <c r="K47" s="48"/>
      <c r="L47" s="49">
        <f t="shared" si="1"/>
        <v>0</v>
      </c>
    </row>
    <row r="48" spans="1:12" ht="12.75" customHeight="1">
      <c r="A48" s="290" t="s">
        <v>218</v>
      </c>
      <c r="B48" s="291"/>
      <c r="C48" s="291"/>
      <c r="D48" s="291"/>
      <c r="E48" s="292"/>
      <c r="F48" s="10">
        <v>165</v>
      </c>
      <c r="G48" s="44"/>
      <c r="H48" s="48"/>
      <c r="I48" s="49">
        <f t="shared" si="0"/>
        <v>0</v>
      </c>
      <c r="J48" s="44"/>
      <c r="K48" s="48"/>
      <c r="L48" s="49">
        <f t="shared" si="1"/>
        <v>0</v>
      </c>
    </row>
    <row r="49" spans="1:12" ht="12.75" customHeight="1">
      <c r="A49" s="290" t="s">
        <v>219</v>
      </c>
      <c r="B49" s="291"/>
      <c r="C49" s="291"/>
      <c r="D49" s="291"/>
      <c r="E49" s="292"/>
      <c r="F49" s="10">
        <v>166</v>
      </c>
      <c r="G49" s="44"/>
      <c r="H49" s="48"/>
      <c r="I49" s="49">
        <f t="shared" si="0"/>
        <v>0</v>
      </c>
      <c r="J49" s="44"/>
      <c r="K49" s="48"/>
      <c r="L49" s="49">
        <f t="shared" si="1"/>
        <v>0</v>
      </c>
    </row>
    <row r="50" spans="1:12" ht="36" customHeight="1">
      <c r="A50" s="320" t="s">
        <v>225</v>
      </c>
      <c r="B50" s="321"/>
      <c r="C50" s="321"/>
      <c r="D50" s="321"/>
      <c r="E50" s="322"/>
      <c r="F50" s="10">
        <v>167</v>
      </c>
      <c r="G50" s="50">
        <f>SUM(G51:G53)</f>
        <v>1620519.07</v>
      </c>
      <c r="H50" s="51">
        <f>SUM(H51:H53)</f>
        <v>0</v>
      </c>
      <c r="I50" s="49">
        <f t="shared" si="0"/>
        <v>1620519.07</v>
      </c>
      <c r="J50" s="50">
        <f>SUM(J51:J53)</f>
        <v>733084.31</v>
      </c>
      <c r="K50" s="51">
        <f>SUM(K51:K53)</f>
        <v>0</v>
      </c>
      <c r="L50" s="49">
        <f t="shared" si="1"/>
        <v>733084.31</v>
      </c>
    </row>
    <row r="51" spans="1:12" ht="12.75" customHeight="1">
      <c r="A51" s="290" t="s">
        <v>226</v>
      </c>
      <c r="B51" s="291"/>
      <c r="C51" s="291"/>
      <c r="D51" s="291"/>
      <c r="E51" s="292"/>
      <c r="F51" s="10">
        <v>168</v>
      </c>
      <c r="G51" s="44">
        <v>1620519.07</v>
      </c>
      <c r="H51" s="48"/>
      <c r="I51" s="49">
        <f t="shared" si="0"/>
        <v>1620519.07</v>
      </c>
      <c r="J51" s="44">
        <v>733084.31</v>
      </c>
      <c r="K51" s="48"/>
      <c r="L51" s="49">
        <f t="shared" si="1"/>
        <v>733084.31</v>
      </c>
    </row>
    <row r="52" spans="1:12" ht="12.75" customHeight="1">
      <c r="A52" s="290" t="s">
        <v>227</v>
      </c>
      <c r="B52" s="291"/>
      <c r="C52" s="291"/>
      <c r="D52" s="291"/>
      <c r="E52" s="292"/>
      <c r="F52" s="10">
        <v>169</v>
      </c>
      <c r="G52" s="44"/>
      <c r="H52" s="48"/>
      <c r="I52" s="49">
        <f t="shared" si="0"/>
        <v>0</v>
      </c>
      <c r="J52" s="44"/>
      <c r="K52" s="48"/>
      <c r="L52" s="49">
        <f t="shared" si="1"/>
        <v>0</v>
      </c>
    </row>
    <row r="53" spans="1:12" ht="12.75" customHeight="1">
      <c r="A53" s="290" t="s">
        <v>228</v>
      </c>
      <c r="B53" s="291"/>
      <c r="C53" s="291"/>
      <c r="D53" s="291"/>
      <c r="E53" s="292"/>
      <c r="F53" s="10">
        <v>170</v>
      </c>
      <c r="G53" s="44"/>
      <c r="H53" s="48"/>
      <c r="I53" s="49">
        <f t="shared" si="0"/>
        <v>0</v>
      </c>
      <c r="J53" s="44"/>
      <c r="K53" s="48"/>
      <c r="L53" s="49">
        <f t="shared" si="1"/>
        <v>0</v>
      </c>
    </row>
    <row r="54" spans="1:12" ht="33" customHeight="1">
      <c r="A54" s="323" t="s">
        <v>229</v>
      </c>
      <c r="B54" s="300"/>
      <c r="C54" s="300"/>
      <c r="D54" s="300"/>
      <c r="E54" s="301"/>
      <c r="F54" s="10">
        <v>171</v>
      </c>
      <c r="G54" s="50">
        <f>SUM(G55:G56)</f>
        <v>0</v>
      </c>
      <c r="H54" s="51">
        <f>SUM(H55:H56)</f>
        <v>0</v>
      </c>
      <c r="I54" s="49">
        <f t="shared" si="0"/>
        <v>0</v>
      </c>
      <c r="J54" s="50">
        <f>SUM(J55:J56)</f>
        <v>0</v>
      </c>
      <c r="K54" s="51">
        <f>SUM(K55:K56)</f>
        <v>0</v>
      </c>
      <c r="L54" s="49">
        <f t="shared" si="1"/>
        <v>0</v>
      </c>
    </row>
    <row r="55" spans="1:12" ht="12.75" customHeight="1">
      <c r="A55" s="290" t="s">
        <v>230</v>
      </c>
      <c r="B55" s="291"/>
      <c r="C55" s="291"/>
      <c r="D55" s="291"/>
      <c r="E55" s="292"/>
      <c r="F55" s="10">
        <v>172</v>
      </c>
      <c r="G55" s="44"/>
      <c r="H55" s="48"/>
      <c r="I55" s="49">
        <f t="shared" si="0"/>
        <v>0</v>
      </c>
      <c r="J55" s="44"/>
      <c r="K55" s="48"/>
      <c r="L55" s="49">
        <f t="shared" si="1"/>
        <v>0</v>
      </c>
    </row>
    <row r="56" spans="1:12" ht="12.75" customHeight="1">
      <c r="A56" s="290" t="s">
        <v>231</v>
      </c>
      <c r="B56" s="291"/>
      <c r="C56" s="291"/>
      <c r="D56" s="291"/>
      <c r="E56" s="292"/>
      <c r="F56" s="10">
        <v>173</v>
      </c>
      <c r="G56" s="44"/>
      <c r="H56" s="48"/>
      <c r="I56" s="49">
        <f t="shared" si="0"/>
        <v>0</v>
      </c>
      <c r="J56" s="44"/>
      <c r="K56" s="48"/>
      <c r="L56" s="49">
        <f t="shared" si="1"/>
        <v>0</v>
      </c>
    </row>
    <row r="57" spans="1:12" ht="24.75" customHeight="1">
      <c r="A57" s="293" t="s">
        <v>232</v>
      </c>
      <c r="B57" s="291"/>
      <c r="C57" s="291"/>
      <c r="D57" s="291"/>
      <c r="E57" s="292"/>
      <c r="F57" s="10">
        <v>174</v>
      </c>
      <c r="G57" s="50">
        <f>G58+G62</f>
        <v>-21630559.969999999</v>
      </c>
      <c r="H57" s="51">
        <f>H58+H62</f>
        <v>-197040917.87</v>
      </c>
      <c r="I57" s="49">
        <f t="shared" si="0"/>
        <v>-218671477.84</v>
      </c>
      <c r="J57" s="50">
        <f>J58+J62</f>
        <v>-31998547.649999999</v>
      </c>
      <c r="K57" s="51">
        <f>K58+K62</f>
        <v>-166911380.41000003</v>
      </c>
      <c r="L57" s="49">
        <f t="shared" si="1"/>
        <v>-198909928.06000003</v>
      </c>
    </row>
    <row r="58" spans="1:12" ht="12.75" customHeight="1">
      <c r="A58" s="290" t="s">
        <v>233</v>
      </c>
      <c r="B58" s="291"/>
      <c r="C58" s="291"/>
      <c r="D58" s="291"/>
      <c r="E58" s="292"/>
      <c r="F58" s="10">
        <v>175</v>
      </c>
      <c r="G58" s="50">
        <f>SUM(G59:G61)</f>
        <v>-4648772.24</v>
      </c>
      <c r="H58" s="51">
        <f>SUM(H59:H61)</f>
        <v>-45971249.670000002</v>
      </c>
      <c r="I58" s="49">
        <f t="shared" si="0"/>
        <v>-50620021.910000004</v>
      </c>
      <c r="J58" s="50">
        <f>SUM(J59:J61)</f>
        <v>-15532348.09</v>
      </c>
      <c r="K58" s="51">
        <f>SUM(K59:K61)</f>
        <v>-60159164.390000001</v>
      </c>
      <c r="L58" s="49">
        <f t="shared" si="1"/>
        <v>-75691512.480000004</v>
      </c>
    </row>
    <row r="59" spans="1:12" ht="12.75" customHeight="1">
      <c r="A59" s="290" t="s">
        <v>234</v>
      </c>
      <c r="B59" s="291"/>
      <c r="C59" s="291"/>
      <c r="D59" s="291"/>
      <c r="E59" s="292"/>
      <c r="F59" s="10">
        <v>176</v>
      </c>
      <c r="G59" s="44">
        <v>-3613643.92</v>
      </c>
      <c r="H59" s="48">
        <v>-39690918.609999999</v>
      </c>
      <c r="I59" s="49">
        <f t="shared" si="0"/>
        <v>-43304562.530000001</v>
      </c>
      <c r="J59" s="44">
        <v>-9690156.0600000005</v>
      </c>
      <c r="K59" s="48">
        <v>-44436517.659999996</v>
      </c>
      <c r="L59" s="49">
        <f t="shared" si="1"/>
        <v>-54126673.719999999</v>
      </c>
    </row>
    <row r="60" spans="1:12" ht="12.75" customHeight="1">
      <c r="A60" s="290" t="s">
        <v>235</v>
      </c>
      <c r="B60" s="291"/>
      <c r="C60" s="291"/>
      <c r="D60" s="291"/>
      <c r="E60" s="292"/>
      <c r="F60" s="10">
        <v>177</v>
      </c>
      <c r="G60" s="44">
        <v>-1035128.3199999999</v>
      </c>
      <c r="H60" s="48">
        <v>-6280331.0599999996</v>
      </c>
      <c r="I60" s="49">
        <f t="shared" si="0"/>
        <v>-7315459.3799999999</v>
      </c>
      <c r="J60" s="44">
        <v>-5842192.0300000003</v>
      </c>
      <c r="K60" s="48">
        <v>-15722646.73</v>
      </c>
      <c r="L60" s="49">
        <f t="shared" si="1"/>
        <v>-21564838.760000002</v>
      </c>
    </row>
    <row r="61" spans="1:12" ht="12.75" customHeight="1">
      <c r="A61" s="290" t="s">
        <v>236</v>
      </c>
      <c r="B61" s="291"/>
      <c r="C61" s="291"/>
      <c r="D61" s="291"/>
      <c r="E61" s="292"/>
      <c r="F61" s="10">
        <v>178</v>
      </c>
      <c r="G61" s="44"/>
      <c r="H61" s="48"/>
      <c r="I61" s="49">
        <f t="shared" si="0"/>
        <v>0</v>
      </c>
      <c r="J61" s="44"/>
      <c r="K61" s="48"/>
      <c r="L61" s="49">
        <f t="shared" si="1"/>
        <v>0</v>
      </c>
    </row>
    <row r="62" spans="1:12" ht="15" customHeight="1">
      <c r="A62" s="290" t="s">
        <v>237</v>
      </c>
      <c r="B62" s="291"/>
      <c r="C62" s="291"/>
      <c r="D62" s="291"/>
      <c r="E62" s="292"/>
      <c r="F62" s="10">
        <v>179</v>
      </c>
      <c r="G62" s="50">
        <f>SUM(G63:G65)</f>
        <v>-16981787.73</v>
      </c>
      <c r="H62" s="51">
        <f>SUM(H63:H65)</f>
        <v>-151069668.19999999</v>
      </c>
      <c r="I62" s="49">
        <f t="shared" si="0"/>
        <v>-168051455.92999998</v>
      </c>
      <c r="J62" s="50">
        <f>SUM(J63:J65)</f>
        <v>-16466199.559999999</v>
      </c>
      <c r="K62" s="51">
        <f>SUM(K63:K65)</f>
        <v>-106752216.02000001</v>
      </c>
      <c r="L62" s="49">
        <f t="shared" si="1"/>
        <v>-123218415.58000001</v>
      </c>
    </row>
    <row r="63" spans="1:12" ht="12.75" customHeight="1">
      <c r="A63" s="290" t="s">
        <v>238</v>
      </c>
      <c r="B63" s="291"/>
      <c r="C63" s="291"/>
      <c r="D63" s="291"/>
      <c r="E63" s="292"/>
      <c r="F63" s="10">
        <v>180</v>
      </c>
      <c r="G63" s="44">
        <v>-501523.96</v>
      </c>
      <c r="H63" s="48">
        <v>-10509899.210000001</v>
      </c>
      <c r="I63" s="49">
        <f t="shared" si="0"/>
        <v>-11011423.170000002</v>
      </c>
      <c r="J63" s="44">
        <v>-455680.78</v>
      </c>
      <c r="K63" s="48">
        <v>-8657969.4000000004</v>
      </c>
      <c r="L63" s="49">
        <f t="shared" si="1"/>
        <v>-9113650.1799999997</v>
      </c>
    </row>
    <row r="64" spans="1:12" ht="22.5" customHeight="1">
      <c r="A64" s="290" t="s">
        <v>239</v>
      </c>
      <c r="B64" s="291"/>
      <c r="C64" s="291"/>
      <c r="D64" s="291"/>
      <c r="E64" s="292"/>
      <c r="F64" s="10">
        <v>181</v>
      </c>
      <c r="G64" s="44">
        <v>-10530843.800000001</v>
      </c>
      <c r="H64" s="48">
        <v>-79409595.140000001</v>
      </c>
      <c r="I64" s="49">
        <f t="shared" si="0"/>
        <v>-89940438.939999998</v>
      </c>
      <c r="J64" s="44">
        <v>-10000561.18</v>
      </c>
      <c r="K64" s="48">
        <v>-66455870.219999999</v>
      </c>
      <c r="L64" s="49">
        <f t="shared" si="1"/>
        <v>-76456431.400000006</v>
      </c>
    </row>
    <row r="65" spans="1:12" ht="12.75" customHeight="1">
      <c r="A65" s="290" t="s">
        <v>240</v>
      </c>
      <c r="B65" s="291"/>
      <c r="C65" s="291"/>
      <c r="D65" s="291"/>
      <c r="E65" s="292"/>
      <c r="F65" s="10">
        <v>182</v>
      </c>
      <c r="G65" s="44">
        <v>-5949419.9699999997</v>
      </c>
      <c r="H65" s="48">
        <v>-61150173.850000001</v>
      </c>
      <c r="I65" s="49">
        <f t="shared" si="0"/>
        <v>-67099593.82</v>
      </c>
      <c r="J65" s="44">
        <v>-6009957.5999999996</v>
      </c>
      <c r="K65" s="48">
        <v>-31638376.399999999</v>
      </c>
      <c r="L65" s="49">
        <f t="shared" si="1"/>
        <v>-37648334</v>
      </c>
    </row>
    <row r="66" spans="1:12" ht="12.75" customHeight="1">
      <c r="A66" s="293" t="s">
        <v>241</v>
      </c>
      <c r="B66" s="291"/>
      <c r="C66" s="291"/>
      <c r="D66" s="291"/>
      <c r="E66" s="292"/>
      <c r="F66" s="10">
        <v>183</v>
      </c>
      <c r="G66" s="50">
        <f>SUM(G67:G73)</f>
        <v>-221193.27000000002</v>
      </c>
      <c r="H66" s="51">
        <f>SUM(H67:H73)</f>
        <v>-9003507.0299999993</v>
      </c>
      <c r="I66" s="49">
        <f t="shared" si="0"/>
        <v>-9224700.2999999989</v>
      </c>
      <c r="J66" s="50">
        <f>SUM(J67:J73)</f>
        <v>-4659795.87</v>
      </c>
      <c r="K66" s="51">
        <f>SUM(K67:K73)</f>
        <v>-6547888.5599999996</v>
      </c>
      <c r="L66" s="49">
        <f t="shared" si="1"/>
        <v>-11207684.43</v>
      </c>
    </row>
    <row r="67" spans="1:12" ht="24.75" customHeight="1">
      <c r="A67" s="290" t="s">
        <v>242</v>
      </c>
      <c r="B67" s="291"/>
      <c r="C67" s="291"/>
      <c r="D67" s="291"/>
      <c r="E67" s="292"/>
      <c r="F67" s="10">
        <v>184</v>
      </c>
      <c r="G67" s="44"/>
      <c r="H67" s="48"/>
      <c r="I67" s="49">
        <f t="shared" si="0"/>
        <v>0</v>
      </c>
      <c r="J67" s="44"/>
      <c r="K67" s="48"/>
      <c r="L67" s="49">
        <f t="shared" si="1"/>
        <v>0</v>
      </c>
    </row>
    <row r="68" spans="1:12" ht="12.75" customHeight="1">
      <c r="A68" s="290" t="s">
        <v>243</v>
      </c>
      <c r="B68" s="291"/>
      <c r="C68" s="291"/>
      <c r="D68" s="291"/>
      <c r="E68" s="292"/>
      <c r="F68" s="10">
        <v>185</v>
      </c>
      <c r="G68" s="44"/>
      <c r="H68" s="48">
        <v>-169726.03</v>
      </c>
      <c r="I68" s="49">
        <f t="shared" si="0"/>
        <v>-169726.03</v>
      </c>
      <c r="J68" s="44"/>
      <c r="K68" s="48"/>
      <c r="L68" s="49">
        <f t="shared" si="1"/>
        <v>0</v>
      </c>
    </row>
    <row r="69" spans="1:12" ht="12.75" customHeight="1">
      <c r="A69" s="290" t="s">
        <v>244</v>
      </c>
      <c r="B69" s="291"/>
      <c r="C69" s="291"/>
      <c r="D69" s="291"/>
      <c r="E69" s="292"/>
      <c r="F69" s="10">
        <v>186</v>
      </c>
      <c r="G69" s="44">
        <v>-55564.97</v>
      </c>
      <c r="H69" s="48">
        <v>-4560721.04</v>
      </c>
      <c r="I69" s="49">
        <f t="shared" si="0"/>
        <v>-4616286.01</v>
      </c>
      <c r="J69" s="44"/>
      <c r="K69" s="48">
        <v>-4891122.17</v>
      </c>
      <c r="L69" s="49">
        <f t="shared" si="1"/>
        <v>-4891122.17</v>
      </c>
    </row>
    <row r="70" spans="1:12" ht="15.75" customHeight="1">
      <c r="A70" s="290" t="s">
        <v>245</v>
      </c>
      <c r="B70" s="291"/>
      <c r="C70" s="291"/>
      <c r="D70" s="291"/>
      <c r="E70" s="292"/>
      <c r="F70" s="10">
        <v>187</v>
      </c>
      <c r="G70" s="44"/>
      <c r="H70" s="48">
        <v>-41104.6</v>
      </c>
      <c r="I70" s="49">
        <f t="shared" si="0"/>
        <v>-41104.6</v>
      </c>
      <c r="J70" s="44">
        <v>-90065.45</v>
      </c>
      <c r="K70" s="48">
        <v>-98012.56</v>
      </c>
      <c r="L70" s="49">
        <f t="shared" si="1"/>
        <v>-188078.01</v>
      </c>
    </row>
    <row r="71" spans="1:12" ht="16.5" customHeight="1">
      <c r="A71" s="290" t="s">
        <v>246</v>
      </c>
      <c r="B71" s="291"/>
      <c r="C71" s="291"/>
      <c r="D71" s="291"/>
      <c r="E71" s="292"/>
      <c r="F71" s="10">
        <v>188</v>
      </c>
      <c r="G71" s="44">
        <v>-39295.449999999997</v>
      </c>
      <c r="H71" s="48">
        <v>-136513.56</v>
      </c>
      <c r="I71" s="49">
        <f t="shared" si="0"/>
        <v>-175809.01</v>
      </c>
      <c r="J71" s="44"/>
      <c r="K71" s="48">
        <v>-104198.95</v>
      </c>
      <c r="L71" s="49">
        <f t="shared" si="1"/>
        <v>-104198.95</v>
      </c>
    </row>
    <row r="72" spans="1:12" ht="12.75" customHeight="1">
      <c r="A72" s="290" t="s">
        <v>247</v>
      </c>
      <c r="B72" s="291"/>
      <c r="C72" s="291"/>
      <c r="D72" s="291"/>
      <c r="E72" s="292"/>
      <c r="F72" s="10">
        <v>189</v>
      </c>
      <c r="G72" s="44"/>
      <c r="H72" s="48"/>
      <c r="I72" s="49">
        <f t="shared" ref="I72:I99" si="2">G72+H72</f>
        <v>0</v>
      </c>
      <c r="J72" s="44">
        <v>-4395995.5999999996</v>
      </c>
      <c r="K72" s="48"/>
      <c r="L72" s="49">
        <f t="shared" ref="L72:L99" si="3">J72+K72</f>
        <v>-4395995.5999999996</v>
      </c>
    </row>
    <row r="73" spans="1:12" ht="12.75" customHeight="1">
      <c r="A73" s="290" t="s">
        <v>248</v>
      </c>
      <c r="B73" s="291"/>
      <c r="C73" s="291"/>
      <c r="D73" s="291"/>
      <c r="E73" s="292"/>
      <c r="F73" s="10">
        <v>190</v>
      </c>
      <c r="G73" s="44">
        <v>-126332.85</v>
      </c>
      <c r="H73" s="48">
        <v>-4095441.8</v>
      </c>
      <c r="I73" s="49">
        <f t="shared" si="2"/>
        <v>-4221774.6499999994</v>
      </c>
      <c r="J73" s="44">
        <v>-173734.82</v>
      </c>
      <c r="K73" s="48">
        <v>-1454554.88</v>
      </c>
      <c r="L73" s="49">
        <f t="shared" si="3"/>
        <v>-1628289.7</v>
      </c>
    </row>
    <row r="74" spans="1:12" ht="17.25" customHeight="1">
      <c r="A74" s="293" t="s">
        <v>249</v>
      </c>
      <c r="B74" s="291"/>
      <c r="C74" s="291"/>
      <c r="D74" s="291"/>
      <c r="E74" s="292"/>
      <c r="F74" s="10">
        <v>191</v>
      </c>
      <c r="G74" s="50">
        <f>SUM(G75:G76)</f>
        <v>-66839.8</v>
      </c>
      <c r="H74" s="51">
        <f>SUM(H75:H76)</f>
        <v>-22870765.960000001</v>
      </c>
      <c r="I74" s="49">
        <f t="shared" si="2"/>
        <v>-22937605.760000002</v>
      </c>
      <c r="J74" s="50">
        <f>SUM(J75:J76)</f>
        <v>-142529.65</v>
      </c>
      <c r="K74" s="51">
        <f>SUM(K75:K76)</f>
        <v>-5694161.0199999996</v>
      </c>
      <c r="L74" s="49">
        <f t="shared" si="3"/>
        <v>-5836690.6699999999</v>
      </c>
    </row>
    <row r="75" spans="1:12" ht="12.75" customHeight="1">
      <c r="A75" s="290" t="s">
        <v>250</v>
      </c>
      <c r="B75" s="291"/>
      <c r="C75" s="291"/>
      <c r="D75" s="291"/>
      <c r="E75" s="292"/>
      <c r="F75" s="10">
        <v>192</v>
      </c>
      <c r="G75" s="44"/>
      <c r="H75" s="48"/>
      <c r="I75" s="49">
        <f t="shared" si="2"/>
        <v>0</v>
      </c>
      <c r="J75" s="44"/>
      <c r="K75" s="48"/>
      <c r="L75" s="49">
        <f t="shared" si="3"/>
        <v>0</v>
      </c>
    </row>
    <row r="76" spans="1:12" ht="12.75" customHeight="1">
      <c r="A76" s="290" t="s">
        <v>251</v>
      </c>
      <c r="B76" s="291"/>
      <c r="C76" s="291"/>
      <c r="D76" s="291"/>
      <c r="E76" s="292"/>
      <c r="F76" s="10">
        <v>193</v>
      </c>
      <c r="G76" s="44">
        <v>-66839.8</v>
      </c>
      <c r="H76" s="48">
        <v>-22870765.960000001</v>
      </c>
      <c r="I76" s="49">
        <f t="shared" si="2"/>
        <v>-22937605.760000002</v>
      </c>
      <c r="J76" s="44">
        <v>-142529.65</v>
      </c>
      <c r="K76" s="48">
        <v>-5694161.0199999996</v>
      </c>
      <c r="L76" s="49">
        <f t="shared" si="3"/>
        <v>-5836690.6699999999</v>
      </c>
    </row>
    <row r="77" spans="1:12" ht="12.75" customHeight="1">
      <c r="A77" s="293" t="s">
        <v>252</v>
      </c>
      <c r="B77" s="291"/>
      <c r="C77" s="291"/>
      <c r="D77" s="291"/>
      <c r="E77" s="292"/>
      <c r="F77" s="10">
        <v>194</v>
      </c>
      <c r="G77" s="44"/>
      <c r="H77" s="48">
        <v>-1267261.19</v>
      </c>
      <c r="I77" s="49">
        <f t="shared" si="2"/>
        <v>-1267261.19</v>
      </c>
      <c r="J77" s="44"/>
      <c r="K77" s="48">
        <v>-505193.35</v>
      </c>
      <c r="L77" s="49">
        <f t="shared" si="3"/>
        <v>-505193.35</v>
      </c>
    </row>
    <row r="78" spans="1:12" ht="35.25" customHeight="1">
      <c r="A78" s="293" t="s">
        <v>253</v>
      </c>
      <c r="B78" s="294"/>
      <c r="C78" s="294"/>
      <c r="D78" s="294"/>
      <c r="E78" s="309"/>
      <c r="F78" s="10">
        <v>195</v>
      </c>
      <c r="G78" s="50">
        <f>G7+G16+G30+G31+G32+G33+G42+G50+G54+G57+G66+G74+G77</f>
        <v>7804311.1800000006</v>
      </c>
      <c r="H78" s="51">
        <f>H7+H16+H30+H31+H32+H33+H42+H50+H54+H57+H66+H74+H77</f>
        <v>642023.60999981081</v>
      </c>
      <c r="I78" s="49">
        <f t="shared" si="2"/>
        <v>8446334.789999811</v>
      </c>
      <c r="J78" s="50">
        <f>J7+J16+J30+J31+J32+J33+J42+J50+J54+J57+J66+J74+J77</f>
        <v>15716509.779999973</v>
      </c>
      <c r="K78" s="51">
        <f>K7+K16+K30+K31+K32+K33+K42+K50+K54+K57+K66+K74+K77</f>
        <v>22130621.989999957</v>
      </c>
      <c r="L78" s="49">
        <f t="shared" si="3"/>
        <v>37847131.769999929</v>
      </c>
    </row>
    <row r="79" spans="1:12" ht="12.75" customHeight="1">
      <c r="A79" s="293" t="s">
        <v>254</v>
      </c>
      <c r="B79" s="291"/>
      <c r="C79" s="291"/>
      <c r="D79" s="291"/>
      <c r="E79" s="292"/>
      <c r="F79" s="10">
        <v>196</v>
      </c>
      <c r="G79" s="50">
        <f>SUM(G80:G81)</f>
        <v>-1560862.24</v>
      </c>
      <c r="H79" s="51">
        <f>SUM(H80:H81)</f>
        <v>-128404.73</v>
      </c>
      <c r="I79" s="49">
        <f t="shared" si="2"/>
        <v>-1689266.97</v>
      </c>
      <c r="J79" s="50">
        <f>SUM(J80:J81)</f>
        <v>-3143301.96</v>
      </c>
      <c r="K79" s="51">
        <f>SUM(K80:K81)</f>
        <v>-4426124.4000000004</v>
      </c>
      <c r="L79" s="49">
        <f t="shared" si="3"/>
        <v>-7569426.3600000003</v>
      </c>
    </row>
    <row r="80" spans="1:12" ht="12.75" customHeight="1">
      <c r="A80" s="290" t="s">
        <v>255</v>
      </c>
      <c r="B80" s="291"/>
      <c r="C80" s="291"/>
      <c r="D80" s="291"/>
      <c r="E80" s="292"/>
      <c r="F80" s="10">
        <v>197</v>
      </c>
      <c r="G80" s="44">
        <v>-1560862.24</v>
      </c>
      <c r="H80" s="48">
        <v>-128404.73</v>
      </c>
      <c r="I80" s="49">
        <f t="shared" si="2"/>
        <v>-1689266.97</v>
      </c>
      <c r="J80" s="44">
        <v>-115474.04</v>
      </c>
      <c r="K80" s="48"/>
      <c r="L80" s="49">
        <f t="shared" si="3"/>
        <v>-115474.04</v>
      </c>
    </row>
    <row r="81" spans="1:12" ht="12.75" customHeight="1">
      <c r="A81" s="290" t="s">
        <v>256</v>
      </c>
      <c r="B81" s="291"/>
      <c r="C81" s="291"/>
      <c r="D81" s="291"/>
      <c r="E81" s="292"/>
      <c r="F81" s="10">
        <v>198</v>
      </c>
      <c r="G81" s="44"/>
      <c r="H81" s="48"/>
      <c r="I81" s="49">
        <f t="shared" si="2"/>
        <v>0</v>
      </c>
      <c r="J81" s="44">
        <v>-3027827.92</v>
      </c>
      <c r="K81" s="48">
        <v>-4426124.4000000004</v>
      </c>
      <c r="L81" s="49">
        <f t="shared" si="3"/>
        <v>-7453952.3200000003</v>
      </c>
    </row>
    <row r="82" spans="1:12" ht="24" customHeight="1">
      <c r="A82" s="293" t="s">
        <v>257</v>
      </c>
      <c r="B82" s="291"/>
      <c r="C82" s="291"/>
      <c r="D82" s="291"/>
      <c r="E82" s="292"/>
      <c r="F82" s="10">
        <v>199</v>
      </c>
      <c r="G82" s="50">
        <f>G78+G79</f>
        <v>6243448.9400000004</v>
      </c>
      <c r="H82" s="51">
        <f>H78+H79</f>
        <v>513618.87999981083</v>
      </c>
      <c r="I82" s="49">
        <f t="shared" si="2"/>
        <v>6757067.8199998112</v>
      </c>
      <c r="J82" s="50">
        <f>J78+J79</f>
        <v>12573207.819999974</v>
      </c>
      <c r="K82" s="51">
        <f>K78+K79</f>
        <v>17704497.589999959</v>
      </c>
      <c r="L82" s="49">
        <f>J82+K82</f>
        <v>30277705.409999933</v>
      </c>
    </row>
    <row r="83" spans="1:12" ht="12.75" customHeight="1">
      <c r="A83" s="293" t="s">
        <v>180</v>
      </c>
      <c r="B83" s="294"/>
      <c r="C83" s="294"/>
      <c r="D83" s="294"/>
      <c r="E83" s="309"/>
      <c r="F83" s="10">
        <v>200</v>
      </c>
      <c r="G83" s="44"/>
      <c r="H83" s="48"/>
      <c r="I83" s="49">
        <f t="shared" si="2"/>
        <v>0</v>
      </c>
      <c r="J83" s="44"/>
      <c r="K83" s="48"/>
      <c r="L83" s="49">
        <f t="shared" si="3"/>
        <v>0</v>
      </c>
    </row>
    <row r="84" spans="1:12" ht="12.75" customHeight="1">
      <c r="A84" s="293" t="s">
        <v>181</v>
      </c>
      <c r="B84" s="294"/>
      <c r="C84" s="294"/>
      <c r="D84" s="294"/>
      <c r="E84" s="309"/>
      <c r="F84" s="10">
        <v>201</v>
      </c>
      <c r="G84" s="44"/>
      <c r="H84" s="48"/>
      <c r="I84" s="49">
        <f t="shared" si="2"/>
        <v>0</v>
      </c>
      <c r="J84" s="44"/>
      <c r="K84" s="48"/>
      <c r="L84" s="49">
        <f t="shared" si="3"/>
        <v>0</v>
      </c>
    </row>
    <row r="85" spans="1:12" ht="12.75" customHeight="1">
      <c r="A85" s="293" t="s">
        <v>258</v>
      </c>
      <c r="B85" s="294"/>
      <c r="C85" s="294"/>
      <c r="D85" s="294"/>
      <c r="E85" s="294"/>
      <c r="F85" s="10">
        <v>202</v>
      </c>
      <c r="G85" s="44">
        <f>+G7+G16+G30+G31+G32+G81</f>
        <v>127956697.83</v>
      </c>
      <c r="H85" s="55">
        <f>+H7+H16+H30+H31+H32+H81</f>
        <v>477888234.80999982</v>
      </c>
      <c r="I85" s="56">
        <f>IF((G85+H85)=(I7+I16+I30+I31+I32+I81),(G85+H85),FALSE)</f>
        <v>605844932.63999987</v>
      </c>
      <c r="J85" s="44">
        <f>+J7+J16+J30+J31+J32+J81</f>
        <v>238229473.03</v>
      </c>
      <c r="K85" s="55">
        <f>+K7+K16+K30+K31+K32+K81</f>
        <v>439006514.56</v>
      </c>
      <c r="L85" s="56">
        <f>IF((J85+K85)=(L7+L16+L30+L31+L32+L81),(J85+K85),FALSE)</f>
        <v>677235987.59000003</v>
      </c>
    </row>
    <row r="86" spans="1:12" ht="12.75" customHeight="1">
      <c r="A86" s="293" t="s">
        <v>259</v>
      </c>
      <c r="B86" s="294"/>
      <c r="C86" s="294"/>
      <c r="D86" s="294"/>
      <c r="E86" s="294"/>
      <c r="F86" s="10">
        <v>203</v>
      </c>
      <c r="G86" s="57">
        <f>+G33+G42+G50+G54+G57+G66+G74+G77+G80</f>
        <v>-121713248.89</v>
      </c>
      <c r="H86" s="48">
        <f>+H33+H42+H50+H54+H57+H66+H74+H77+H80</f>
        <v>-477374615.92999995</v>
      </c>
      <c r="I86" s="56">
        <f>IF((G86+H86)=(I33+I42+I50+I54+I57+I66+I74+I77+I80),(G86+H86),FALSE)</f>
        <v>-599087864.81999993</v>
      </c>
      <c r="J86" s="57">
        <f>+J33+J42+J50+J54+J57+J66+J74+J77+J80</f>
        <v>-225656265.21000001</v>
      </c>
      <c r="K86" s="48">
        <f>+K33+K42+K50+K54+K57+K66+K74+K77+K80</f>
        <v>-421302016.97000003</v>
      </c>
      <c r="L86" s="56">
        <f>IF((J86+K86)=(L33+L42+L50+L54+L57+L66+L74+L77+L80),(J86+K86),FALSE)</f>
        <v>-646958282.18000007</v>
      </c>
    </row>
    <row r="87" spans="1:12" ht="12.75" customHeight="1">
      <c r="A87" s="293" t="s">
        <v>260</v>
      </c>
      <c r="B87" s="291"/>
      <c r="C87" s="291"/>
      <c r="D87" s="291"/>
      <c r="E87" s="291"/>
      <c r="F87" s="10">
        <v>204</v>
      </c>
      <c r="G87" s="50">
        <f>SUM(G88:G94)-G95</f>
        <v>5807850.0999999996</v>
      </c>
      <c r="H87" s="51">
        <f>SUM(H88:H94)-H95</f>
        <v>28989775.210000001</v>
      </c>
      <c r="I87" s="49">
        <f t="shared" si="2"/>
        <v>34797625.310000002</v>
      </c>
      <c r="J87" s="50">
        <f>SUM(J88:J94)-J95</f>
        <v>5967952.0300000003</v>
      </c>
      <c r="K87" s="51">
        <f>SUM(K88:K94)-K95</f>
        <v>4826842.62</v>
      </c>
      <c r="L87" s="49">
        <f t="shared" si="3"/>
        <v>10794794.65</v>
      </c>
    </row>
    <row r="88" spans="1:12" ht="25.5" customHeight="1">
      <c r="A88" s="290" t="s">
        <v>261</v>
      </c>
      <c r="B88" s="291"/>
      <c r="C88" s="291"/>
      <c r="D88" s="291"/>
      <c r="E88" s="291"/>
      <c r="F88" s="10">
        <v>205</v>
      </c>
      <c r="G88" s="44"/>
      <c r="H88" s="48"/>
      <c r="I88" s="49">
        <f t="shared" si="2"/>
        <v>0</v>
      </c>
      <c r="J88" s="44"/>
      <c r="K88" s="48"/>
      <c r="L88" s="49">
        <f t="shared" si="3"/>
        <v>0</v>
      </c>
    </row>
    <row r="89" spans="1:12" ht="23.25" customHeight="1">
      <c r="A89" s="290" t="s">
        <v>262</v>
      </c>
      <c r="B89" s="291"/>
      <c r="C89" s="291"/>
      <c r="D89" s="291"/>
      <c r="E89" s="291"/>
      <c r="F89" s="10">
        <v>206</v>
      </c>
      <c r="G89" s="44">
        <v>5807850.0999999996</v>
      </c>
      <c r="H89" s="48">
        <v>28857990.990000002</v>
      </c>
      <c r="I89" s="49">
        <f t="shared" si="2"/>
        <v>34665841.090000004</v>
      </c>
      <c r="J89" s="44">
        <v>5967952.0300000003</v>
      </c>
      <c r="K89" s="48">
        <v>4826842.62</v>
      </c>
      <c r="L89" s="49">
        <f t="shared" si="3"/>
        <v>10794794.65</v>
      </c>
    </row>
    <row r="90" spans="1:12" ht="24.75" customHeight="1">
      <c r="A90" s="290" t="s">
        <v>263</v>
      </c>
      <c r="B90" s="291"/>
      <c r="C90" s="291"/>
      <c r="D90" s="291"/>
      <c r="E90" s="291"/>
      <c r="F90" s="10">
        <v>207</v>
      </c>
      <c r="G90" s="44"/>
      <c r="H90" s="48">
        <v>131784.22</v>
      </c>
      <c r="I90" s="49">
        <f t="shared" si="2"/>
        <v>131784.22</v>
      </c>
      <c r="J90" s="44"/>
      <c r="K90" s="48"/>
      <c r="L90" s="49">
        <f t="shared" si="3"/>
        <v>0</v>
      </c>
    </row>
    <row r="91" spans="1:12" ht="24.75" customHeight="1">
      <c r="A91" s="290" t="s">
        <v>264</v>
      </c>
      <c r="B91" s="291"/>
      <c r="C91" s="291"/>
      <c r="D91" s="291"/>
      <c r="E91" s="291"/>
      <c r="F91" s="10">
        <v>208</v>
      </c>
      <c r="G91" s="44"/>
      <c r="H91" s="48"/>
      <c r="I91" s="49">
        <f t="shared" si="2"/>
        <v>0</v>
      </c>
      <c r="J91" s="44"/>
      <c r="K91" s="48"/>
      <c r="L91" s="49">
        <f t="shared" si="3"/>
        <v>0</v>
      </c>
    </row>
    <row r="92" spans="1:12" ht="15" customHeight="1">
      <c r="A92" s="299" t="s">
        <v>265</v>
      </c>
      <c r="B92" s="300"/>
      <c r="C92" s="300"/>
      <c r="D92" s="300"/>
      <c r="E92" s="301"/>
      <c r="F92" s="10">
        <v>209</v>
      </c>
      <c r="G92" s="44"/>
      <c r="H92" s="48"/>
      <c r="I92" s="49">
        <f t="shared" si="2"/>
        <v>0</v>
      </c>
      <c r="J92" s="44"/>
      <c r="K92" s="48"/>
      <c r="L92" s="49">
        <f t="shared" si="3"/>
        <v>0</v>
      </c>
    </row>
    <row r="93" spans="1:12" ht="17.25" customHeight="1">
      <c r="A93" s="299" t="s">
        <v>266</v>
      </c>
      <c r="B93" s="300"/>
      <c r="C93" s="300"/>
      <c r="D93" s="300"/>
      <c r="E93" s="301"/>
      <c r="F93" s="10">
        <v>210</v>
      </c>
      <c r="G93" s="44"/>
      <c r="H93" s="48"/>
      <c r="I93" s="49">
        <f t="shared" si="2"/>
        <v>0</v>
      </c>
      <c r="J93" s="44"/>
      <c r="K93" s="48"/>
      <c r="L93" s="49">
        <f t="shared" si="3"/>
        <v>0</v>
      </c>
    </row>
    <row r="94" spans="1:12" ht="12.75" customHeight="1">
      <c r="A94" s="299" t="s">
        <v>267</v>
      </c>
      <c r="B94" s="300"/>
      <c r="C94" s="300"/>
      <c r="D94" s="300"/>
      <c r="E94" s="301"/>
      <c r="F94" s="10">
        <v>211</v>
      </c>
      <c r="G94" s="44"/>
      <c r="H94" s="48"/>
      <c r="I94" s="49">
        <f t="shared" si="2"/>
        <v>0</v>
      </c>
      <c r="J94" s="44"/>
      <c r="K94" s="48"/>
      <c r="L94" s="49">
        <f t="shared" si="3"/>
        <v>0</v>
      </c>
    </row>
    <row r="95" spans="1:12" ht="12.75" customHeight="1">
      <c r="A95" s="290" t="s">
        <v>268</v>
      </c>
      <c r="B95" s="291"/>
      <c r="C95" s="291"/>
      <c r="D95" s="291"/>
      <c r="E95" s="291"/>
      <c r="F95" s="10">
        <v>212</v>
      </c>
      <c r="G95" s="44"/>
      <c r="H95" s="48"/>
      <c r="I95" s="49">
        <f t="shared" si="2"/>
        <v>0</v>
      </c>
      <c r="J95" s="44"/>
      <c r="K95" s="48"/>
      <c r="L95" s="49">
        <f t="shared" si="3"/>
        <v>0</v>
      </c>
    </row>
    <row r="96" spans="1:12" ht="12.75" customHeight="1">
      <c r="A96" s="293" t="s">
        <v>269</v>
      </c>
      <c r="B96" s="291"/>
      <c r="C96" s="291"/>
      <c r="D96" s="291"/>
      <c r="E96" s="291"/>
      <c r="F96" s="10">
        <v>213</v>
      </c>
      <c r="G96" s="50">
        <f>G82+G87</f>
        <v>12051299.039999999</v>
      </c>
      <c r="H96" s="51">
        <f>H82+H87</f>
        <v>29503394.08999981</v>
      </c>
      <c r="I96" s="49">
        <f t="shared" si="2"/>
        <v>41554693.129999809</v>
      </c>
      <c r="J96" s="50">
        <f>J82+J87</f>
        <v>18541159.849999975</v>
      </c>
      <c r="K96" s="51">
        <f>K82+K87</f>
        <v>22531340.20999996</v>
      </c>
      <c r="L96" s="49">
        <f t="shared" si="3"/>
        <v>41072500.059999935</v>
      </c>
    </row>
    <row r="97" spans="1:12" ht="12.75" customHeight="1">
      <c r="A97" s="293" t="s">
        <v>180</v>
      </c>
      <c r="B97" s="294"/>
      <c r="C97" s="294"/>
      <c r="D97" s="294"/>
      <c r="E97" s="309"/>
      <c r="F97" s="10">
        <v>214</v>
      </c>
      <c r="G97" s="5"/>
      <c r="H97" s="6"/>
      <c r="I97" s="33">
        <f t="shared" si="2"/>
        <v>0</v>
      </c>
      <c r="J97" s="5"/>
      <c r="K97" s="6"/>
      <c r="L97" s="33">
        <f t="shared" si="3"/>
        <v>0</v>
      </c>
    </row>
    <row r="98" spans="1:12" ht="12.75" customHeight="1">
      <c r="A98" s="293" t="s">
        <v>181</v>
      </c>
      <c r="B98" s="294"/>
      <c r="C98" s="294"/>
      <c r="D98" s="294"/>
      <c r="E98" s="309"/>
      <c r="F98" s="10">
        <v>215</v>
      </c>
      <c r="G98" s="5"/>
      <c r="H98" s="6"/>
      <c r="I98" s="33">
        <f t="shared" si="2"/>
        <v>0</v>
      </c>
      <c r="J98" s="5"/>
      <c r="K98" s="6"/>
      <c r="L98" s="33">
        <f t="shared" si="3"/>
        <v>0</v>
      </c>
    </row>
    <row r="99" spans="1:12" ht="15" customHeight="1">
      <c r="A99" s="325" t="s">
        <v>270</v>
      </c>
      <c r="B99" s="326"/>
      <c r="C99" s="326"/>
      <c r="D99" s="326"/>
      <c r="E99" s="327"/>
      <c r="F99" s="11">
        <v>216</v>
      </c>
      <c r="G99" s="7">
        <v>0</v>
      </c>
      <c r="H99" s="8">
        <v>0</v>
      </c>
      <c r="I99" s="34">
        <f t="shared" si="2"/>
        <v>0</v>
      </c>
      <c r="J99" s="7">
        <v>0</v>
      </c>
      <c r="K99" s="8">
        <v>0</v>
      </c>
      <c r="L99" s="34">
        <f t="shared" si="3"/>
        <v>0</v>
      </c>
    </row>
    <row r="100" spans="1:12">
      <c r="A100" s="324" t="s">
        <v>271</v>
      </c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M1:IV1048576 A101:L65536 F7:L99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  <ignoredErrors>
    <ignoredError sqref="I87:L87 L50:L66 I33:K34 L7:L24 I38:K38 I35:I37 I42:K43 I39:I41 I46:K46 I44:I45 I96:L96 I90 L89:L90 I89 I88 L88 I91:I95 L91:L95" formula="1"/>
    <ignoredError sqref="I82:L86 L67:L74 I80 L80 I81 L81" formula="1" unlockedFormula="1"/>
    <ignoredError sqref="I75 G82:H86 G78:L79 I76 L76 I77 L77 L75" unlockedFormula="1"/>
    <ignoredError sqref="G74:H74" formulaRange="1" unlockedFormula="1"/>
    <ignoredError sqref="G50:H50 G6:K6 G7:H7 G16:H16 G24:H24 G54:H58 G62:H62 G66:H66 G18:H18" formulaRange="1"/>
    <ignoredError sqref="I74:K74 I67:I73" formula="1" formulaRange="1" unlockedFormula="1"/>
    <ignoredError sqref="I50:K50 I7:K7 I16:K16 I8:I14 I20:I21 I19 I24:K24 I22:I23 I54:K58 I51 I62:K62 I59:I61 I66:K66 I63:I65 I18:K18 I17:J17 I15 I52:I53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zoomScaleNormal="100" zoomScaleSheetLayoutView="100" workbookViewId="0">
      <selection activeCell="H20" sqref="H20"/>
    </sheetView>
  </sheetViews>
  <sheetFormatPr defaultRowHeight="12.75"/>
  <cols>
    <col min="1" max="4" width="9.140625" style="29"/>
    <col min="5" max="5" width="14.140625" style="29" customWidth="1"/>
    <col min="6" max="6" width="9.140625" style="29"/>
    <col min="7" max="12" width="12.7109375" style="29" customWidth="1"/>
    <col min="13" max="16384" width="9.140625" style="29"/>
  </cols>
  <sheetData>
    <row r="1" spans="1:12" ht="20.25" customHeight="1">
      <c r="A1" s="317" t="s">
        <v>184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12.75" customHeight="1">
      <c r="A2" s="282" t="s">
        <v>387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>
      <c r="A3" s="171"/>
      <c r="B3" s="84"/>
      <c r="C3" s="84"/>
      <c r="D3" s="172"/>
      <c r="E3" s="172"/>
      <c r="F3" s="172"/>
      <c r="G3" s="172"/>
      <c r="H3" s="172"/>
      <c r="I3" s="173"/>
      <c r="J3" s="173"/>
      <c r="K3" s="333" t="s">
        <v>52</v>
      </c>
      <c r="L3" s="333"/>
    </row>
    <row r="4" spans="1:12" ht="12.75" customHeight="1">
      <c r="A4" s="269" t="s">
        <v>122</v>
      </c>
      <c r="B4" s="270"/>
      <c r="C4" s="270"/>
      <c r="D4" s="270"/>
      <c r="E4" s="271"/>
      <c r="F4" s="275" t="s">
        <v>123</v>
      </c>
      <c r="G4" s="277" t="s">
        <v>124</v>
      </c>
      <c r="H4" s="278"/>
      <c r="I4" s="279"/>
      <c r="J4" s="277" t="s">
        <v>125</v>
      </c>
      <c r="K4" s="278"/>
      <c r="L4" s="279"/>
    </row>
    <row r="5" spans="1:12">
      <c r="A5" s="272"/>
      <c r="B5" s="273"/>
      <c r="C5" s="273"/>
      <c r="D5" s="273"/>
      <c r="E5" s="274"/>
      <c r="F5" s="276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2">
      <c r="A6" s="284">
        <v>1</v>
      </c>
      <c r="B6" s="285"/>
      <c r="C6" s="285"/>
      <c r="D6" s="285"/>
      <c r="E6" s="286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2" ht="12.75" customHeight="1">
      <c r="A7" s="265" t="s">
        <v>185</v>
      </c>
      <c r="B7" s="267"/>
      <c r="C7" s="267"/>
      <c r="D7" s="267"/>
      <c r="E7" s="268"/>
      <c r="F7" s="9">
        <v>124</v>
      </c>
      <c r="G7" s="45">
        <f>SUM(G8:G15)</f>
        <v>94446440.099999994</v>
      </c>
      <c r="H7" s="46">
        <f>SUM(H8:H15)</f>
        <v>397788980.73999989</v>
      </c>
      <c r="I7" s="47">
        <f>G7+H7</f>
        <v>492235420.83999991</v>
      </c>
      <c r="J7" s="45">
        <f>SUM(J8:J15)</f>
        <v>210077438.32999998</v>
      </c>
      <c r="K7" s="46">
        <f>SUM(K8:K15)</f>
        <v>352518240.13999993</v>
      </c>
      <c r="L7" s="47">
        <f>J7+K7</f>
        <v>562595678.46999991</v>
      </c>
    </row>
    <row r="8" spans="1:12" ht="12.75" customHeight="1">
      <c r="A8" s="290" t="s">
        <v>186</v>
      </c>
      <c r="B8" s="291"/>
      <c r="C8" s="291"/>
      <c r="D8" s="291"/>
      <c r="E8" s="292"/>
      <c r="F8" s="10">
        <v>125</v>
      </c>
      <c r="G8" s="44">
        <v>94456951.780000001</v>
      </c>
      <c r="H8" s="48">
        <v>710692158.30999994</v>
      </c>
      <c r="I8" s="49">
        <f t="shared" ref="I8:I71" si="0">G8+H8</f>
        <v>805149110.08999991</v>
      </c>
      <c r="J8" s="44">
        <v>210744425.12</v>
      </c>
      <c r="K8" s="48">
        <v>675556733.58000004</v>
      </c>
      <c r="L8" s="49">
        <f t="shared" ref="L8:L71" si="1">J8+K8</f>
        <v>886301158.70000005</v>
      </c>
    </row>
    <row r="9" spans="1:12" ht="12.75" customHeight="1">
      <c r="A9" s="290" t="s">
        <v>187</v>
      </c>
      <c r="B9" s="291"/>
      <c r="C9" s="291"/>
      <c r="D9" s="291"/>
      <c r="E9" s="292"/>
      <c r="F9" s="10">
        <v>126</v>
      </c>
      <c r="G9" s="44"/>
      <c r="H9" s="48"/>
      <c r="I9" s="49">
        <f t="shared" si="0"/>
        <v>0</v>
      </c>
      <c r="J9" s="44"/>
      <c r="K9" s="48"/>
      <c r="L9" s="49">
        <f t="shared" si="1"/>
        <v>0</v>
      </c>
    </row>
    <row r="10" spans="1:12" ht="25.5" customHeight="1">
      <c r="A10" s="290" t="s">
        <v>188</v>
      </c>
      <c r="B10" s="291"/>
      <c r="C10" s="291"/>
      <c r="D10" s="291"/>
      <c r="E10" s="292"/>
      <c r="F10" s="10">
        <v>127</v>
      </c>
      <c r="G10" s="44"/>
      <c r="H10" s="48">
        <v>-30915475.850000001</v>
      </c>
      <c r="I10" s="49">
        <f t="shared" si="0"/>
        <v>-30915475.850000001</v>
      </c>
      <c r="J10" s="44"/>
      <c r="K10" s="48">
        <v>-989094.34</v>
      </c>
      <c r="L10" s="49">
        <f t="shared" si="1"/>
        <v>-989094.34</v>
      </c>
    </row>
    <row r="11" spans="1:12" ht="12.75" customHeight="1">
      <c r="A11" s="290" t="s">
        <v>189</v>
      </c>
      <c r="B11" s="291"/>
      <c r="C11" s="291"/>
      <c r="D11" s="291"/>
      <c r="E11" s="292"/>
      <c r="F11" s="10">
        <v>128</v>
      </c>
      <c r="G11" s="44">
        <v>-223602.83</v>
      </c>
      <c r="H11" s="48">
        <v>-124615069.95999999</v>
      </c>
      <c r="I11" s="49">
        <f t="shared" si="0"/>
        <v>-124838672.78999999</v>
      </c>
      <c r="J11" s="44">
        <v>-163580.07999999999</v>
      </c>
      <c r="K11" s="48">
        <v>-65313783.439999998</v>
      </c>
      <c r="L11" s="49">
        <f t="shared" si="1"/>
        <v>-65477363.519999996</v>
      </c>
    </row>
    <row r="12" spans="1:12" ht="12.75" customHeight="1">
      <c r="A12" s="290" t="s">
        <v>190</v>
      </c>
      <c r="B12" s="291"/>
      <c r="C12" s="291"/>
      <c r="D12" s="291"/>
      <c r="E12" s="292"/>
      <c r="F12" s="10">
        <v>129</v>
      </c>
      <c r="G12" s="44"/>
      <c r="H12" s="48"/>
      <c r="I12" s="49">
        <f t="shared" si="0"/>
        <v>0</v>
      </c>
      <c r="J12" s="44"/>
      <c r="K12" s="48">
        <v>-1069016.1200000001</v>
      </c>
      <c r="L12" s="49">
        <f t="shared" si="1"/>
        <v>-1069016.1200000001</v>
      </c>
    </row>
    <row r="13" spans="1:12" ht="12.75" customHeight="1">
      <c r="A13" s="290" t="s">
        <v>191</v>
      </c>
      <c r="B13" s="291"/>
      <c r="C13" s="291"/>
      <c r="D13" s="291"/>
      <c r="E13" s="292"/>
      <c r="F13" s="10">
        <v>130</v>
      </c>
      <c r="G13" s="44">
        <v>145957.71</v>
      </c>
      <c r="H13" s="48">
        <v>-207956303.56999999</v>
      </c>
      <c r="I13" s="49">
        <f t="shared" si="0"/>
        <v>-207810345.85999998</v>
      </c>
      <c r="J13" s="44">
        <v>-501786.21</v>
      </c>
      <c r="K13" s="48">
        <v>-261472450.37</v>
      </c>
      <c r="L13" s="49">
        <f t="shared" si="1"/>
        <v>-261974236.58000001</v>
      </c>
    </row>
    <row r="14" spans="1:12" ht="12.75" customHeight="1">
      <c r="A14" s="290" t="s">
        <v>192</v>
      </c>
      <c r="B14" s="291"/>
      <c r="C14" s="291"/>
      <c r="D14" s="291"/>
      <c r="E14" s="292"/>
      <c r="F14" s="10">
        <v>131</v>
      </c>
      <c r="G14" s="44">
        <v>67133.440000000002</v>
      </c>
      <c r="H14" s="48">
        <v>50583671.810000002</v>
      </c>
      <c r="I14" s="49">
        <f t="shared" si="0"/>
        <v>50650805.25</v>
      </c>
      <c r="J14" s="44">
        <v>-1620.5</v>
      </c>
      <c r="K14" s="48">
        <v>4998215.0199999996</v>
      </c>
      <c r="L14" s="49">
        <f t="shared" si="1"/>
        <v>4996594.5199999996</v>
      </c>
    </row>
    <row r="15" spans="1:12" ht="12.75" customHeight="1">
      <c r="A15" s="290" t="s">
        <v>193</v>
      </c>
      <c r="B15" s="291"/>
      <c r="C15" s="291"/>
      <c r="D15" s="291"/>
      <c r="E15" s="292"/>
      <c r="F15" s="10">
        <v>132</v>
      </c>
      <c r="G15" s="44"/>
      <c r="H15" s="48"/>
      <c r="I15" s="49">
        <f t="shared" si="0"/>
        <v>0</v>
      </c>
      <c r="J15" s="44"/>
      <c r="K15" s="48">
        <v>807635.81</v>
      </c>
      <c r="L15" s="49">
        <f t="shared" si="1"/>
        <v>807635.81</v>
      </c>
    </row>
    <row r="16" spans="1:12" ht="24.75" customHeight="1">
      <c r="A16" s="293" t="s">
        <v>194</v>
      </c>
      <c r="B16" s="291"/>
      <c r="C16" s="291"/>
      <c r="D16" s="291"/>
      <c r="E16" s="292"/>
      <c r="F16" s="10">
        <v>133</v>
      </c>
      <c r="G16" s="50">
        <f>G17+G18+G22+G23+G24+G28+G29</f>
        <v>32547954.82</v>
      </c>
      <c r="H16" s="51">
        <f>H17+H18+H22+H23+H24+H28+H29</f>
        <v>39702807.659999996</v>
      </c>
      <c r="I16" s="49">
        <f t="shared" si="0"/>
        <v>72250762.479999989</v>
      </c>
      <c r="J16" s="50">
        <f>J17+J18+J22+J23+J24+J28+J29</f>
        <v>31090725.790000003</v>
      </c>
      <c r="K16" s="51">
        <f>K17+K18+K22+K23+K24+K28+K29</f>
        <v>52055245.480000004</v>
      </c>
      <c r="L16" s="49">
        <f t="shared" si="1"/>
        <v>83145971.270000011</v>
      </c>
    </row>
    <row r="17" spans="1:12" ht="27" customHeight="1">
      <c r="A17" s="290" t="s">
        <v>195</v>
      </c>
      <c r="B17" s="291"/>
      <c r="C17" s="291"/>
      <c r="D17" s="291"/>
      <c r="E17" s="292"/>
      <c r="F17" s="10">
        <v>134</v>
      </c>
      <c r="G17" s="44"/>
      <c r="H17" s="48">
        <v>46764.160000000003</v>
      </c>
      <c r="I17" s="49">
        <f t="shared" si="0"/>
        <v>46764.160000000003</v>
      </c>
      <c r="J17" s="44"/>
      <c r="K17" s="48"/>
      <c r="L17" s="49">
        <f t="shared" si="1"/>
        <v>0</v>
      </c>
    </row>
    <row r="18" spans="1:12" ht="26.25" customHeight="1">
      <c r="A18" s="290" t="s">
        <v>196</v>
      </c>
      <c r="B18" s="291"/>
      <c r="C18" s="291"/>
      <c r="D18" s="291"/>
      <c r="E18" s="292"/>
      <c r="F18" s="10">
        <v>135</v>
      </c>
      <c r="G18" s="50">
        <f>SUM(G19:G21)</f>
        <v>0</v>
      </c>
      <c r="H18" s="51">
        <f>SUM(H19:H21)</f>
        <v>6676826.21</v>
      </c>
      <c r="I18" s="49">
        <f t="shared" si="0"/>
        <v>6676826.21</v>
      </c>
      <c r="J18" s="50">
        <f>SUM(J19:J21)</f>
        <v>0</v>
      </c>
      <c r="K18" s="51">
        <f>SUM(K19:K21)</f>
        <v>6188323.4800000004</v>
      </c>
      <c r="L18" s="49">
        <f t="shared" si="1"/>
        <v>6188323.4800000004</v>
      </c>
    </row>
    <row r="19" spans="1:12" ht="12.75" customHeight="1">
      <c r="A19" s="290" t="s">
        <v>197</v>
      </c>
      <c r="B19" s="291"/>
      <c r="C19" s="291"/>
      <c r="D19" s="291"/>
      <c r="E19" s="292"/>
      <c r="F19" s="10">
        <v>136</v>
      </c>
      <c r="G19" s="44"/>
      <c r="H19" s="48">
        <v>6676826.21</v>
      </c>
      <c r="I19" s="49">
        <f t="shared" si="0"/>
        <v>6676826.21</v>
      </c>
      <c r="J19" s="44"/>
      <c r="K19" s="48">
        <v>6188323.4800000004</v>
      </c>
      <c r="L19" s="49">
        <f t="shared" si="1"/>
        <v>6188323.4800000004</v>
      </c>
    </row>
    <row r="20" spans="1:12" ht="24" customHeight="1">
      <c r="A20" s="290" t="s">
        <v>198</v>
      </c>
      <c r="B20" s="291"/>
      <c r="C20" s="291"/>
      <c r="D20" s="291"/>
      <c r="E20" s="292"/>
      <c r="F20" s="10">
        <v>137</v>
      </c>
      <c r="G20" s="44"/>
      <c r="H20" s="48"/>
      <c r="I20" s="49">
        <f t="shared" si="0"/>
        <v>0</v>
      </c>
      <c r="J20" s="44"/>
      <c r="K20" s="48"/>
      <c r="L20" s="49">
        <f t="shared" si="1"/>
        <v>0</v>
      </c>
    </row>
    <row r="21" spans="1:12" ht="12.75" customHeight="1">
      <c r="A21" s="290" t="s">
        <v>199</v>
      </c>
      <c r="B21" s="291"/>
      <c r="C21" s="291"/>
      <c r="D21" s="291"/>
      <c r="E21" s="292"/>
      <c r="F21" s="10">
        <v>138</v>
      </c>
      <c r="G21" s="44"/>
      <c r="H21" s="48"/>
      <c r="I21" s="49">
        <f t="shared" si="0"/>
        <v>0</v>
      </c>
      <c r="J21" s="44"/>
      <c r="K21" s="48"/>
      <c r="L21" s="49">
        <f t="shared" si="1"/>
        <v>0</v>
      </c>
    </row>
    <row r="22" spans="1:12" ht="12.75" customHeight="1">
      <c r="A22" s="290" t="s">
        <v>200</v>
      </c>
      <c r="B22" s="291"/>
      <c r="C22" s="291"/>
      <c r="D22" s="291"/>
      <c r="E22" s="292"/>
      <c r="F22" s="10">
        <v>139</v>
      </c>
      <c r="G22" s="44">
        <v>26771569.989999998</v>
      </c>
      <c r="H22" s="48">
        <v>25177898.280000001</v>
      </c>
      <c r="I22" s="49">
        <f t="shared" si="0"/>
        <v>51949468.269999996</v>
      </c>
      <c r="J22" s="44">
        <v>29326543.210000001</v>
      </c>
      <c r="K22" s="48">
        <v>31327433.140000001</v>
      </c>
      <c r="L22" s="49">
        <f t="shared" si="1"/>
        <v>60653976.350000001</v>
      </c>
    </row>
    <row r="23" spans="1:12" ht="24" customHeight="1">
      <c r="A23" s="290" t="s">
        <v>201</v>
      </c>
      <c r="B23" s="291"/>
      <c r="C23" s="291"/>
      <c r="D23" s="291"/>
      <c r="E23" s="292"/>
      <c r="F23" s="10">
        <v>140</v>
      </c>
      <c r="G23" s="44">
        <v>2062062.75</v>
      </c>
      <c r="H23" s="48">
        <v>3962401.92</v>
      </c>
      <c r="I23" s="49">
        <f t="shared" si="0"/>
        <v>6024464.6699999999</v>
      </c>
      <c r="J23" s="44">
        <v>124899.85</v>
      </c>
      <c r="K23" s="48">
        <v>395715.07</v>
      </c>
      <c r="L23" s="49">
        <f t="shared" si="1"/>
        <v>520614.92000000004</v>
      </c>
    </row>
    <row r="24" spans="1:12" ht="23.25" customHeight="1">
      <c r="A24" s="290" t="s">
        <v>202</v>
      </c>
      <c r="B24" s="291"/>
      <c r="C24" s="291"/>
      <c r="D24" s="291"/>
      <c r="E24" s="292"/>
      <c r="F24" s="10">
        <v>141</v>
      </c>
      <c r="G24" s="50">
        <f>SUM(G25:G27)</f>
        <v>98600.16</v>
      </c>
      <c r="H24" s="51">
        <f>SUM(H25:H27)</f>
        <v>926670.22</v>
      </c>
      <c r="I24" s="49">
        <f t="shared" si="0"/>
        <v>1025270.38</v>
      </c>
      <c r="J24" s="50">
        <f>SUM(J25:J27)</f>
        <v>1532038.8</v>
      </c>
      <c r="K24" s="51">
        <f>SUM(K25:K27)</f>
        <v>4280753.24</v>
      </c>
      <c r="L24" s="49">
        <f t="shared" si="1"/>
        <v>5812792.04</v>
      </c>
    </row>
    <row r="25" spans="1:12" ht="12.75" customHeight="1">
      <c r="A25" s="290" t="s">
        <v>203</v>
      </c>
      <c r="B25" s="291"/>
      <c r="C25" s="291"/>
      <c r="D25" s="291"/>
      <c r="E25" s="292"/>
      <c r="F25" s="10">
        <v>142</v>
      </c>
      <c r="G25" s="44">
        <v>98600.16</v>
      </c>
      <c r="H25" s="48">
        <v>551670.22</v>
      </c>
      <c r="I25" s="49">
        <f t="shared" si="0"/>
        <v>650270.38</v>
      </c>
      <c r="J25" s="44">
        <v>986803.27</v>
      </c>
      <c r="K25" s="48">
        <v>876941.46</v>
      </c>
      <c r="L25" s="49">
        <f t="shared" si="1"/>
        <v>1863744.73</v>
      </c>
    </row>
    <row r="26" spans="1:12" ht="12.75" customHeight="1">
      <c r="A26" s="290" t="s">
        <v>204</v>
      </c>
      <c r="B26" s="291"/>
      <c r="C26" s="291"/>
      <c r="D26" s="291"/>
      <c r="E26" s="292"/>
      <c r="F26" s="10">
        <v>143</v>
      </c>
      <c r="G26" s="44"/>
      <c r="H26" s="48">
        <v>375000</v>
      </c>
      <c r="I26" s="49">
        <f t="shared" si="0"/>
        <v>375000</v>
      </c>
      <c r="J26" s="44">
        <v>545235.53</v>
      </c>
      <c r="K26" s="48">
        <v>3403811.78</v>
      </c>
      <c r="L26" s="49">
        <f t="shared" si="1"/>
        <v>3949047.3099999996</v>
      </c>
    </row>
    <row r="27" spans="1:12" ht="12.75" customHeight="1">
      <c r="A27" s="290" t="s">
        <v>205</v>
      </c>
      <c r="B27" s="291"/>
      <c r="C27" s="291"/>
      <c r="D27" s="291"/>
      <c r="E27" s="292"/>
      <c r="F27" s="10">
        <v>144</v>
      </c>
      <c r="G27" s="44"/>
      <c r="H27" s="48"/>
      <c r="I27" s="49">
        <f t="shared" si="0"/>
        <v>0</v>
      </c>
      <c r="J27" s="44"/>
      <c r="K27" s="48"/>
      <c r="L27" s="49">
        <f t="shared" si="1"/>
        <v>0</v>
      </c>
    </row>
    <row r="28" spans="1:12" ht="12.75" customHeight="1">
      <c r="A28" s="290" t="s">
        <v>206</v>
      </c>
      <c r="B28" s="291"/>
      <c r="C28" s="291"/>
      <c r="D28" s="291"/>
      <c r="E28" s="292"/>
      <c r="F28" s="10">
        <v>145</v>
      </c>
      <c r="G28" s="44">
        <v>3537706.39</v>
      </c>
      <c r="H28" s="48">
        <v>1635576.51</v>
      </c>
      <c r="I28" s="49">
        <f t="shared" si="0"/>
        <v>5173282.9000000004</v>
      </c>
      <c r="J28" s="44"/>
      <c r="K28" s="48">
        <v>5833659.4299999997</v>
      </c>
      <c r="L28" s="49">
        <f t="shared" si="1"/>
        <v>5833659.4299999997</v>
      </c>
    </row>
    <row r="29" spans="1:12" ht="12.75" customHeight="1">
      <c r="A29" s="290" t="s">
        <v>207</v>
      </c>
      <c r="B29" s="291"/>
      <c r="C29" s="291"/>
      <c r="D29" s="291"/>
      <c r="E29" s="292"/>
      <c r="F29" s="10">
        <v>146</v>
      </c>
      <c r="G29" s="44">
        <v>78015.53</v>
      </c>
      <c r="H29" s="48">
        <v>1276670.3600000001</v>
      </c>
      <c r="I29" s="49">
        <f t="shared" si="0"/>
        <v>1354685.8900000001</v>
      </c>
      <c r="J29" s="44">
        <v>107243.93</v>
      </c>
      <c r="K29" s="48">
        <v>4029361.12</v>
      </c>
      <c r="L29" s="49">
        <f t="shared" si="1"/>
        <v>4136605.0500000003</v>
      </c>
    </row>
    <row r="30" spans="1:12" ht="12.75" customHeight="1">
      <c r="A30" s="293" t="s">
        <v>208</v>
      </c>
      <c r="B30" s="291"/>
      <c r="C30" s="291"/>
      <c r="D30" s="291"/>
      <c r="E30" s="292"/>
      <c r="F30" s="10">
        <v>147</v>
      </c>
      <c r="G30" s="44">
        <v>2886.37</v>
      </c>
      <c r="H30" s="48">
        <v>9177607.4600000009</v>
      </c>
      <c r="I30" s="49">
        <f t="shared" si="0"/>
        <v>9180493.8300000001</v>
      </c>
      <c r="J30" s="44">
        <v>5168.76</v>
      </c>
      <c r="K30" s="48">
        <v>9072387.1099999994</v>
      </c>
      <c r="L30" s="49">
        <f t="shared" si="1"/>
        <v>9077555.8699999992</v>
      </c>
    </row>
    <row r="31" spans="1:12" ht="15" customHeight="1">
      <c r="A31" s="293" t="s">
        <v>209</v>
      </c>
      <c r="B31" s="291"/>
      <c r="C31" s="291"/>
      <c r="D31" s="291"/>
      <c r="E31" s="292"/>
      <c r="F31" s="10">
        <v>148</v>
      </c>
      <c r="G31" s="44">
        <v>259499.34</v>
      </c>
      <c r="H31" s="48">
        <v>15907329.42</v>
      </c>
      <c r="I31" s="49">
        <f t="shared" si="0"/>
        <v>16166828.76</v>
      </c>
      <c r="J31" s="44">
        <v>14577.36</v>
      </c>
      <c r="K31" s="48">
        <v>7163303.1900000004</v>
      </c>
      <c r="L31" s="49">
        <f t="shared" si="1"/>
        <v>7177880.5500000007</v>
      </c>
    </row>
    <row r="32" spans="1:12" ht="12.75" customHeight="1">
      <c r="A32" s="293" t="s">
        <v>210</v>
      </c>
      <c r="B32" s="291"/>
      <c r="C32" s="291"/>
      <c r="D32" s="291"/>
      <c r="E32" s="292"/>
      <c r="F32" s="10">
        <v>149</v>
      </c>
      <c r="G32" s="44">
        <v>699917.2</v>
      </c>
      <c r="H32" s="48">
        <v>15311509.529999999</v>
      </c>
      <c r="I32" s="49">
        <f t="shared" si="0"/>
        <v>16011426.729999999</v>
      </c>
      <c r="J32" s="44">
        <v>69390.710000000006</v>
      </c>
      <c r="K32" s="48">
        <v>22623463.039999999</v>
      </c>
      <c r="L32" s="49">
        <f t="shared" si="1"/>
        <v>22692853.75</v>
      </c>
    </row>
    <row r="33" spans="1:12" ht="21" customHeight="1">
      <c r="A33" s="293" t="s">
        <v>211</v>
      </c>
      <c r="B33" s="291"/>
      <c r="C33" s="291"/>
      <c r="D33" s="291"/>
      <c r="E33" s="292"/>
      <c r="F33" s="10">
        <v>150</v>
      </c>
      <c r="G33" s="50">
        <f>G34+G38</f>
        <v>-62709598.68</v>
      </c>
      <c r="H33" s="51">
        <f>H34+H38</f>
        <v>-247063759.15000001</v>
      </c>
      <c r="I33" s="49">
        <f t="shared" si="0"/>
        <v>-309773357.82999998</v>
      </c>
      <c r="J33" s="50">
        <f>J34+J38</f>
        <v>-67786674.420000002</v>
      </c>
      <c r="K33" s="51">
        <f>K34+K38</f>
        <v>-241643393.63</v>
      </c>
      <c r="L33" s="49">
        <f t="shared" si="1"/>
        <v>-309430068.05000001</v>
      </c>
    </row>
    <row r="34" spans="1:12" ht="12.75" customHeight="1">
      <c r="A34" s="290" t="s">
        <v>212</v>
      </c>
      <c r="B34" s="291"/>
      <c r="C34" s="291"/>
      <c r="D34" s="291"/>
      <c r="E34" s="292"/>
      <c r="F34" s="10">
        <v>151</v>
      </c>
      <c r="G34" s="50">
        <f>SUM(G35:G37)</f>
        <v>-66499959.07</v>
      </c>
      <c r="H34" s="51">
        <f>SUM(H35:H37)</f>
        <v>-267834014.77000001</v>
      </c>
      <c r="I34" s="49">
        <f t="shared" si="0"/>
        <v>-334333973.84000003</v>
      </c>
      <c r="J34" s="50">
        <f>SUM(J35:J37)</f>
        <v>-69113607.140000001</v>
      </c>
      <c r="K34" s="51">
        <f>SUM(K35:K37)</f>
        <v>-228297237.88999999</v>
      </c>
      <c r="L34" s="49">
        <f t="shared" si="1"/>
        <v>-297410845.02999997</v>
      </c>
    </row>
    <row r="35" spans="1:12" ht="12.75" customHeight="1">
      <c r="A35" s="290" t="s">
        <v>213</v>
      </c>
      <c r="B35" s="291"/>
      <c r="C35" s="291"/>
      <c r="D35" s="291"/>
      <c r="E35" s="292"/>
      <c r="F35" s="10">
        <v>152</v>
      </c>
      <c r="G35" s="44">
        <v>-66499959.07</v>
      </c>
      <c r="H35" s="48">
        <v>-301900968.75</v>
      </c>
      <c r="I35" s="49">
        <f t="shared" si="0"/>
        <v>-368400927.81999999</v>
      </c>
      <c r="J35" s="44">
        <v>-69113607.140000001</v>
      </c>
      <c r="K35" s="48">
        <v>-262461119.91</v>
      </c>
      <c r="L35" s="49">
        <f t="shared" si="1"/>
        <v>-331574727.05000001</v>
      </c>
    </row>
    <row r="36" spans="1:12" ht="12.75" customHeight="1">
      <c r="A36" s="290" t="s">
        <v>214</v>
      </c>
      <c r="B36" s="291"/>
      <c r="C36" s="291"/>
      <c r="D36" s="291"/>
      <c r="E36" s="292"/>
      <c r="F36" s="10">
        <v>153</v>
      </c>
      <c r="G36" s="44"/>
      <c r="H36" s="48"/>
      <c r="I36" s="49">
        <f t="shared" si="0"/>
        <v>0</v>
      </c>
      <c r="J36" s="44"/>
      <c r="K36" s="48"/>
      <c r="L36" s="49">
        <f t="shared" si="1"/>
        <v>0</v>
      </c>
    </row>
    <row r="37" spans="1:12" ht="12.75" customHeight="1">
      <c r="A37" s="290" t="s">
        <v>215</v>
      </c>
      <c r="B37" s="291"/>
      <c r="C37" s="291"/>
      <c r="D37" s="291"/>
      <c r="E37" s="292"/>
      <c r="F37" s="10">
        <v>154</v>
      </c>
      <c r="G37" s="44"/>
      <c r="H37" s="48">
        <v>34066953.979999997</v>
      </c>
      <c r="I37" s="49">
        <f t="shared" si="0"/>
        <v>34066953.979999997</v>
      </c>
      <c r="J37" s="44"/>
      <c r="K37" s="48">
        <v>34163882.020000003</v>
      </c>
      <c r="L37" s="49">
        <f t="shared" si="1"/>
        <v>34163882.020000003</v>
      </c>
    </row>
    <row r="38" spans="1:12" ht="12.75" customHeight="1">
      <c r="A38" s="290" t="s">
        <v>216</v>
      </c>
      <c r="B38" s="291"/>
      <c r="C38" s="291"/>
      <c r="D38" s="291"/>
      <c r="E38" s="292"/>
      <c r="F38" s="10">
        <v>155</v>
      </c>
      <c r="G38" s="50">
        <f>SUM(G39:G41)</f>
        <v>3790360.39</v>
      </c>
      <c r="H38" s="51">
        <f>SUM(H39:H41)</f>
        <v>20770255.620000001</v>
      </c>
      <c r="I38" s="49">
        <f t="shared" si="0"/>
        <v>24560616.010000002</v>
      </c>
      <c r="J38" s="50">
        <f>SUM(J39:J41)</f>
        <v>1326932.72</v>
      </c>
      <c r="K38" s="51">
        <f>SUM(K39:K41)</f>
        <v>-13346155.74</v>
      </c>
      <c r="L38" s="49">
        <f t="shared" si="1"/>
        <v>-12019223.02</v>
      </c>
    </row>
    <row r="39" spans="1:12" ht="12.75" customHeight="1">
      <c r="A39" s="290" t="s">
        <v>217</v>
      </c>
      <c r="B39" s="291"/>
      <c r="C39" s="291"/>
      <c r="D39" s="291"/>
      <c r="E39" s="292"/>
      <c r="F39" s="10">
        <v>156</v>
      </c>
      <c r="G39" s="44">
        <v>3790360.39</v>
      </c>
      <c r="H39" s="48">
        <v>30981339.940000001</v>
      </c>
      <c r="I39" s="49">
        <f t="shared" si="0"/>
        <v>34771700.329999998</v>
      </c>
      <c r="J39" s="44">
        <v>1326932.72</v>
      </c>
      <c r="K39" s="48">
        <v>-7017505.7300000004</v>
      </c>
      <c r="L39" s="49">
        <f t="shared" si="1"/>
        <v>-5690573.0100000007</v>
      </c>
    </row>
    <row r="40" spans="1:12" ht="12.75" customHeight="1">
      <c r="A40" s="290" t="s">
        <v>218</v>
      </c>
      <c r="B40" s="291"/>
      <c r="C40" s="291"/>
      <c r="D40" s="291"/>
      <c r="E40" s="292"/>
      <c r="F40" s="10">
        <v>157</v>
      </c>
      <c r="G40" s="44"/>
      <c r="H40" s="48"/>
      <c r="I40" s="49">
        <f t="shared" si="0"/>
        <v>0</v>
      </c>
      <c r="J40" s="44"/>
      <c r="K40" s="48"/>
      <c r="L40" s="49">
        <f t="shared" si="1"/>
        <v>0</v>
      </c>
    </row>
    <row r="41" spans="1:12" ht="12.75" customHeight="1">
      <c r="A41" s="290" t="s">
        <v>219</v>
      </c>
      <c r="B41" s="291"/>
      <c r="C41" s="291"/>
      <c r="D41" s="291"/>
      <c r="E41" s="292"/>
      <c r="F41" s="10">
        <v>158</v>
      </c>
      <c r="G41" s="44"/>
      <c r="H41" s="48">
        <v>-10211084.32</v>
      </c>
      <c r="I41" s="49">
        <f t="shared" si="0"/>
        <v>-10211084.32</v>
      </c>
      <c r="J41" s="44"/>
      <c r="K41" s="48">
        <v>-6328650.0099999998</v>
      </c>
      <c r="L41" s="49">
        <f t="shared" si="1"/>
        <v>-6328650.0099999998</v>
      </c>
    </row>
    <row r="42" spans="1:12" ht="26.25" customHeight="1">
      <c r="A42" s="293" t="s">
        <v>220</v>
      </c>
      <c r="B42" s="291"/>
      <c r="C42" s="291"/>
      <c r="D42" s="291"/>
      <c r="E42" s="292"/>
      <c r="F42" s="10">
        <v>159</v>
      </c>
      <c r="G42" s="50">
        <f>G43+G46</f>
        <v>-37144714</v>
      </c>
      <c r="H42" s="51"/>
      <c r="I42" s="49">
        <f t="shared" si="0"/>
        <v>-37144714</v>
      </c>
      <c r="J42" s="50">
        <f>J43+J46</f>
        <v>-121686327.89</v>
      </c>
      <c r="K42" s="51">
        <f>K43+K46</f>
        <v>0</v>
      </c>
      <c r="L42" s="49">
        <f t="shared" si="1"/>
        <v>-121686327.89</v>
      </c>
    </row>
    <row r="43" spans="1:12" ht="21" customHeight="1">
      <c r="A43" s="290" t="s">
        <v>221</v>
      </c>
      <c r="B43" s="291"/>
      <c r="C43" s="291"/>
      <c r="D43" s="291"/>
      <c r="E43" s="292"/>
      <c r="F43" s="10">
        <v>160</v>
      </c>
      <c r="G43" s="50">
        <f>SUM(G44:G45)</f>
        <v>-37144714</v>
      </c>
      <c r="H43" s="51">
        <f>SUM(H44:H45)</f>
        <v>0</v>
      </c>
      <c r="I43" s="49">
        <f t="shared" si="0"/>
        <v>-37144714</v>
      </c>
      <c r="J43" s="50">
        <f>SUM(J44:J45)</f>
        <v>-121686327.89</v>
      </c>
      <c r="K43" s="51">
        <f>SUM(K44:K45)</f>
        <v>0</v>
      </c>
      <c r="L43" s="49">
        <f t="shared" si="1"/>
        <v>-121686327.89</v>
      </c>
    </row>
    <row r="44" spans="1:12" ht="12.75" customHeight="1">
      <c r="A44" s="290" t="s">
        <v>222</v>
      </c>
      <c r="B44" s="291"/>
      <c r="C44" s="291"/>
      <c r="D44" s="291"/>
      <c r="E44" s="292"/>
      <c r="F44" s="10">
        <v>161</v>
      </c>
      <c r="G44" s="44">
        <v>-37122923.630000003</v>
      </c>
      <c r="H44" s="48"/>
      <c r="I44" s="49">
        <f t="shared" si="0"/>
        <v>-37122923.630000003</v>
      </c>
      <c r="J44" s="44">
        <v>-121650548.51000001</v>
      </c>
      <c r="K44" s="48"/>
      <c r="L44" s="49">
        <f t="shared" si="1"/>
        <v>-121650548.51000001</v>
      </c>
    </row>
    <row r="45" spans="1:12" ht="12.75" customHeight="1">
      <c r="A45" s="290" t="s">
        <v>223</v>
      </c>
      <c r="B45" s="291"/>
      <c r="C45" s="291"/>
      <c r="D45" s="291"/>
      <c r="E45" s="292"/>
      <c r="F45" s="10">
        <v>162</v>
      </c>
      <c r="G45" s="44">
        <v>-21790.37</v>
      </c>
      <c r="H45" s="48"/>
      <c r="I45" s="49">
        <f t="shared" si="0"/>
        <v>-21790.37</v>
      </c>
      <c r="J45" s="44">
        <v>-35779.379999999997</v>
      </c>
      <c r="K45" s="48"/>
      <c r="L45" s="49">
        <f t="shared" si="1"/>
        <v>-35779.379999999997</v>
      </c>
    </row>
    <row r="46" spans="1:12" ht="24.75" customHeight="1">
      <c r="A46" s="290" t="s">
        <v>224</v>
      </c>
      <c r="B46" s="291"/>
      <c r="C46" s="291"/>
      <c r="D46" s="291"/>
      <c r="E46" s="292"/>
      <c r="F46" s="10">
        <v>163</v>
      </c>
      <c r="G46" s="50">
        <f>SUM(G47:G49)</f>
        <v>0</v>
      </c>
      <c r="H46" s="51">
        <f>SUM(H47:H49)</f>
        <v>0</v>
      </c>
      <c r="I46" s="49">
        <f t="shared" si="0"/>
        <v>0</v>
      </c>
      <c r="J46" s="50">
        <f>SUM(J47:J49)</f>
        <v>0</v>
      </c>
      <c r="K46" s="51">
        <f>SUM(K47:K49)</f>
        <v>0</v>
      </c>
      <c r="L46" s="49">
        <f t="shared" si="1"/>
        <v>0</v>
      </c>
    </row>
    <row r="47" spans="1:12" ht="12.75" customHeight="1">
      <c r="A47" s="290" t="s">
        <v>217</v>
      </c>
      <c r="B47" s="291"/>
      <c r="C47" s="291"/>
      <c r="D47" s="291"/>
      <c r="E47" s="292"/>
      <c r="F47" s="10">
        <v>164</v>
      </c>
      <c r="G47" s="44"/>
      <c r="H47" s="48"/>
      <c r="I47" s="49">
        <f t="shared" si="0"/>
        <v>0</v>
      </c>
      <c r="J47" s="44"/>
      <c r="K47" s="48"/>
      <c r="L47" s="49">
        <f t="shared" si="1"/>
        <v>0</v>
      </c>
    </row>
    <row r="48" spans="1:12" ht="12.75" customHeight="1">
      <c r="A48" s="290" t="s">
        <v>218</v>
      </c>
      <c r="B48" s="291"/>
      <c r="C48" s="291"/>
      <c r="D48" s="291"/>
      <c r="E48" s="292"/>
      <c r="F48" s="10">
        <v>165</v>
      </c>
      <c r="G48" s="44"/>
      <c r="H48" s="48"/>
      <c r="I48" s="49">
        <f t="shared" si="0"/>
        <v>0</v>
      </c>
      <c r="J48" s="44"/>
      <c r="K48" s="48"/>
      <c r="L48" s="49">
        <f t="shared" si="1"/>
        <v>0</v>
      </c>
    </row>
    <row r="49" spans="1:12" ht="12.75" customHeight="1">
      <c r="A49" s="290" t="s">
        <v>219</v>
      </c>
      <c r="B49" s="291"/>
      <c r="C49" s="291"/>
      <c r="D49" s="291"/>
      <c r="E49" s="292"/>
      <c r="F49" s="10">
        <v>166</v>
      </c>
      <c r="G49" s="44"/>
      <c r="H49" s="48"/>
      <c r="I49" s="49">
        <f t="shared" si="0"/>
        <v>0</v>
      </c>
      <c r="J49" s="44"/>
      <c r="K49" s="48"/>
      <c r="L49" s="49">
        <f t="shared" si="1"/>
        <v>0</v>
      </c>
    </row>
    <row r="50" spans="1:12" ht="40.5" customHeight="1">
      <c r="A50" s="320" t="s">
        <v>225</v>
      </c>
      <c r="B50" s="321"/>
      <c r="C50" s="321"/>
      <c r="D50" s="321"/>
      <c r="E50" s="322"/>
      <c r="F50" s="10">
        <v>167</v>
      </c>
      <c r="G50" s="50">
        <f>SUM(G51:G53)</f>
        <v>1620519.07</v>
      </c>
      <c r="H50" s="51">
        <f>SUM(H51:H53)</f>
        <v>0</v>
      </c>
      <c r="I50" s="49">
        <f t="shared" si="0"/>
        <v>1620519.07</v>
      </c>
      <c r="J50" s="50">
        <f>SUM(J51:J53)</f>
        <v>733084.31</v>
      </c>
      <c r="K50" s="51">
        <f>SUM(K51:K53)</f>
        <v>0</v>
      </c>
      <c r="L50" s="49">
        <f t="shared" si="1"/>
        <v>733084.31</v>
      </c>
    </row>
    <row r="51" spans="1:12" ht="12.75" customHeight="1">
      <c r="A51" s="290" t="s">
        <v>226</v>
      </c>
      <c r="B51" s="291"/>
      <c r="C51" s="291"/>
      <c r="D51" s="291"/>
      <c r="E51" s="292"/>
      <c r="F51" s="10">
        <v>168</v>
      </c>
      <c r="G51" s="44">
        <v>1620519.07</v>
      </c>
      <c r="H51" s="48"/>
      <c r="I51" s="49">
        <f t="shared" si="0"/>
        <v>1620519.07</v>
      </c>
      <c r="J51" s="44">
        <v>733084.31</v>
      </c>
      <c r="K51" s="48"/>
      <c r="L51" s="49">
        <f t="shared" si="1"/>
        <v>733084.31</v>
      </c>
    </row>
    <row r="52" spans="1:12" ht="12.75" customHeight="1">
      <c r="A52" s="290" t="s">
        <v>227</v>
      </c>
      <c r="B52" s="291"/>
      <c r="C52" s="291"/>
      <c r="D52" s="291"/>
      <c r="E52" s="292"/>
      <c r="F52" s="10">
        <v>169</v>
      </c>
      <c r="G52" s="44"/>
      <c r="H52" s="48"/>
      <c r="I52" s="49">
        <f t="shared" si="0"/>
        <v>0</v>
      </c>
      <c r="J52" s="44"/>
      <c r="K52" s="48"/>
      <c r="L52" s="49">
        <f t="shared" si="1"/>
        <v>0</v>
      </c>
    </row>
    <row r="53" spans="1:12" ht="12.75" customHeight="1">
      <c r="A53" s="290" t="s">
        <v>228</v>
      </c>
      <c r="B53" s="291"/>
      <c r="C53" s="291"/>
      <c r="D53" s="291"/>
      <c r="E53" s="292"/>
      <c r="F53" s="10">
        <v>170</v>
      </c>
      <c r="G53" s="44"/>
      <c r="H53" s="48"/>
      <c r="I53" s="49">
        <f t="shared" si="0"/>
        <v>0</v>
      </c>
      <c r="J53" s="44"/>
      <c r="K53" s="48"/>
      <c r="L53" s="49">
        <f t="shared" si="1"/>
        <v>0</v>
      </c>
    </row>
    <row r="54" spans="1:12" ht="33.75" customHeight="1">
      <c r="A54" s="293" t="s">
        <v>371</v>
      </c>
      <c r="B54" s="291"/>
      <c r="C54" s="291"/>
      <c r="D54" s="291"/>
      <c r="E54" s="292"/>
      <c r="F54" s="10">
        <v>171</v>
      </c>
      <c r="G54" s="50">
        <f>SUM(G55:G56)</f>
        <v>0</v>
      </c>
      <c r="H54" s="51">
        <f>SUM(H55:H56)</f>
        <v>0</v>
      </c>
      <c r="I54" s="49">
        <f t="shared" si="0"/>
        <v>0</v>
      </c>
      <c r="J54" s="50">
        <f>SUM(J55:J56)</f>
        <v>0</v>
      </c>
      <c r="K54" s="51">
        <f>SUM(K55:K56)</f>
        <v>0</v>
      </c>
      <c r="L54" s="49">
        <f t="shared" si="1"/>
        <v>0</v>
      </c>
    </row>
    <row r="55" spans="1:12" ht="12.75" customHeight="1">
      <c r="A55" s="290" t="s">
        <v>230</v>
      </c>
      <c r="B55" s="291"/>
      <c r="C55" s="291"/>
      <c r="D55" s="291"/>
      <c r="E55" s="292"/>
      <c r="F55" s="10">
        <v>172</v>
      </c>
      <c r="G55" s="44"/>
      <c r="H55" s="48"/>
      <c r="I55" s="49">
        <f t="shared" si="0"/>
        <v>0</v>
      </c>
      <c r="J55" s="44"/>
      <c r="K55" s="48"/>
      <c r="L55" s="49">
        <f t="shared" si="1"/>
        <v>0</v>
      </c>
    </row>
    <row r="56" spans="1:12" ht="12.75" customHeight="1">
      <c r="A56" s="329" t="s">
        <v>231</v>
      </c>
      <c r="B56" s="304"/>
      <c r="C56" s="304"/>
      <c r="D56" s="304"/>
      <c r="E56" s="305"/>
      <c r="F56" s="11">
        <v>173</v>
      </c>
      <c r="G56" s="52"/>
      <c r="H56" s="53"/>
      <c r="I56" s="54">
        <f t="shared" si="0"/>
        <v>0</v>
      </c>
      <c r="J56" s="52"/>
      <c r="K56" s="53"/>
      <c r="L56" s="54">
        <f t="shared" si="1"/>
        <v>0</v>
      </c>
    </row>
    <row r="57" spans="1:12" ht="24.75" customHeight="1">
      <c r="A57" s="330" t="s">
        <v>232</v>
      </c>
      <c r="B57" s="331"/>
      <c r="C57" s="331"/>
      <c r="D57" s="331"/>
      <c r="E57" s="332"/>
      <c r="F57" s="175">
        <v>174</v>
      </c>
      <c r="G57" s="176">
        <f>G58+G62</f>
        <v>-21630559.969999999</v>
      </c>
      <c r="H57" s="177">
        <f>H58+H62</f>
        <v>-197040917.87</v>
      </c>
      <c r="I57" s="79">
        <f t="shared" si="0"/>
        <v>-218671477.84</v>
      </c>
      <c r="J57" s="176">
        <f>J58+J62</f>
        <v>-31998547.649999999</v>
      </c>
      <c r="K57" s="177">
        <f>K58+K62</f>
        <v>-166911380.41000003</v>
      </c>
      <c r="L57" s="79">
        <f t="shared" si="1"/>
        <v>-198909928.06000003</v>
      </c>
    </row>
    <row r="58" spans="1:12" ht="12.75" customHeight="1">
      <c r="A58" s="290" t="s">
        <v>233</v>
      </c>
      <c r="B58" s="291"/>
      <c r="C58" s="291"/>
      <c r="D58" s="291"/>
      <c r="E58" s="292"/>
      <c r="F58" s="10">
        <v>175</v>
      </c>
      <c r="G58" s="50">
        <f>SUM(G59:G61)</f>
        <v>-4648772.24</v>
      </c>
      <c r="H58" s="51">
        <f>SUM(H59:H61)</f>
        <v>-45971249.670000002</v>
      </c>
      <c r="I58" s="49">
        <f t="shared" si="0"/>
        <v>-50620021.910000004</v>
      </c>
      <c r="J58" s="50">
        <f>SUM(J59:J61)</f>
        <v>-15532348.09</v>
      </c>
      <c r="K58" s="51">
        <f>SUM(K59:K61)</f>
        <v>-60159164.390000001</v>
      </c>
      <c r="L58" s="49">
        <f t="shared" si="1"/>
        <v>-75691512.480000004</v>
      </c>
    </row>
    <row r="59" spans="1:12" ht="12.75" customHeight="1">
      <c r="A59" s="290" t="s">
        <v>234</v>
      </c>
      <c r="B59" s="291"/>
      <c r="C59" s="291"/>
      <c r="D59" s="291"/>
      <c r="E59" s="292"/>
      <c r="F59" s="10">
        <v>176</v>
      </c>
      <c r="G59" s="44">
        <v>-3613643.92</v>
      </c>
      <c r="H59" s="48">
        <v>-39690918.609999999</v>
      </c>
      <c r="I59" s="49">
        <f t="shared" si="0"/>
        <v>-43304562.530000001</v>
      </c>
      <c r="J59" s="44">
        <v>-9690156.0600000005</v>
      </c>
      <c r="K59" s="48">
        <v>-44436517.659999996</v>
      </c>
      <c r="L59" s="49">
        <f t="shared" si="1"/>
        <v>-54126673.719999999</v>
      </c>
    </row>
    <row r="60" spans="1:12" ht="12.75" customHeight="1">
      <c r="A60" s="290" t="s">
        <v>235</v>
      </c>
      <c r="B60" s="291"/>
      <c r="C60" s="291"/>
      <c r="D60" s="291"/>
      <c r="E60" s="292"/>
      <c r="F60" s="10">
        <v>177</v>
      </c>
      <c r="G60" s="44">
        <v>-1035128.3199999999</v>
      </c>
      <c r="H60" s="48">
        <v>-6280331.0599999996</v>
      </c>
      <c r="I60" s="49">
        <f t="shared" si="0"/>
        <v>-7315459.3799999999</v>
      </c>
      <c r="J60" s="44">
        <v>-5842192.0300000003</v>
      </c>
      <c r="K60" s="48">
        <v>-15722646.73</v>
      </c>
      <c r="L60" s="49">
        <f t="shared" si="1"/>
        <v>-21564838.760000002</v>
      </c>
    </row>
    <row r="61" spans="1:12" ht="12.75" customHeight="1">
      <c r="A61" s="290" t="s">
        <v>236</v>
      </c>
      <c r="B61" s="291"/>
      <c r="C61" s="291"/>
      <c r="D61" s="291"/>
      <c r="E61" s="292"/>
      <c r="F61" s="10">
        <v>178</v>
      </c>
      <c r="G61" s="44"/>
      <c r="H61" s="48"/>
      <c r="I61" s="49">
        <f t="shared" si="0"/>
        <v>0</v>
      </c>
      <c r="J61" s="44"/>
      <c r="K61" s="48"/>
      <c r="L61" s="49">
        <f t="shared" si="1"/>
        <v>0</v>
      </c>
    </row>
    <row r="62" spans="1:12" ht="15" customHeight="1">
      <c r="A62" s="290" t="s">
        <v>237</v>
      </c>
      <c r="B62" s="291"/>
      <c r="C62" s="291"/>
      <c r="D62" s="291"/>
      <c r="E62" s="292"/>
      <c r="F62" s="10">
        <v>179</v>
      </c>
      <c r="G62" s="50">
        <f>SUM(G63:G65)</f>
        <v>-16981787.73</v>
      </c>
      <c r="H62" s="51">
        <f>SUM(H63:H65)</f>
        <v>-151069668.19999999</v>
      </c>
      <c r="I62" s="49">
        <f t="shared" si="0"/>
        <v>-168051455.92999998</v>
      </c>
      <c r="J62" s="50">
        <f>SUM(J63:J65)</f>
        <v>-16466199.559999999</v>
      </c>
      <c r="K62" s="51">
        <f>SUM(K63:K65)</f>
        <v>-106752216.02000001</v>
      </c>
      <c r="L62" s="49">
        <f t="shared" si="1"/>
        <v>-123218415.58000001</v>
      </c>
    </row>
    <row r="63" spans="1:12" ht="12.75" customHeight="1">
      <c r="A63" s="290" t="s">
        <v>238</v>
      </c>
      <c r="B63" s="291"/>
      <c r="C63" s="291"/>
      <c r="D63" s="291"/>
      <c r="E63" s="292"/>
      <c r="F63" s="10">
        <v>180</v>
      </c>
      <c r="G63" s="44">
        <v>-501523.96</v>
      </c>
      <c r="H63" s="48">
        <v>-10509899.210000001</v>
      </c>
      <c r="I63" s="49">
        <f t="shared" si="0"/>
        <v>-11011423.170000002</v>
      </c>
      <c r="J63" s="44">
        <v>-455680.78</v>
      </c>
      <c r="K63" s="48">
        <v>-8657969.4000000004</v>
      </c>
      <c r="L63" s="49">
        <f t="shared" si="1"/>
        <v>-9113650.1799999997</v>
      </c>
    </row>
    <row r="64" spans="1:12" ht="12.75" customHeight="1">
      <c r="A64" s="290" t="s">
        <v>239</v>
      </c>
      <c r="B64" s="291"/>
      <c r="C64" s="291"/>
      <c r="D64" s="291"/>
      <c r="E64" s="292"/>
      <c r="F64" s="10">
        <v>181</v>
      </c>
      <c r="G64" s="44">
        <v>-10530843.800000001</v>
      </c>
      <c r="H64" s="48">
        <v>-79409595.140000001</v>
      </c>
      <c r="I64" s="49">
        <f t="shared" si="0"/>
        <v>-89940438.939999998</v>
      </c>
      <c r="J64" s="44">
        <v>-10000561.18</v>
      </c>
      <c r="K64" s="48">
        <v>-66455870.219999999</v>
      </c>
      <c r="L64" s="49">
        <f t="shared" si="1"/>
        <v>-76456431.400000006</v>
      </c>
    </row>
    <row r="65" spans="1:12" ht="12.75" customHeight="1">
      <c r="A65" s="290" t="s">
        <v>240</v>
      </c>
      <c r="B65" s="291"/>
      <c r="C65" s="291"/>
      <c r="D65" s="291"/>
      <c r="E65" s="292"/>
      <c r="F65" s="10">
        <v>182</v>
      </c>
      <c r="G65" s="44">
        <v>-5949419.9699999997</v>
      </c>
      <c r="H65" s="48">
        <v>-61150173.850000001</v>
      </c>
      <c r="I65" s="49">
        <f t="shared" si="0"/>
        <v>-67099593.82</v>
      </c>
      <c r="J65" s="44">
        <v>-6009957.5999999996</v>
      </c>
      <c r="K65" s="48">
        <v>-31638376.399999999</v>
      </c>
      <c r="L65" s="49">
        <f t="shared" si="1"/>
        <v>-37648334</v>
      </c>
    </row>
    <row r="66" spans="1:12" ht="12.75" customHeight="1">
      <c r="A66" s="293" t="s">
        <v>241</v>
      </c>
      <c r="B66" s="291"/>
      <c r="C66" s="291"/>
      <c r="D66" s="291"/>
      <c r="E66" s="292"/>
      <c r="F66" s="10">
        <v>183</v>
      </c>
      <c r="G66" s="50">
        <f>SUM(G67:G73)</f>
        <v>-221193.27000000002</v>
      </c>
      <c r="H66" s="51">
        <f>SUM(H67:H73)</f>
        <v>-9003507.0299999993</v>
      </c>
      <c r="I66" s="49">
        <f t="shared" si="0"/>
        <v>-9224700.2999999989</v>
      </c>
      <c r="J66" s="50">
        <f>SUM(J67:J73)</f>
        <v>-4659795.87</v>
      </c>
      <c r="K66" s="51">
        <f>SUM(K67:K73)</f>
        <v>-6547888.5599999996</v>
      </c>
      <c r="L66" s="49">
        <f t="shared" si="1"/>
        <v>-11207684.43</v>
      </c>
    </row>
    <row r="67" spans="1:12" ht="24.75" customHeight="1">
      <c r="A67" s="290" t="s">
        <v>242</v>
      </c>
      <c r="B67" s="291"/>
      <c r="C67" s="291"/>
      <c r="D67" s="291"/>
      <c r="E67" s="292"/>
      <c r="F67" s="10">
        <v>184</v>
      </c>
      <c r="G67" s="44"/>
      <c r="H67" s="48"/>
      <c r="I67" s="49">
        <f t="shared" si="0"/>
        <v>0</v>
      </c>
      <c r="J67" s="44"/>
      <c r="K67" s="48"/>
      <c r="L67" s="49">
        <f t="shared" si="1"/>
        <v>0</v>
      </c>
    </row>
    <row r="68" spans="1:12" ht="12.75" customHeight="1">
      <c r="A68" s="290" t="s">
        <v>243</v>
      </c>
      <c r="B68" s="291"/>
      <c r="C68" s="291"/>
      <c r="D68" s="291"/>
      <c r="E68" s="292"/>
      <c r="F68" s="10">
        <v>185</v>
      </c>
      <c r="G68" s="44"/>
      <c r="H68" s="48">
        <v>-169726.03</v>
      </c>
      <c r="I68" s="49">
        <f t="shared" si="0"/>
        <v>-169726.03</v>
      </c>
      <c r="J68" s="44"/>
      <c r="K68" s="48"/>
      <c r="L68" s="49">
        <f t="shared" si="1"/>
        <v>0</v>
      </c>
    </row>
    <row r="69" spans="1:12" ht="12.75" customHeight="1">
      <c r="A69" s="290" t="s">
        <v>244</v>
      </c>
      <c r="B69" s="291"/>
      <c r="C69" s="291"/>
      <c r="D69" s="291"/>
      <c r="E69" s="292"/>
      <c r="F69" s="10">
        <v>186</v>
      </c>
      <c r="G69" s="44">
        <v>-55564.97</v>
      </c>
      <c r="H69" s="48">
        <v>-4560721.04</v>
      </c>
      <c r="I69" s="49">
        <f t="shared" si="0"/>
        <v>-4616286.01</v>
      </c>
      <c r="J69" s="44"/>
      <c r="K69" s="48">
        <v>-4891122.17</v>
      </c>
      <c r="L69" s="49">
        <f t="shared" si="1"/>
        <v>-4891122.17</v>
      </c>
    </row>
    <row r="70" spans="1:12" ht="15.75" customHeight="1">
      <c r="A70" s="290" t="s">
        <v>245</v>
      </c>
      <c r="B70" s="291"/>
      <c r="C70" s="291"/>
      <c r="D70" s="291"/>
      <c r="E70" s="292"/>
      <c r="F70" s="10">
        <v>187</v>
      </c>
      <c r="G70" s="44"/>
      <c r="H70" s="48">
        <v>-41104.6</v>
      </c>
      <c r="I70" s="49">
        <f t="shared" si="0"/>
        <v>-41104.6</v>
      </c>
      <c r="J70" s="44">
        <v>-90065.45</v>
      </c>
      <c r="K70" s="48">
        <v>-98012.56</v>
      </c>
      <c r="L70" s="49">
        <f t="shared" si="1"/>
        <v>-188078.01</v>
      </c>
    </row>
    <row r="71" spans="1:12" ht="16.5" customHeight="1">
      <c r="A71" s="290" t="s">
        <v>246</v>
      </c>
      <c r="B71" s="291"/>
      <c r="C71" s="291"/>
      <c r="D71" s="291"/>
      <c r="E71" s="292"/>
      <c r="F71" s="10">
        <v>188</v>
      </c>
      <c r="G71" s="44">
        <v>-39295.449999999997</v>
      </c>
      <c r="H71" s="48">
        <v>-136513.56</v>
      </c>
      <c r="I71" s="49">
        <f t="shared" si="0"/>
        <v>-175809.01</v>
      </c>
      <c r="J71" s="44"/>
      <c r="K71" s="48">
        <v>-104198.95</v>
      </c>
      <c r="L71" s="49">
        <f t="shared" si="1"/>
        <v>-104198.95</v>
      </c>
    </row>
    <row r="72" spans="1:12" ht="12.75" customHeight="1">
      <c r="A72" s="290" t="s">
        <v>247</v>
      </c>
      <c r="B72" s="291"/>
      <c r="C72" s="291"/>
      <c r="D72" s="291"/>
      <c r="E72" s="292"/>
      <c r="F72" s="10">
        <v>189</v>
      </c>
      <c r="G72" s="44"/>
      <c r="H72" s="48"/>
      <c r="I72" s="49">
        <f t="shared" ref="I72:I99" si="2">G72+H72</f>
        <v>0</v>
      </c>
      <c r="J72" s="44">
        <v>-4395995.5999999996</v>
      </c>
      <c r="K72" s="48"/>
      <c r="L72" s="49">
        <f t="shared" ref="L72:L99" si="3">J72+K72</f>
        <v>-4395995.5999999996</v>
      </c>
    </row>
    <row r="73" spans="1:12" ht="12.75" customHeight="1">
      <c r="A73" s="290" t="s">
        <v>248</v>
      </c>
      <c r="B73" s="291"/>
      <c r="C73" s="291"/>
      <c r="D73" s="291"/>
      <c r="E73" s="292"/>
      <c r="F73" s="10">
        <v>190</v>
      </c>
      <c r="G73" s="44">
        <v>-126332.85</v>
      </c>
      <c r="H73" s="48">
        <v>-4095441.8</v>
      </c>
      <c r="I73" s="49">
        <f t="shared" si="2"/>
        <v>-4221774.6499999994</v>
      </c>
      <c r="J73" s="44">
        <v>-173734.82</v>
      </c>
      <c r="K73" s="48">
        <v>-1454554.88</v>
      </c>
      <c r="L73" s="49">
        <f t="shared" si="3"/>
        <v>-1628289.7</v>
      </c>
    </row>
    <row r="74" spans="1:12" ht="17.25" customHeight="1">
      <c r="A74" s="293" t="s">
        <v>249</v>
      </c>
      <c r="B74" s="291"/>
      <c r="C74" s="291"/>
      <c r="D74" s="291"/>
      <c r="E74" s="292"/>
      <c r="F74" s="10">
        <v>191</v>
      </c>
      <c r="G74" s="50">
        <f>SUM(G75:G76)</f>
        <v>-66839.8</v>
      </c>
      <c r="H74" s="51">
        <f>SUM(H75:H76)</f>
        <v>-22870765.960000001</v>
      </c>
      <c r="I74" s="49">
        <f>G74+H74</f>
        <v>-22937605.760000002</v>
      </c>
      <c r="J74" s="50">
        <f>SUM(J75:J76)</f>
        <v>-142529.65</v>
      </c>
      <c r="K74" s="51">
        <f>SUM(K75:K76)</f>
        <v>-5694161.0199999996</v>
      </c>
      <c r="L74" s="49">
        <f t="shared" si="3"/>
        <v>-5836690.6699999999</v>
      </c>
    </row>
    <row r="75" spans="1:12" ht="12.75" customHeight="1">
      <c r="A75" s="290" t="s">
        <v>250</v>
      </c>
      <c r="B75" s="291"/>
      <c r="C75" s="291"/>
      <c r="D75" s="291"/>
      <c r="E75" s="292"/>
      <c r="F75" s="10">
        <v>192</v>
      </c>
      <c r="G75" s="44"/>
      <c r="H75" s="48"/>
      <c r="I75" s="49">
        <f t="shared" si="2"/>
        <v>0</v>
      </c>
      <c r="J75" s="44"/>
      <c r="K75" s="48"/>
      <c r="L75" s="49">
        <f t="shared" si="3"/>
        <v>0</v>
      </c>
    </row>
    <row r="76" spans="1:12" ht="12.75" customHeight="1">
      <c r="A76" s="290" t="s">
        <v>251</v>
      </c>
      <c r="B76" s="291"/>
      <c r="C76" s="291"/>
      <c r="D76" s="291"/>
      <c r="E76" s="292"/>
      <c r="F76" s="10">
        <v>193</v>
      </c>
      <c r="G76" s="44">
        <v>-66839.8</v>
      </c>
      <c r="H76" s="48">
        <v>-22870765.960000001</v>
      </c>
      <c r="I76" s="49">
        <f t="shared" si="2"/>
        <v>-22937605.760000002</v>
      </c>
      <c r="J76" s="44">
        <v>-142529.65</v>
      </c>
      <c r="K76" s="48">
        <v>-5694161.0199999996</v>
      </c>
      <c r="L76" s="49">
        <f t="shared" si="3"/>
        <v>-5836690.6699999999</v>
      </c>
    </row>
    <row r="77" spans="1:12" ht="12.75" customHeight="1">
      <c r="A77" s="293" t="s">
        <v>252</v>
      </c>
      <c r="B77" s="291"/>
      <c r="C77" s="291"/>
      <c r="D77" s="291"/>
      <c r="E77" s="292"/>
      <c r="F77" s="10">
        <v>194</v>
      </c>
      <c r="G77" s="44"/>
      <c r="H77" s="48">
        <v>-1267261.19</v>
      </c>
      <c r="I77" s="49">
        <f t="shared" si="2"/>
        <v>-1267261.19</v>
      </c>
      <c r="J77" s="44"/>
      <c r="K77" s="48">
        <v>-505193.35</v>
      </c>
      <c r="L77" s="49">
        <f t="shared" si="3"/>
        <v>-505193.35</v>
      </c>
    </row>
    <row r="78" spans="1:12" ht="42.75" customHeight="1">
      <c r="A78" s="293" t="s">
        <v>253</v>
      </c>
      <c r="B78" s="294"/>
      <c r="C78" s="294"/>
      <c r="D78" s="294"/>
      <c r="E78" s="309"/>
      <c r="F78" s="10">
        <v>195</v>
      </c>
      <c r="G78" s="50">
        <f>G7+G16+G30+G31+G32+G33+G42+G50+G54+G57+G66+G74+G77</f>
        <v>7804311.1800000006</v>
      </c>
      <c r="H78" s="51">
        <f>H7+H16+H30+H31+H32+H33+H42+H50+H54+H57+H66+H74+H77</f>
        <v>642023.60999981081</v>
      </c>
      <c r="I78" s="49">
        <f t="shared" si="2"/>
        <v>8446334.789999811</v>
      </c>
      <c r="J78" s="50">
        <f>J7+J16+J30+J31+J32+J33+J42+J50+J54+J57+J66+J74+J77</f>
        <v>15716509.779999973</v>
      </c>
      <c r="K78" s="51">
        <f>K7+K16+K30+K31+K32+K33+K42+K50+K54+K57+K66+K74+K77</f>
        <v>22130621.989999957</v>
      </c>
      <c r="L78" s="49">
        <f t="shared" si="3"/>
        <v>37847131.769999929</v>
      </c>
    </row>
    <row r="79" spans="1:12" ht="12.75" customHeight="1">
      <c r="A79" s="293" t="s">
        <v>254</v>
      </c>
      <c r="B79" s="291"/>
      <c r="C79" s="291"/>
      <c r="D79" s="291"/>
      <c r="E79" s="292"/>
      <c r="F79" s="10">
        <v>196</v>
      </c>
      <c r="G79" s="50">
        <f>SUM(G80:G81)</f>
        <v>-1560862.24</v>
      </c>
      <c r="H79" s="51">
        <f>SUM(H80:H81)</f>
        <v>-128404.73</v>
      </c>
      <c r="I79" s="49">
        <f t="shared" si="2"/>
        <v>-1689266.97</v>
      </c>
      <c r="J79" s="50">
        <f>SUM(J80:J81)</f>
        <v>-3143301.96</v>
      </c>
      <c r="K79" s="51">
        <f>SUM(K80:K81)</f>
        <v>-4426124.4000000004</v>
      </c>
      <c r="L79" s="49">
        <f t="shared" si="3"/>
        <v>-7569426.3600000003</v>
      </c>
    </row>
    <row r="80" spans="1:12" ht="12.75" customHeight="1">
      <c r="A80" s="290" t="s">
        <v>255</v>
      </c>
      <c r="B80" s="291"/>
      <c r="C80" s="291"/>
      <c r="D80" s="291"/>
      <c r="E80" s="292"/>
      <c r="F80" s="10">
        <v>197</v>
      </c>
      <c r="G80" s="44">
        <v>-1560862.24</v>
      </c>
      <c r="H80" s="48">
        <v>-128404.73</v>
      </c>
      <c r="I80" s="49">
        <f t="shared" si="2"/>
        <v>-1689266.97</v>
      </c>
      <c r="J80" s="44">
        <v>-115474.04</v>
      </c>
      <c r="K80" s="48"/>
      <c r="L80" s="49">
        <f t="shared" si="3"/>
        <v>-115474.04</v>
      </c>
    </row>
    <row r="81" spans="1:12" ht="12.75" customHeight="1">
      <c r="A81" s="290" t="s">
        <v>256</v>
      </c>
      <c r="B81" s="291"/>
      <c r="C81" s="291"/>
      <c r="D81" s="291"/>
      <c r="E81" s="292"/>
      <c r="F81" s="10">
        <v>198</v>
      </c>
      <c r="G81" s="44"/>
      <c r="H81" s="48"/>
      <c r="I81" s="49">
        <f t="shared" si="2"/>
        <v>0</v>
      </c>
      <c r="J81" s="44">
        <v>-3027827.92</v>
      </c>
      <c r="K81" s="48">
        <v>-4426124.4000000004</v>
      </c>
      <c r="L81" s="49">
        <f t="shared" si="3"/>
        <v>-7453952.3200000003</v>
      </c>
    </row>
    <row r="82" spans="1:12" ht="24" customHeight="1">
      <c r="A82" s="293" t="s">
        <v>257</v>
      </c>
      <c r="B82" s="291"/>
      <c r="C82" s="291"/>
      <c r="D82" s="291"/>
      <c r="E82" s="292"/>
      <c r="F82" s="10">
        <v>199</v>
      </c>
      <c r="G82" s="50">
        <f>G78+G79</f>
        <v>6243448.9400000004</v>
      </c>
      <c r="H82" s="51">
        <f>H78+H79</f>
        <v>513618.87999981083</v>
      </c>
      <c r="I82" s="49">
        <f t="shared" si="2"/>
        <v>6757067.8199998112</v>
      </c>
      <c r="J82" s="50">
        <f>J78+J79</f>
        <v>12573207.819999974</v>
      </c>
      <c r="K82" s="51">
        <f>K78+K79</f>
        <v>17704497.589999959</v>
      </c>
      <c r="L82" s="49">
        <f>J82+K82</f>
        <v>30277705.409999933</v>
      </c>
    </row>
    <row r="83" spans="1:12" ht="12.75" customHeight="1">
      <c r="A83" s="293" t="s">
        <v>180</v>
      </c>
      <c r="B83" s="294"/>
      <c r="C83" s="294"/>
      <c r="D83" s="294"/>
      <c r="E83" s="309"/>
      <c r="F83" s="10">
        <v>200</v>
      </c>
      <c r="G83" s="44"/>
      <c r="H83" s="48"/>
      <c r="I83" s="49">
        <f t="shared" si="2"/>
        <v>0</v>
      </c>
      <c r="J83" s="44"/>
      <c r="K83" s="48"/>
      <c r="L83" s="49">
        <f t="shared" si="3"/>
        <v>0</v>
      </c>
    </row>
    <row r="84" spans="1:12" ht="12.75" customHeight="1">
      <c r="A84" s="293" t="s">
        <v>181</v>
      </c>
      <c r="B84" s="294"/>
      <c r="C84" s="294"/>
      <c r="D84" s="294"/>
      <c r="E84" s="309"/>
      <c r="F84" s="10">
        <v>201</v>
      </c>
      <c r="G84" s="44"/>
      <c r="H84" s="48"/>
      <c r="I84" s="49">
        <f t="shared" si="2"/>
        <v>0</v>
      </c>
      <c r="J84" s="44"/>
      <c r="K84" s="48"/>
      <c r="L84" s="49">
        <f t="shared" si="3"/>
        <v>0</v>
      </c>
    </row>
    <row r="85" spans="1:12" ht="12.75" customHeight="1">
      <c r="A85" s="293" t="s">
        <v>258</v>
      </c>
      <c r="B85" s="294"/>
      <c r="C85" s="294"/>
      <c r="D85" s="294"/>
      <c r="E85" s="294"/>
      <c r="F85" s="10">
        <v>202</v>
      </c>
      <c r="G85" s="44">
        <f>+G7+G16+G30+G31+G32+G81</f>
        <v>127956697.83</v>
      </c>
      <c r="H85" s="55">
        <f>+H7+H16+H30+H31+H32+H81</f>
        <v>477888234.80999982</v>
      </c>
      <c r="I85" s="56">
        <f>IF((G85+H85)=(I7+I16+I30+I31+I32+I81),(G85+H85),FALSE)</f>
        <v>605844932.63999987</v>
      </c>
      <c r="J85" s="44">
        <f>+J7+J16+J30+J31+J32+J81</f>
        <v>238229473.03</v>
      </c>
      <c r="K85" s="55">
        <f>+K7+K16+K30+K31+K32+K81</f>
        <v>439006514.56</v>
      </c>
      <c r="L85" s="56">
        <f>IF((J85+K85)=(L7+L16+L30+L31+L32+L81),(J85+K85),FALSE)</f>
        <v>677235987.59000003</v>
      </c>
    </row>
    <row r="86" spans="1:12" ht="12.75" customHeight="1">
      <c r="A86" s="293" t="s">
        <v>259</v>
      </c>
      <c r="B86" s="294"/>
      <c r="C86" s="294"/>
      <c r="D86" s="294"/>
      <c r="E86" s="294"/>
      <c r="F86" s="10">
        <v>203</v>
      </c>
      <c r="G86" s="57">
        <f>+G33+G42+G50+G54+G57+G66+G74+G77+G80</f>
        <v>-121713248.89</v>
      </c>
      <c r="H86" s="48">
        <f>+H33+H42+H50+H54+H57+H66+H74+H77+H80</f>
        <v>-477374615.92999995</v>
      </c>
      <c r="I86" s="56">
        <f>IF((G86+H86)=(I33+I42+I50+I54+I57+I66+I74+I77+I80),(G86+H86),FALSE)</f>
        <v>-599087864.81999993</v>
      </c>
      <c r="J86" s="57">
        <f>+J33+J42+J50+J54+J57+J66+J74+J77+J80</f>
        <v>-225656265.21000001</v>
      </c>
      <c r="K86" s="48">
        <f>+K33+K42+K50+K54+K57+K66+K74+K77+K80</f>
        <v>-421302016.97000003</v>
      </c>
      <c r="L86" s="56">
        <f>IF((J86+K86)=(L33+L42+L50+L54+L57+L66+L74+L77+L80),(J86+K86),FALSE)</f>
        <v>-646958282.18000007</v>
      </c>
    </row>
    <row r="87" spans="1:12" ht="12.75" customHeight="1">
      <c r="A87" s="293" t="s">
        <v>260</v>
      </c>
      <c r="B87" s="291"/>
      <c r="C87" s="291"/>
      <c r="D87" s="291"/>
      <c r="E87" s="291"/>
      <c r="F87" s="10">
        <v>204</v>
      </c>
      <c r="G87" s="50">
        <f>SUM(G88:G94)-G95</f>
        <v>5807850.0999999996</v>
      </c>
      <c r="H87" s="51">
        <f>SUM(H88:H94)-H95</f>
        <v>28989775.210000001</v>
      </c>
      <c r="I87" s="49">
        <f t="shared" si="2"/>
        <v>34797625.310000002</v>
      </c>
      <c r="J87" s="50">
        <f>SUM(J88:J94)-J95</f>
        <v>5967952.0300000003</v>
      </c>
      <c r="K87" s="51">
        <f>SUM(K88:K94)-K95</f>
        <v>4826842.62</v>
      </c>
      <c r="L87" s="49">
        <f t="shared" si="3"/>
        <v>10794794.65</v>
      </c>
    </row>
    <row r="88" spans="1:12" ht="25.5" customHeight="1">
      <c r="A88" s="290" t="s">
        <v>261</v>
      </c>
      <c r="B88" s="291"/>
      <c r="C88" s="291"/>
      <c r="D88" s="291"/>
      <c r="E88" s="291"/>
      <c r="F88" s="10">
        <v>205</v>
      </c>
      <c r="G88" s="44"/>
      <c r="H88" s="48"/>
      <c r="I88" s="49">
        <f t="shared" si="2"/>
        <v>0</v>
      </c>
      <c r="J88" s="44"/>
      <c r="K88" s="48"/>
      <c r="L88" s="49">
        <f t="shared" si="3"/>
        <v>0</v>
      </c>
    </row>
    <row r="89" spans="1:12" ht="23.25" customHeight="1">
      <c r="A89" s="290" t="s">
        <v>262</v>
      </c>
      <c r="B89" s="291"/>
      <c r="C89" s="291"/>
      <c r="D89" s="291"/>
      <c r="E89" s="291"/>
      <c r="F89" s="10">
        <v>206</v>
      </c>
      <c r="G89" s="44">
        <v>5807850.0999999996</v>
      </c>
      <c r="H89" s="48">
        <v>28857990.990000002</v>
      </c>
      <c r="I89" s="49">
        <f t="shared" si="2"/>
        <v>34665841.090000004</v>
      </c>
      <c r="J89" s="44">
        <v>5967952.0300000003</v>
      </c>
      <c r="K89" s="48">
        <v>4826842.62</v>
      </c>
      <c r="L89" s="49">
        <f t="shared" si="3"/>
        <v>10794794.65</v>
      </c>
    </row>
    <row r="90" spans="1:12" ht="24.75" customHeight="1">
      <c r="A90" s="290" t="s">
        <v>263</v>
      </c>
      <c r="B90" s="291"/>
      <c r="C90" s="291"/>
      <c r="D90" s="291"/>
      <c r="E90" s="291"/>
      <c r="F90" s="10">
        <v>207</v>
      </c>
      <c r="G90" s="44"/>
      <c r="H90" s="48">
        <v>131784.22</v>
      </c>
      <c r="I90" s="49">
        <f t="shared" si="2"/>
        <v>131784.22</v>
      </c>
      <c r="J90" s="44"/>
      <c r="K90" s="48"/>
      <c r="L90" s="49">
        <f t="shared" si="3"/>
        <v>0</v>
      </c>
    </row>
    <row r="91" spans="1:12" ht="24.75" customHeight="1">
      <c r="A91" s="290" t="s">
        <v>264</v>
      </c>
      <c r="B91" s="291"/>
      <c r="C91" s="291"/>
      <c r="D91" s="291"/>
      <c r="E91" s="291"/>
      <c r="F91" s="10">
        <v>208</v>
      </c>
      <c r="G91" s="44"/>
      <c r="H91" s="48"/>
      <c r="I91" s="49">
        <f t="shared" si="2"/>
        <v>0</v>
      </c>
      <c r="J91" s="44"/>
      <c r="K91" s="48"/>
      <c r="L91" s="49">
        <f t="shared" si="3"/>
        <v>0</v>
      </c>
    </row>
    <row r="92" spans="1:12" ht="21" customHeight="1">
      <c r="A92" s="299" t="s">
        <v>265</v>
      </c>
      <c r="B92" s="300"/>
      <c r="C92" s="300"/>
      <c r="D92" s="300"/>
      <c r="E92" s="301"/>
      <c r="F92" s="10">
        <v>209</v>
      </c>
      <c r="G92" s="44"/>
      <c r="H92" s="48"/>
      <c r="I92" s="49">
        <f t="shared" si="2"/>
        <v>0</v>
      </c>
      <c r="J92" s="44"/>
      <c r="K92" s="48"/>
      <c r="L92" s="49">
        <f t="shared" si="3"/>
        <v>0</v>
      </c>
    </row>
    <row r="93" spans="1:12" ht="24" customHeight="1">
      <c r="A93" s="299" t="s">
        <v>266</v>
      </c>
      <c r="B93" s="300"/>
      <c r="C93" s="300"/>
      <c r="D93" s="300"/>
      <c r="E93" s="301"/>
      <c r="F93" s="10">
        <v>210</v>
      </c>
      <c r="G93" s="44"/>
      <c r="H93" s="48"/>
      <c r="I93" s="49">
        <f t="shared" si="2"/>
        <v>0</v>
      </c>
      <c r="J93" s="44"/>
      <c r="K93" s="48"/>
      <c r="L93" s="49">
        <f t="shared" si="3"/>
        <v>0</v>
      </c>
    </row>
    <row r="94" spans="1:12" ht="21" customHeight="1">
      <c r="A94" s="299" t="s">
        <v>267</v>
      </c>
      <c r="B94" s="300"/>
      <c r="C94" s="300"/>
      <c r="D94" s="300"/>
      <c r="E94" s="301"/>
      <c r="F94" s="10">
        <v>211</v>
      </c>
      <c r="G94" s="44"/>
      <c r="H94" s="48"/>
      <c r="I94" s="49">
        <f t="shared" si="2"/>
        <v>0</v>
      </c>
      <c r="J94" s="44"/>
      <c r="K94" s="48"/>
      <c r="L94" s="49">
        <f t="shared" si="3"/>
        <v>0</v>
      </c>
    </row>
    <row r="95" spans="1:12" ht="12.75" customHeight="1">
      <c r="A95" s="290" t="s">
        <v>268</v>
      </c>
      <c r="B95" s="291"/>
      <c r="C95" s="291"/>
      <c r="D95" s="291"/>
      <c r="E95" s="291"/>
      <c r="F95" s="10">
        <v>212</v>
      </c>
      <c r="G95" s="44"/>
      <c r="H95" s="48"/>
      <c r="I95" s="49">
        <f t="shared" si="2"/>
        <v>0</v>
      </c>
      <c r="J95" s="44"/>
      <c r="K95" s="48"/>
      <c r="L95" s="49">
        <f t="shared" si="3"/>
        <v>0</v>
      </c>
    </row>
    <row r="96" spans="1:12" ht="12.75" customHeight="1">
      <c r="A96" s="293" t="s">
        <v>269</v>
      </c>
      <c r="B96" s="291"/>
      <c r="C96" s="291"/>
      <c r="D96" s="291"/>
      <c r="E96" s="291"/>
      <c r="F96" s="10">
        <v>213</v>
      </c>
      <c r="G96" s="50">
        <f>G82+G87</f>
        <v>12051299.039999999</v>
      </c>
      <c r="H96" s="51">
        <f>H82+H87</f>
        <v>29503394.08999981</v>
      </c>
      <c r="I96" s="49">
        <f t="shared" si="2"/>
        <v>41554693.129999809</v>
      </c>
      <c r="J96" s="50">
        <f>J82+J87</f>
        <v>18541159.849999975</v>
      </c>
      <c r="K96" s="51">
        <f>K82+K87</f>
        <v>22531340.20999996</v>
      </c>
      <c r="L96" s="49">
        <f t="shared" si="3"/>
        <v>41072500.059999935</v>
      </c>
    </row>
    <row r="97" spans="1:12" ht="12.75" customHeight="1">
      <c r="A97" s="293" t="s">
        <v>180</v>
      </c>
      <c r="B97" s="294"/>
      <c r="C97" s="294"/>
      <c r="D97" s="294"/>
      <c r="E97" s="309"/>
      <c r="F97" s="10">
        <v>214</v>
      </c>
      <c r="G97" s="5"/>
      <c r="H97" s="6"/>
      <c r="I97" s="33">
        <f t="shared" si="2"/>
        <v>0</v>
      </c>
      <c r="J97" s="5"/>
      <c r="K97" s="6"/>
      <c r="L97" s="33">
        <f t="shared" si="3"/>
        <v>0</v>
      </c>
    </row>
    <row r="98" spans="1:12" ht="12.75" customHeight="1">
      <c r="A98" s="293" t="s">
        <v>181</v>
      </c>
      <c r="B98" s="294"/>
      <c r="C98" s="294"/>
      <c r="D98" s="294"/>
      <c r="E98" s="309"/>
      <c r="F98" s="10">
        <v>215</v>
      </c>
      <c r="G98" s="5"/>
      <c r="H98" s="6"/>
      <c r="I98" s="33">
        <f t="shared" si="2"/>
        <v>0</v>
      </c>
      <c r="J98" s="5"/>
      <c r="K98" s="6"/>
      <c r="L98" s="33">
        <f t="shared" si="3"/>
        <v>0</v>
      </c>
    </row>
    <row r="99" spans="1:12" ht="16.5" customHeight="1">
      <c r="A99" s="325" t="s">
        <v>270</v>
      </c>
      <c r="B99" s="326"/>
      <c r="C99" s="326"/>
      <c r="D99" s="326"/>
      <c r="E99" s="327"/>
      <c r="F99" s="11">
        <v>216</v>
      </c>
      <c r="G99" s="7">
        <v>0</v>
      </c>
      <c r="H99" s="8">
        <v>0</v>
      </c>
      <c r="I99" s="34">
        <f t="shared" si="2"/>
        <v>0</v>
      </c>
      <c r="J99" s="7">
        <v>0</v>
      </c>
      <c r="K99" s="8">
        <v>0</v>
      </c>
      <c r="L99" s="34">
        <f t="shared" si="3"/>
        <v>0</v>
      </c>
    </row>
    <row r="100" spans="1:12">
      <c r="A100" s="328" t="s">
        <v>271</v>
      </c>
      <c r="B100" s="328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</row>
    <row r="101" spans="1:12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</row>
    <row r="102" spans="1:12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</row>
    <row r="103" spans="1:12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</row>
    <row r="104" spans="1:12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</row>
    <row r="105" spans="1:12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</row>
    <row r="106" spans="1:12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</row>
    <row r="107" spans="1:12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</row>
    <row r="108" spans="1:12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</row>
    <row r="109" spans="1:12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</row>
    <row r="110" spans="1:12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</row>
    <row r="111" spans="1:12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M1:IV1048576 A101:L65536 F7:L99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  <ignoredErrors>
    <ignoredError sqref="I7:L7 I33:K34 I46:K50 I66:L66 L74:L80 I96:K98 I16:L16 I8:I14 L8:L14 I17:J17 L17 I31:I32 I38:K38 I35:I37 I42:K43 I39:I41 I54:K58 I51 I62:K62 I59:I60 I61 I68:I73 L68:L73 I15 L15 I52:I53 I67 L67" formula="1"/>
    <ignoredError sqref="I18:L18 I24:K24 I74:K74 I82:K84 I19:I22 L19:L22 I25:I30 I78:K79 I76 I80 I77 I75" formula="1" formulaRange="1"/>
    <ignoredError sqref="I23 G18:H18 G24:H24 L24:L30 I81 H74 H82:H84 L23 H78:H7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3"/>
  <sheetViews>
    <sheetView view="pageBreakPreview" zoomScaleNormal="100" zoomScaleSheetLayoutView="100" workbookViewId="0">
      <selection activeCell="A29" sqref="A29:H29"/>
    </sheetView>
  </sheetViews>
  <sheetFormatPr defaultRowHeight="12.75"/>
  <cols>
    <col min="1" max="9" width="9.140625" style="35"/>
    <col min="10" max="10" width="11.5703125" style="35" customWidth="1"/>
    <col min="11" max="11" width="10.85546875" style="35" customWidth="1"/>
    <col min="12" max="16384" width="9.140625" style="35"/>
  </cols>
  <sheetData>
    <row r="1" spans="1:13" ht="19.5" customHeight="1">
      <c r="A1" s="334" t="s">
        <v>272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75"/>
    </row>
    <row r="2" spans="1:13">
      <c r="A2" s="335" t="s">
        <v>387</v>
      </c>
      <c r="B2" s="336"/>
      <c r="C2" s="336"/>
      <c r="D2" s="336"/>
      <c r="E2" s="336"/>
      <c r="F2" s="336"/>
      <c r="G2" s="336"/>
      <c r="H2" s="336"/>
      <c r="I2" s="336"/>
      <c r="J2" s="337"/>
      <c r="K2" s="179"/>
      <c r="L2" s="179"/>
    </row>
    <row r="3" spans="1:13">
      <c r="A3" s="60"/>
      <c r="B3" s="86"/>
      <c r="C3" s="86"/>
      <c r="D3" s="354"/>
      <c r="E3" s="354"/>
      <c r="F3" s="86"/>
      <c r="G3" s="86"/>
      <c r="H3" s="86"/>
      <c r="I3" s="86"/>
      <c r="J3" s="64"/>
      <c r="K3" s="65" t="s">
        <v>52</v>
      </c>
      <c r="L3" s="179"/>
    </row>
    <row r="4" spans="1:13" ht="24">
      <c r="A4" s="338" t="s">
        <v>122</v>
      </c>
      <c r="B4" s="338"/>
      <c r="C4" s="338"/>
      <c r="D4" s="338"/>
      <c r="E4" s="338"/>
      <c r="F4" s="338"/>
      <c r="G4" s="338"/>
      <c r="H4" s="338"/>
      <c r="I4" s="41" t="s">
        <v>123</v>
      </c>
      <c r="J4" s="41" t="s">
        <v>124</v>
      </c>
      <c r="K4" s="41" t="s">
        <v>125</v>
      </c>
    </row>
    <row r="5" spans="1:13" ht="12.75" customHeight="1">
      <c r="A5" s="339">
        <v>1</v>
      </c>
      <c r="B5" s="339"/>
      <c r="C5" s="339"/>
      <c r="D5" s="339"/>
      <c r="E5" s="339"/>
      <c r="F5" s="339"/>
      <c r="G5" s="339"/>
      <c r="H5" s="339"/>
      <c r="I5" s="42">
        <v>2</v>
      </c>
      <c r="J5" s="43" t="s">
        <v>2</v>
      </c>
      <c r="K5" s="43" t="s">
        <v>3</v>
      </c>
    </row>
    <row r="6" spans="1:13" ht="12.75" customHeight="1">
      <c r="A6" s="345" t="s">
        <v>273</v>
      </c>
      <c r="B6" s="346"/>
      <c r="C6" s="346"/>
      <c r="D6" s="346"/>
      <c r="E6" s="346"/>
      <c r="F6" s="346"/>
      <c r="G6" s="346"/>
      <c r="H6" s="347"/>
      <c r="I6" s="39">
        <v>1</v>
      </c>
      <c r="J6" s="40">
        <f>J7+J18+J36</f>
        <v>-251413698.56999943</v>
      </c>
      <c r="K6" s="40">
        <f>K7+K18+K36</f>
        <v>-100611871.12000224</v>
      </c>
    </row>
    <row r="7" spans="1:13" ht="12.75" customHeight="1">
      <c r="A7" s="348" t="s">
        <v>274</v>
      </c>
      <c r="B7" s="341"/>
      <c r="C7" s="341"/>
      <c r="D7" s="341"/>
      <c r="E7" s="341"/>
      <c r="F7" s="341"/>
      <c r="G7" s="341"/>
      <c r="H7" s="342"/>
      <c r="I7" s="14">
        <v>2</v>
      </c>
      <c r="J7" s="36">
        <f>J8+J9</f>
        <v>1901608.4100003559</v>
      </c>
      <c r="K7" s="36">
        <f>K8+K9</f>
        <v>-5993119.9040002674</v>
      </c>
    </row>
    <row r="8" spans="1:13" ht="12.75" customHeight="1">
      <c r="A8" s="340" t="s">
        <v>275</v>
      </c>
      <c r="B8" s="341"/>
      <c r="C8" s="341"/>
      <c r="D8" s="341"/>
      <c r="E8" s="341"/>
      <c r="F8" s="341"/>
      <c r="G8" s="341"/>
      <c r="H8" s="342"/>
      <c r="I8" s="14">
        <v>3</v>
      </c>
      <c r="J8" s="20">
        <v>8446334.790000001</v>
      </c>
      <c r="K8" s="20">
        <v>37847131.769999579</v>
      </c>
    </row>
    <row r="9" spans="1:13" ht="12.75" customHeight="1">
      <c r="A9" s="340" t="s">
        <v>276</v>
      </c>
      <c r="B9" s="341"/>
      <c r="C9" s="341"/>
      <c r="D9" s="341"/>
      <c r="E9" s="341"/>
      <c r="F9" s="341"/>
      <c r="G9" s="341"/>
      <c r="H9" s="342"/>
      <c r="I9" s="14">
        <v>4</v>
      </c>
      <c r="J9" s="36">
        <f>SUM(J10:J17)</f>
        <v>-6544726.3799996451</v>
      </c>
      <c r="K9" s="36">
        <f>SUM(K10:K17)</f>
        <v>-43840251.673999846</v>
      </c>
    </row>
    <row r="10" spans="1:13" ht="12.75" customHeight="1">
      <c r="A10" s="340" t="s">
        <v>277</v>
      </c>
      <c r="B10" s="341"/>
      <c r="C10" s="341"/>
      <c r="D10" s="341"/>
      <c r="E10" s="341"/>
      <c r="F10" s="341"/>
      <c r="G10" s="341"/>
      <c r="H10" s="342"/>
      <c r="I10" s="14">
        <v>5</v>
      </c>
      <c r="J10" s="20">
        <v>9624966.870000001</v>
      </c>
      <c r="K10" s="20">
        <v>7878289.5799999982</v>
      </c>
    </row>
    <row r="11" spans="1:13" ht="12.75" customHeight="1">
      <c r="A11" s="340" t="s">
        <v>278</v>
      </c>
      <c r="B11" s="341"/>
      <c r="C11" s="341"/>
      <c r="D11" s="341"/>
      <c r="E11" s="341"/>
      <c r="F11" s="341"/>
      <c r="G11" s="341"/>
      <c r="H11" s="342"/>
      <c r="I11" s="14">
        <v>6</v>
      </c>
      <c r="J11" s="20">
        <v>1386456.3</v>
      </c>
      <c r="K11" s="20">
        <v>1235360.6000000001</v>
      </c>
    </row>
    <row r="12" spans="1:13" ht="12.75" customHeight="1">
      <c r="A12" s="340" t="s">
        <v>279</v>
      </c>
      <c r="B12" s="341"/>
      <c r="C12" s="341"/>
      <c r="D12" s="341"/>
      <c r="E12" s="341"/>
      <c r="F12" s="341"/>
      <c r="G12" s="341"/>
      <c r="H12" s="342"/>
      <c r="I12" s="14">
        <v>7</v>
      </c>
      <c r="J12" s="20">
        <v>-1232369.6500000001</v>
      </c>
      <c r="K12" s="20">
        <v>4474706.2</v>
      </c>
    </row>
    <row r="13" spans="1:13" ht="12.75" customHeight="1">
      <c r="A13" s="340" t="s">
        <v>280</v>
      </c>
      <c r="B13" s="341"/>
      <c r="C13" s="341"/>
      <c r="D13" s="341"/>
      <c r="E13" s="341"/>
      <c r="F13" s="341"/>
      <c r="G13" s="341"/>
      <c r="H13" s="342"/>
      <c r="I13" s="14">
        <v>8</v>
      </c>
      <c r="J13" s="20">
        <v>169726.03</v>
      </c>
      <c r="K13" s="20">
        <v>0</v>
      </c>
    </row>
    <row r="14" spans="1:13" ht="12.75" customHeight="1">
      <c r="A14" s="340" t="s">
        <v>281</v>
      </c>
      <c r="B14" s="341"/>
      <c r="C14" s="341"/>
      <c r="D14" s="341"/>
      <c r="E14" s="341"/>
      <c r="F14" s="341"/>
      <c r="G14" s="341"/>
      <c r="H14" s="342"/>
      <c r="I14" s="14">
        <v>9</v>
      </c>
      <c r="J14" s="20">
        <v>-51949468.269999996</v>
      </c>
      <c r="K14" s="20">
        <v>-60653976.350000009</v>
      </c>
    </row>
    <row r="15" spans="1:13" ht="12.75" customHeight="1">
      <c r="A15" s="340" t="s">
        <v>282</v>
      </c>
      <c r="B15" s="341"/>
      <c r="C15" s="341"/>
      <c r="D15" s="341"/>
      <c r="E15" s="341"/>
      <c r="F15" s="341"/>
      <c r="G15" s="341"/>
      <c r="H15" s="342"/>
      <c r="I15" s="14">
        <v>10</v>
      </c>
      <c r="J15" s="20">
        <v>-46764.160000000003</v>
      </c>
      <c r="K15" s="20">
        <v>0</v>
      </c>
    </row>
    <row r="16" spans="1:13" ht="24.75" customHeight="1">
      <c r="A16" s="340" t="s">
        <v>283</v>
      </c>
      <c r="B16" s="341"/>
      <c r="C16" s="341"/>
      <c r="D16" s="341"/>
      <c r="E16" s="341"/>
      <c r="F16" s="341"/>
      <c r="G16" s="341"/>
      <c r="H16" s="342"/>
      <c r="I16" s="14">
        <v>11</v>
      </c>
      <c r="J16" s="20">
        <v>-984165.78</v>
      </c>
      <c r="K16" s="20">
        <v>0</v>
      </c>
    </row>
    <row r="17" spans="1:11" ht="12.75" customHeight="1">
      <c r="A17" s="340" t="s">
        <v>284</v>
      </c>
      <c r="B17" s="341"/>
      <c r="C17" s="341"/>
      <c r="D17" s="341"/>
      <c r="E17" s="341"/>
      <c r="F17" s="341"/>
      <c r="G17" s="341"/>
      <c r="H17" s="342"/>
      <c r="I17" s="14">
        <v>12</v>
      </c>
      <c r="J17" s="20">
        <v>36486892.280000351</v>
      </c>
      <c r="K17" s="20">
        <v>3225368.2960001677</v>
      </c>
    </row>
    <row r="18" spans="1:11" ht="12.75" customHeight="1">
      <c r="A18" s="348" t="s">
        <v>285</v>
      </c>
      <c r="B18" s="341"/>
      <c r="C18" s="341"/>
      <c r="D18" s="341"/>
      <c r="E18" s="341"/>
      <c r="F18" s="341"/>
      <c r="G18" s="341"/>
      <c r="H18" s="342"/>
      <c r="I18" s="14">
        <v>13</v>
      </c>
      <c r="J18" s="37">
        <f>SUM(J19:J35)</f>
        <v>-251626040.00999978</v>
      </c>
      <c r="K18" s="37">
        <f>SUM(K19:K35)</f>
        <v>-88308439.586001977</v>
      </c>
    </row>
    <row r="19" spans="1:11" ht="12.75" customHeight="1">
      <c r="A19" s="340" t="s">
        <v>286</v>
      </c>
      <c r="B19" s="341"/>
      <c r="C19" s="341"/>
      <c r="D19" s="341"/>
      <c r="E19" s="341"/>
      <c r="F19" s="341"/>
      <c r="G19" s="341"/>
      <c r="H19" s="342"/>
      <c r="I19" s="14">
        <v>14</v>
      </c>
      <c r="J19" s="20">
        <v>-302277501.69999999</v>
      </c>
      <c r="K19" s="20">
        <v>-285651515.32999992</v>
      </c>
    </row>
    <row r="20" spans="1:11" ht="24" customHeight="1">
      <c r="A20" s="340" t="s">
        <v>287</v>
      </c>
      <c r="B20" s="341"/>
      <c r="C20" s="341"/>
      <c r="D20" s="341"/>
      <c r="E20" s="341"/>
      <c r="F20" s="341"/>
      <c r="G20" s="341"/>
      <c r="H20" s="342"/>
      <c r="I20" s="14">
        <v>15</v>
      </c>
      <c r="J20" s="20">
        <v>-83951430.859999999</v>
      </c>
      <c r="K20" s="20">
        <v>109553705.39000002</v>
      </c>
    </row>
    <row r="21" spans="1:11" ht="12.75" customHeight="1">
      <c r="A21" s="340" t="s">
        <v>288</v>
      </c>
      <c r="B21" s="343"/>
      <c r="C21" s="343"/>
      <c r="D21" s="343"/>
      <c r="E21" s="343"/>
      <c r="F21" s="343"/>
      <c r="G21" s="343"/>
      <c r="H21" s="344"/>
      <c r="I21" s="14">
        <v>16</v>
      </c>
      <c r="J21" s="20">
        <v>103603220.00000018</v>
      </c>
      <c r="K21" s="20">
        <v>-8518814.0000001602</v>
      </c>
    </row>
    <row r="22" spans="1:11" ht="23.25" customHeight="1">
      <c r="A22" s="340" t="s">
        <v>289</v>
      </c>
      <c r="B22" s="343"/>
      <c r="C22" s="343"/>
      <c r="D22" s="343"/>
      <c r="E22" s="343"/>
      <c r="F22" s="343"/>
      <c r="G22" s="343"/>
      <c r="H22" s="344"/>
      <c r="I22" s="14">
        <v>17</v>
      </c>
      <c r="J22" s="20">
        <v>0</v>
      </c>
      <c r="K22" s="20">
        <v>0</v>
      </c>
    </row>
    <row r="23" spans="1:11" ht="23.25" customHeight="1">
      <c r="A23" s="340" t="s">
        <v>290</v>
      </c>
      <c r="B23" s="343"/>
      <c r="C23" s="343"/>
      <c r="D23" s="343"/>
      <c r="E23" s="343"/>
      <c r="F23" s="343"/>
      <c r="G23" s="343"/>
      <c r="H23" s="344"/>
      <c r="I23" s="14">
        <v>18</v>
      </c>
      <c r="J23" s="20">
        <v>1057619.3899999997</v>
      </c>
      <c r="K23" s="20">
        <v>486208.97999999952</v>
      </c>
    </row>
    <row r="24" spans="1:11" ht="12.75" customHeight="1">
      <c r="A24" s="340" t="s">
        <v>291</v>
      </c>
      <c r="B24" s="343"/>
      <c r="C24" s="343"/>
      <c r="D24" s="343"/>
      <c r="E24" s="343"/>
      <c r="F24" s="343"/>
      <c r="G24" s="343"/>
      <c r="H24" s="344"/>
      <c r="I24" s="14">
        <v>19</v>
      </c>
      <c r="J24" s="20">
        <v>-40417930.560000002</v>
      </c>
      <c r="K24" s="20">
        <v>560199.06000000238</v>
      </c>
    </row>
    <row r="25" spans="1:11" ht="12.75" customHeight="1">
      <c r="A25" s="340" t="s">
        <v>292</v>
      </c>
      <c r="B25" s="343"/>
      <c r="C25" s="343"/>
      <c r="D25" s="343"/>
      <c r="E25" s="343"/>
      <c r="F25" s="343"/>
      <c r="G25" s="343"/>
      <c r="H25" s="344"/>
      <c r="I25" s="14">
        <v>20</v>
      </c>
      <c r="J25" s="20">
        <v>0</v>
      </c>
      <c r="K25" s="20">
        <v>7453952.3139998913</v>
      </c>
    </row>
    <row r="26" spans="1:11" ht="12.75" customHeight="1">
      <c r="A26" s="340" t="s">
        <v>293</v>
      </c>
      <c r="B26" s="343"/>
      <c r="C26" s="343"/>
      <c r="D26" s="343"/>
      <c r="E26" s="343"/>
      <c r="F26" s="343"/>
      <c r="G26" s="343"/>
      <c r="H26" s="344"/>
      <c r="I26" s="14">
        <v>21</v>
      </c>
      <c r="J26" s="20">
        <v>-132233212.99999975</v>
      </c>
      <c r="K26" s="20">
        <v>-309181268.18999994</v>
      </c>
    </row>
    <row r="27" spans="1:11" ht="12.75" customHeight="1">
      <c r="A27" s="340" t="s">
        <v>294</v>
      </c>
      <c r="B27" s="343"/>
      <c r="C27" s="343"/>
      <c r="D27" s="343"/>
      <c r="E27" s="343"/>
      <c r="F27" s="343"/>
      <c r="G27" s="343"/>
      <c r="H27" s="344"/>
      <c r="I27" s="14">
        <v>22</v>
      </c>
      <c r="J27" s="20">
        <v>0</v>
      </c>
      <c r="K27" s="20">
        <v>0</v>
      </c>
    </row>
    <row r="28" spans="1:11" ht="25.5" customHeight="1">
      <c r="A28" s="340" t="s">
        <v>295</v>
      </c>
      <c r="B28" s="343"/>
      <c r="C28" s="343"/>
      <c r="D28" s="343"/>
      <c r="E28" s="343"/>
      <c r="F28" s="343"/>
      <c r="G28" s="343"/>
      <c r="H28" s="344"/>
      <c r="I28" s="14">
        <v>23</v>
      </c>
      <c r="J28" s="20">
        <v>10631800.310000002</v>
      </c>
      <c r="K28" s="20">
        <v>17158808.969999999</v>
      </c>
    </row>
    <row r="29" spans="1:11" ht="12.75" customHeight="1">
      <c r="A29" s="340" t="s">
        <v>296</v>
      </c>
      <c r="B29" s="343"/>
      <c r="C29" s="343"/>
      <c r="D29" s="343"/>
      <c r="E29" s="343"/>
      <c r="F29" s="343"/>
      <c r="G29" s="343"/>
      <c r="H29" s="344"/>
      <c r="I29" s="14">
        <v>24</v>
      </c>
      <c r="J29" s="20">
        <v>210161569.15999985</v>
      </c>
      <c r="K29" s="20">
        <v>389315358.09999943</v>
      </c>
    </row>
    <row r="30" spans="1:11" ht="25.5" customHeight="1">
      <c r="A30" s="340" t="s">
        <v>297</v>
      </c>
      <c r="B30" s="343"/>
      <c r="C30" s="343"/>
      <c r="D30" s="343"/>
      <c r="E30" s="343"/>
      <c r="F30" s="343"/>
      <c r="G30" s="343"/>
      <c r="H30" s="344"/>
      <c r="I30" s="14">
        <v>25</v>
      </c>
      <c r="J30" s="20">
        <v>-1057619.3899999997</v>
      </c>
      <c r="K30" s="20">
        <v>-563864.12999999989</v>
      </c>
    </row>
    <row r="31" spans="1:11" ht="12.75" customHeight="1">
      <c r="A31" s="340" t="s">
        <v>298</v>
      </c>
      <c r="B31" s="343"/>
      <c r="C31" s="343"/>
      <c r="D31" s="343"/>
      <c r="E31" s="343"/>
      <c r="F31" s="343"/>
      <c r="G31" s="343"/>
      <c r="H31" s="344"/>
      <c r="I31" s="14">
        <v>26</v>
      </c>
      <c r="J31" s="20">
        <v>1049643.9999999925</v>
      </c>
      <c r="K31" s="20">
        <v>6425785.669999999</v>
      </c>
    </row>
    <row r="32" spans="1:11" ht="12.75" customHeight="1">
      <c r="A32" s="340" t="s">
        <v>299</v>
      </c>
      <c r="B32" s="343"/>
      <c r="C32" s="343"/>
      <c r="D32" s="343"/>
      <c r="E32" s="343"/>
      <c r="F32" s="343"/>
      <c r="G32" s="343"/>
      <c r="H32" s="344"/>
      <c r="I32" s="14">
        <v>27</v>
      </c>
      <c r="J32" s="20">
        <v>0</v>
      </c>
      <c r="K32" s="20">
        <v>0</v>
      </c>
    </row>
    <row r="33" spans="1:11" ht="12.75" customHeight="1">
      <c r="A33" s="340" t="s">
        <v>300</v>
      </c>
      <c r="B33" s="343"/>
      <c r="C33" s="343"/>
      <c r="D33" s="343"/>
      <c r="E33" s="343"/>
      <c r="F33" s="343"/>
      <c r="G33" s="343"/>
      <c r="H33" s="344"/>
      <c r="I33" s="14">
        <v>28</v>
      </c>
      <c r="J33" s="20">
        <v>5.9604644775390625E-8</v>
      </c>
      <c r="K33" s="20">
        <v>0</v>
      </c>
    </row>
    <row r="34" spans="1:11" ht="12.75" customHeight="1">
      <c r="A34" s="340" t="s">
        <v>301</v>
      </c>
      <c r="B34" s="343"/>
      <c r="C34" s="343"/>
      <c r="D34" s="343"/>
      <c r="E34" s="343"/>
      <c r="F34" s="343"/>
      <c r="G34" s="343"/>
      <c r="H34" s="344"/>
      <c r="I34" s="14">
        <v>29</v>
      </c>
      <c r="J34" s="181">
        <v>856001.83999992791</v>
      </c>
      <c r="K34" s="20">
        <v>-38491125.550001293</v>
      </c>
    </row>
    <row r="35" spans="1:11" ht="25.5" customHeight="1">
      <c r="A35" s="340" t="s">
        <v>302</v>
      </c>
      <c r="B35" s="343"/>
      <c r="C35" s="343"/>
      <c r="D35" s="343"/>
      <c r="E35" s="343"/>
      <c r="F35" s="343"/>
      <c r="G35" s="343"/>
      <c r="H35" s="344"/>
      <c r="I35" s="14">
        <v>30</v>
      </c>
      <c r="J35" s="181">
        <v>-19048199.200000018</v>
      </c>
      <c r="K35" s="20">
        <v>23144129.129999995</v>
      </c>
    </row>
    <row r="36" spans="1:11" ht="12.75" customHeight="1">
      <c r="A36" s="348" t="s">
        <v>303</v>
      </c>
      <c r="B36" s="341"/>
      <c r="C36" s="341"/>
      <c r="D36" s="341"/>
      <c r="E36" s="341"/>
      <c r="F36" s="341"/>
      <c r="G36" s="341"/>
      <c r="H36" s="342"/>
      <c r="I36" s="14">
        <v>31</v>
      </c>
      <c r="J36" s="182">
        <v>-1689266.97</v>
      </c>
      <c r="K36" s="20">
        <v>-6310311.6299999999</v>
      </c>
    </row>
    <row r="37" spans="1:11" ht="12.75" customHeight="1">
      <c r="A37" s="348" t="s">
        <v>304</v>
      </c>
      <c r="B37" s="341"/>
      <c r="C37" s="341"/>
      <c r="D37" s="341"/>
      <c r="E37" s="341"/>
      <c r="F37" s="341"/>
      <c r="G37" s="341"/>
      <c r="H37" s="342"/>
      <c r="I37" s="14">
        <v>32</v>
      </c>
      <c r="J37" s="37">
        <f>SUM(J38:J51)</f>
        <v>225805070.45000023</v>
      </c>
      <c r="K37" s="37">
        <f>SUM(K38:K51)</f>
        <v>73696296.910000384</v>
      </c>
    </row>
    <row r="38" spans="1:11" ht="12.75" customHeight="1">
      <c r="A38" s="340" t="s">
        <v>374</v>
      </c>
      <c r="B38" s="341"/>
      <c r="C38" s="341"/>
      <c r="D38" s="341"/>
      <c r="E38" s="341"/>
      <c r="F38" s="341"/>
      <c r="G38" s="341"/>
      <c r="H38" s="342"/>
      <c r="I38" s="14">
        <v>33</v>
      </c>
      <c r="J38" s="20">
        <v>0</v>
      </c>
      <c r="K38" s="20">
        <v>25948.810000181198</v>
      </c>
    </row>
    <row r="39" spans="1:11" ht="12.75" customHeight="1">
      <c r="A39" s="340" t="s">
        <v>305</v>
      </c>
      <c r="B39" s="341"/>
      <c r="C39" s="341"/>
      <c r="D39" s="341"/>
      <c r="E39" s="341"/>
      <c r="F39" s="341"/>
      <c r="G39" s="341"/>
      <c r="H39" s="342"/>
      <c r="I39" s="14">
        <v>34</v>
      </c>
      <c r="J39" s="20">
        <v>-19009072.209999915</v>
      </c>
      <c r="K39" s="20">
        <v>-7878289.5799999982</v>
      </c>
    </row>
    <row r="40" spans="1:11" ht="12.75" customHeight="1">
      <c r="A40" s="340" t="s">
        <v>306</v>
      </c>
      <c r="B40" s="341"/>
      <c r="C40" s="341"/>
      <c r="D40" s="341"/>
      <c r="E40" s="341"/>
      <c r="F40" s="341"/>
      <c r="G40" s="341"/>
      <c r="H40" s="342"/>
      <c r="I40" s="14">
        <v>35</v>
      </c>
      <c r="J40" s="20">
        <v>1315431.6500000004</v>
      </c>
      <c r="K40" s="20">
        <v>0</v>
      </c>
    </row>
    <row r="41" spans="1:11" ht="12.75" customHeight="1">
      <c r="A41" s="340" t="s">
        <v>307</v>
      </c>
      <c r="B41" s="341"/>
      <c r="C41" s="341"/>
      <c r="D41" s="341"/>
      <c r="E41" s="341"/>
      <c r="F41" s="341"/>
      <c r="G41" s="341"/>
      <c r="H41" s="342"/>
      <c r="I41" s="14">
        <v>36</v>
      </c>
      <c r="J41" s="20">
        <v>-1386456.3</v>
      </c>
      <c r="K41" s="20">
        <v>-1904506.2899999958</v>
      </c>
    </row>
    <row r="42" spans="1:11" ht="24.75" customHeight="1">
      <c r="A42" s="340" t="s">
        <v>308</v>
      </c>
      <c r="B42" s="341"/>
      <c r="C42" s="341"/>
      <c r="D42" s="341"/>
      <c r="E42" s="341"/>
      <c r="F42" s="341"/>
      <c r="G42" s="341"/>
      <c r="H42" s="342"/>
      <c r="I42" s="14">
        <v>37</v>
      </c>
      <c r="J42" s="20">
        <v>0</v>
      </c>
      <c r="K42" s="20">
        <v>5508976.5100002289</v>
      </c>
    </row>
    <row r="43" spans="1:11" ht="25.5" customHeight="1">
      <c r="A43" s="340" t="s">
        <v>309</v>
      </c>
      <c r="B43" s="341"/>
      <c r="C43" s="341"/>
      <c r="D43" s="341"/>
      <c r="E43" s="341"/>
      <c r="F43" s="341"/>
      <c r="G43" s="341"/>
      <c r="H43" s="342"/>
      <c r="I43" s="14">
        <v>38</v>
      </c>
      <c r="J43" s="20">
        <v>-7019869.7799999714</v>
      </c>
      <c r="K43" s="20">
        <v>0</v>
      </c>
    </row>
    <row r="44" spans="1:11" ht="23.25" customHeight="1">
      <c r="A44" s="340" t="s">
        <v>310</v>
      </c>
      <c r="B44" s="341"/>
      <c r="C44" s="341"/>
      <c r="D44" s="341"/>
      <c r="E44" s="341"/>
      <c r="F44" s="341"/>
      <c r="G44" s="341"/>
      <c r="H44" s="342"/>
      <c r="I44" s="14">
        <v>39</v>
      </c>
      <c r="J44" s="20">
        <v>-35836035.840000004</v>
      </c>
      <c r="K44" s="20">
        <v>0</v>
      </c>
    </row>
    <row r="45" spans="1:11" ht="12.75" customHeight="1">
      <c r="A45" s="340" t="s">
        <v>311</v>
      </c>
      <c r="B45" s="341"/>
      <c r="C45" s="341"/>
      <c r="D45" s="341"/>
      <c r="E45" s="341"/>
      <c r="F45" s="341"/>
      <c r="G45" s="341"/>
      <c r="H45" s="342"/>
      <c r="I45" s="14">
        <v>40</v>
      </c>
      <c r="J45" s="20">
        <v>285714909.11000013</v>
      </c>
      <c r="K45" s="20">
        <v>76275863.289999962</v>
      </c>
    </row>
    <row r="46" spans="1:11" ht="12.75" customHeight="1">
      <c r="A46" s="340" t="s">
        <v>312</v>
      </c>
      <c r="B46" s="341"/>
      <c r="C46" s="341"/>
      <c r="D46" s="341"/>
      <c r="E46" s="341"/>
      <c r="F46" s="341"/>
      <c r="G46" s="341"/>
      <c r="H46" s="342"/>
      <c r="I46" s="14">
        <v>41</v>
      </c>
      <c r="J46" s="20">
        <v>0</v>
      </c>
      <c r="K46" s="20">
        <v>0</v>
      </c>
    </row>
    <row r="47" spans="1:11" ht="12.75" customHeight="1">
      <c r="A47" s="340" t="s">
        <v>313</v>
      </c>
      <c r="B47" s="341"/>
      <c r="C47" s="341"/>
      <c r="D47" s="341"/>
      <c r="E47" s="341"/>
      <c r="F47" s="341"/>
      <c r="G47" s="341"/>
      <c r="H47" s="342"/>
      <c r="I47" s="14">
        <v>42</v>
      </c>
      <c r="J47" s="20">
        <v>0</v>
      </c>
      <c r="K47" s="20">
        <v>0</v>
      </c>
    </row>
    <row r="48" spans="1:11" ht="12.75" customHeight="1">
      <c r="A48" s="340" t="s">
        <v>314</v>
      </c>
      <c r="B48" s="341"/>
      <c r="C48" s="341"/>
      <c r="D48" s="341"/>
      <c r="E48" s="341"/>
      <c r="F48" s="341"/>
      <c r="G48" s="341"/>
      <c r="H48" s="342"/>
      <c r="I48" s="14">
        <v>43</v>
      </c>
      <c r="J48" s="20">
        <v>0</v>
      </c>
      <c r="K48" s="20">
        <v>0</v>
      </c>
    </row>
    <row r="49" spans="1:11" ht="12.75" customHeight="1">
      <c r="A49" s="340" t="s">
        <v>315</v>
      </c>
      <c r="B49" s="349"/>
      <c r="C49" s="349"/>
      <c r="D49" s="349"/>
      <c r="E49" s="349"/>
      <c r="F49" s="349"/>
      <c r="G49" s="349"/>
      <c r="H49" s="350"/>
      <c r="I49" s="14">
        <v>44</v>
      </c>
      <c r="J49" s="20">
        <v>4547.25</v>
      </c>
      <c r="K49" s="20">
        <v>0</v>
      </c>
    </row>
    <row r="50" spans="1:11" ht="12.75" customHeight="1">
      <c r="A50" s="340" t="s">
        <v>316</v>
      </c>
      <c r="B50" s="349"/>
      <c r="C50" s="349"/>
      <c r="D50" s="349"/>
      <c r="E50" s="349"/>
      <c r="F50" s="349"/>
      <c r="G50" s="349"/>
      <c r="H50" s="350"/>
      <c r="I50" s="14">
        <v>45</v>
      </c>
      <c r="J50" s="20">
        <v>20035637.890000001</v>
      </c>
      <c r="K50" s="20">
        <v>17333917.059999999</v>
      </c>
    </row>
    <row r="51" spans="1:11" ht="12.75" customHeight="1">
      <c r="A51" s="340" t="s">
        <v>317</v>
      </c>
      <c r="B51" s="349"/>
      <c r="C51" s="349"/>
      <c r="D51" s="349"/>
      <c r="E51" s="349"/>
      <c r="F51" s="349"/>
      <c r="G51" s="349"/>
      <c r="H51" s="350"/>
      <c r="I51" s="14">
        <v>46</v>
      </c>
      <c r="J51" s="20">
        <v>-18014021.32</v>
      </c>
      <c r="K51" s="20">
        <v>-15665612.890000001</v>
      </c>
    </row>
    <row r="52" spans="1:11" ht="12.75" customHeight="1">
      <c r="A52" s="348" t="s">
        <v>318</v>
      </c>
      <c r="B52" s="349"/>
      <c r="C52" s="349"/>
      <c r="D52" s="349"/>
      <c r="E52" s="349"/>
      <c r="F52" s="349"/>
      <c r="G52" s="349"/>
      <c r="H52" s="350"/>
      <c r="I52" s="14">
        <v>47</v>
      </c>
      <c r="J52" s="37">
        <f>SUM(J53:J57)</f>
        <v>-229101.37000000477</v>
      </c>
      <c r="K52" s="37">
        <f>SUM(K53:K57)</f>
        <v>-1456</v>
      </c>
    </row>
    <row r="53" spans="1:11" ht="12.75" customHeight="1">
      <c r="A53" s="340" t="s">
        <v>319</v>
      </c>
      <c r="B53" s="349"/>
      <c r="C53" s="349"/>
      <c r="D53" s="349"/>
      <c r="E53" s="349"/>
      <c r="F53" s="349"/>
      <c r="G53" s="349"/>
      <c r="H53" s="350"/>
      <c r="I53" s="14">
        <v>48</v>
      </c>
      <c r="J53" s="20">
        <v>0</v>
      </c>
      <c r="K53" s="20">
        <v>0</v>
      </c>
    </row>
    <row r="54" spans="1:11" ht="12.75" customHeight="1">
      <c r="A54" s="340" t="s">
        <v>320</v>
      </c>
      <c r="B54" s="349"/>
      <c r="C54" s="349"/>
      <c r="D54" s="349"/>
      <c r="E54" s="349"/>
      <c r="F54" s="349"/>
      <c r="G54" s="349"/>
      <c r="H54" s="350"/>
      <c r="I54" s="14">
        <v>49</v>
      </c>
      <c r="J54" s="20">
        <v>350169726.02999997</v>
      </c>
      <c r="K54" s="20">
        <v>0</v>
      </c>
    </row>
    <row r="55" spans="1:11" ht="12.75" customHeight="1">
      <c r="A55" s="340" t="s">
        <v>373</v>
      </c>
      <c r="B55" s="349"/>
      <c r="C55" s="349"/>
      <c r="D55" s="349"/>
      <c r="E55" s="349"/>
      <c r="F55" s="349"/>
      <c r="G55" s="349"/>
      <c r="H55" s="350"/>
      <c r="I55" s="14">
        <v>50</v>
      </c>
      <c r="J55" s="20">
        <v>-350396027.39999998</v>
      </c>
      <c r="K55" s="20">
        <v>0</v>
      </c>
    </row>
    <row r="56" spans="1:11" ht="12.75" customHeight="1">
      <c r="A56" s="340" t="s">
        <v>321</v>
      </c>
      <c r="B56" s="349"/>
      <c r="C56" s="349"/>
      <c r="D56" s="349"/>
      <c r="E56" s="349"/>
      <c r="F56" s="349"/>
      <c r="G56" s="349"/>
      <c r="H56" s="350"/>
      <c r="I56" s="14">
        <v>51</v>
      </c>
      <c r="J56" s="20">
        <v>0</v>
      </c>
      <c r="K56" s="20">
        <v>0</v>
      </c>
    </row>
    <row r="57" spans="1:11" ht="12.75" customHeight="1">
      <c r="A57" s="340" t="s">
        <v>322</v>
      </c>
      <c r="B57" s="349"/>
      <c r="C57" s="349"/>
      <c r="D57" s="349"/>
      <c r="E57" s="349"/>
      <c r="F57" s="349"/>
      <c r="G57" s="349"/>
      <c r="H57" s="350"/>
      <c r="I57" s="14">
        <v>52</v>
      </c>
      <c r="J57" s="20">
        <v>-2800</v>
      </c>
      <c r="K57" s="20">
        <v>-1456</v>
      </c>
    </row>
    <row r="58" spans="1:11" ht="12.75" customHeight="1">
      <c r="A58" s="348" t="s">
        <v>323</v>
      </c>
      <c r="B58" s="349"/>
      <c r="C58" s="349"/>
      <c r="D58" s="349"/>
      <c r="E58" s="349"/>
      <c r="F58" s="349"/>
      <c r="G58" s="349"/>
      <c r="H58" s="350"/>
      <c r="I58" s="14">
        <v>53</v>
      </c>
      <c r="J58" s="37">
        <f>SUM(J6+J37+J52)</f>
        <v>-25837729.489999205</v>
      </c>
      <c r="K58" s="37">
        <f>SUM(K6+K37+K52)</f>
        <v>-26917030.210001856</v>
      </c>
    </row>
    <row r="59" spans="1:11" ht="23.25" customHeight="1">
      <c r="A59" s="348" t="s">
        <v>324</v>
      </c>
      <c r="B59" s="349"/>
      <c r="C59" s="349"/>
      <c r="D59" s="349"/>
      <c r="E59" s="349"/>
      <c r="F59" s="349"/>
      <c r="G59" s="349"/>
      <c r="H59" s="350"/>
      <c r="I59" s="14">
        <v>54</v>
      </c>
      <c r="J59" s="20">
        <v>-5173282.9000000004</v>
      </c>
      <c r="K59" s="20">
        <v>-1437663.8299999973</v>
      </c>
    </row>
    <row r="60" spans="1:11" ht="12.75" customHeight="1">
      <c r="A60" s="348" t="s">
        <v>325</v>
      </c>
      <c r="B60" s="349"/>
      <c r="C60" s="349"/>
      <c r="D60" s="349"/>
      <c r="E60" s="349"/>
      <c r="F60" s="349"/>
      <c r="G60" s="349"/>
      <c r="H60" s="350"/>
      <c r="I60" s="14">
        <v>55</v>
      </c>
      <c r="J60" s="37">
        <f>SUM(J58:J59)</f>
        <v>-31011012.389999203</v>
      </c>
      <c r="K60" s="37">
        <f>SUM(K58:K59)</f>
        <v>-28354694.040001854</v>
      </c>
    </row>
    <row r="61" spans="1:11" ht="12.75" customHeight="1">
      <c r="A61" s="340" t="s">
        <v>326</v>
      </c>
      <c r="B61" s="349"/>
      <c r="C61" s="349"/>
      <c r="D61" s="349"/>
      <c r="E61" s="349"/>
      <c r="F61" s="349"/>
      <c r="G61" s="349"/>
      <c r="H61" s="350"/>
      <c r="I61" s="14">
        <v>56</v>
      </c>
      <c r="J61" s="20">
        <v>108983458.75</v>
      </c>
      <c r="K61" s="20">
        <v>102938734.87</v>
      </c>
    </row>
    <row r="62" spans="1:11" ht="12.75" customHeight="1">
      <c r="A62" s="351" t="s">
        <v>327</v>
      </c>
      <c r="B62" s="352"/>
      <c r="C62" s="352"/>
      <c r="D62" s="352"/>
      <c r="E62" s="352"/>
      <c r="F62" s="352"/>
      <c r="G62" s="352"/>
      <c r="H62" s="353"/>
      <c r="I62" s="15">
        <v>57</v>
      </c>
      <c r="J62" s="38">
        <f>SUM(J60:J61)</f>
        <v>77972446.360000789</v>
      </c>
      <c r="K62" s="38">
        <f>SUM(K60:K61)</f>
        <v>74584040.82999815</v>
      </c>
    </row>
    <row r="63" spans="1:11">
      <c r="A63" s="76" t="s">
        <v>328</v>
      </c>
      <c r="B63" s="74"/>
      <c r="C63" s="74"/>
      <c r="D63" s="74"/>
      <c r="E63" s="74"/>
      <c r="F63" s="74"/>
      <c r="G63" s="74"/>
      <c r="H63" s="74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18:K18 J37:K37 J52:K52 J58:K58 J60:K60 J62:K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0"/>
  <sheetViews>
    <sheetView view="pageBreakPreview" zoomScaleNormal="100" zoomScaleSheetLayoutView="100" workbookViewId="0">
      <selection activeCell="G14" sqref="G14"/>
    </sheetView>
  </sheetViews>
  <sheetFormatPr defaultRowHeight="12.75"/>
  <cols>
    <col min="1" max="2" width="9.140625" style="29"/>
    <col min="3" max="3" width="13.140625" style="29" customWidth="1"/>
    <col min="4" max="4" width="9.140625" style="29"/>
    <col min="5" max="11" width="10.7109375" style="29" customWidth="1"/>
    <col min="12" max="12" width="11.42578125" style="29" customWidth="1"/>
    <col min="13" max="13" width="10.7109375" style="29" customWidth="1"/>
    <col min="14" max="16384" width="9.140625" style="29"/>
  </cols>
  <sheetData>
    <row r="1" spans="1:14" ht="21.75" customHeight="1">
      <c r="A1" s="367" t="s">
        <v>329</v>
      </c>
      <c r="B1" s="337"/>
      <c r="C1" s="337"/>
      <c r="D1" s="337"/>
      <c r="E1" s="337"/>
      <c r="F1" s="368"/>
      <c r="G1" s="368"/>
      <c r="H1" s="368"/>
      <c r="I1" s="368"/>
      <c r="J1" s="368"/>
      <c r="K1" s="369"/>
      <c r="L1" s="178"/>
      <c r="M1" s="174"/>
      <c r="N1" s="174"/>
    </row>
    <row r="2" spans="1:14" ht="12.75" customHeight="1">
      <c r="A2" s="335" t="s">
        <v>388</v>
      </c>
      <c r="B2" s="336"/>
      <c r="C2" s="336"/>
      <c r="D2" s="336"/>
      <c r="E2" s="337"/>
      <c r="F2" s="370"/>
      <c r="G2" s="370"/>
      <c r="H2" s="370"/>
      <c r="I2" s="370"/>
      <c r="J2" s="370"/>
      <c r="K2" s="371"/>
      <c r="L2" s="178"/>
      <c r="M2" s="174"/>
      <c r="N2" s="174"/>
    </row>
    <row r="3" spans="1:14">
      <c r="A3" s="60"/>
      <c r="B3" s="61"/>
      <c r="C3" s="61"/>
      <c r="D3" s="61"/>
      <c r="E3" s="62"/>
      <c r="F3" s="63"/>
      <c r="G3" s="63"/>
      <c r="H3" s="63"/>
      <c r="I3" s="63"/>
      <c r="J3" s="63"/>
      <c r="K3" s="63"/>
      <c r="L3" s="360" t="s">
        <v>52</v>
      </c>
      <c r="M3" s="360"/>
      <c r="N3" s="174"/>
    </row>
    <row r="4" spans="1:14" ht="13.5" customHeight="1">
      <c r="A4" s="378" t="s">
        <v>122</v>
      </c>
      <c r="B4" s="379"/>
      <c r="C4" s="380"/>
      <c r="D4" s="384" t="s">
        <v>123</v>
      </c>
      <c r="E4" s="357" t="s">
        <v>330</v>
      </c>
      <c r="F4" s="358"/>
      <c r="G4" s="358"/>
      <c r="H4" s="358"/>
      <c r="I4" s="358"/>
      <c r="J4" s="358"/>
      <c r="K4" s="359"/>
      <c r="L4" s="355" t="s">
        <v>331</v>
      </c>
      <c r="M4" s="355" t="s">
        <v>332</v>
      </c>
    </row>
    <row r="5" spans="1:14" ht="45">
      <c r="A5" s="381"/>
      <c r="B5" s="382"/>
      <c r="C5" s="383"/>
      <c r="D5" s="385"/>
      <c r="E5" s="87" t="s">
        <v>333</v>
      </c>
      <c r="F5" s="87" t="s">
        <v>334</v>
      </c>
      <c r="G5" s="87" t="s">
        <v>335</v>
      </c>
      <c r="H5" s="87" t="s">
        <v>336</v>
      </c>
      <c r="I5" s="87" t="s">
        <v>337</v>
      </c>
      <c r="J5" s="87" t="s">
        <v>338</v>
      </c>
      <c r="K5" s="87" t="s">
        <v>339</v>
      </c>
      <c r="L5" s="356"/>
      <c r="M5" s="356"/>
    </row>
    <row r="6" spans="1:14">
      <c r="A6" s="372">
        <v>1</v>
      </c>
      <c r="B6" s="373"/>
      <c r="C6" s="374"/>
      <c r="D6" s="77">
        <v>2</v>
      </c>
      <c r="E6" s="77" t="s">
        <v>2</v>
      </c>
      <c r="F6" s="78" t="s">
        <v>3</v>
      </c>
      <c r="G6" s="77" t="s">
        <v>4</v>
      </c>
      <c r="H6" s="78" t="s">
        <v>5</v>
      </c>
      <c r="I6" s="77" t="s">
        <v>6</v>
      </c>
      <c r="J6" s="78" t="s">
        <v>7</v>
      </c>
      <c r="K6" s="77" t="s">
        <v>8</v>
      </c>
      <c r="L6" s="78" t="s">
        <v>9</v>
      </c>
      <c r="M6" s="77" t="s">
        <v>10</v>
      </c>
    </row>
    <row r="7" spans="1:14" ht="21" customHeight="1">
      <c r="A7" s="375" t="s">
        <v>340</v>
      </c>
      <c r="B7" s="376"/>
      <c r="C7" s="377"/>
      <c r="D7" s="17">
        <v>1</v>
      </c>
      <c r="E7" s="49">
        <v>442887200</v>
      </c>
      <c r="F7" s="49">
        <v>0</v>
      </c>
      <c r="G7" s="49">
        <v>136839280.22999984</v>
      </c>
      <c r="H7" s="49">
        <v>508689732.98000002</v>
      </c>
      <c r="I7" s="49">
        <v>295629531.33000022</v>
      </c>
      <c r="J7" s="49">
        <v>17268395.21999976</v>
      </c>
      <c r="K7" s="49">
        <f t="shared" ref="K7:K40" si="0">SUM(E7:J7)</f>
        <v>1401314139.7599998</v>
      </c>
      <c r="L7" s="49"/>
      <c r="M7" s="49">
        <f t="shared" ref="M7:M40" si="1">K7+L7</f>
        <v>1401314139.7599998</v>
      </c>
    </row>
    <row r="8" spans="1:14" ht="14.25" customHeight="1">
      <c r="A8" s="361" t="s">
        <v>341</v>
      </c>
      <c r="B8" s="362"/>
      <c r="C8" s="363"/>
      <c r="D8" s="4">
        <v>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f t="shared" si="0"/>
        <v>0</v>
      </c>
      <c r="L8" s="49"/>
      <c r="M8" s="49">
        <f t="shared" si="1"/>
        <v>0</v>
      </c>
    </row>
    <row r="9" spans="1:14" ht="13.5" customHeight="1">
      <c r="A9" s="361" t="s">
        <v>342</v>
      </c>
      <c r="B9" s="362"/>
      <c r="C9" s="363"/>
      <c r="D9" s="4">
        <v>3</v>
      </c>
      <c r="E9" s="49">
        <v>0</v>
      </c>
      <c r="F9" s="49">
        <v>0</v>
      </c>
      <c r="G9" s="49">
        <v>0</v>
      </c>
      <c r="H9" s="49">
        <v>0</v>
      </c>
      <c r="I9" s="49"/>
      <c r="J9" s="49"/>
      <c r="K9" s="49">
        <f t="shared" si="0"/>
        <v>0</v>
      </c>
      <c r="L9" s="49"/>
      <c r="M9" s="49">
        <f t="shared" si="1"/>
        <v>0</v>
      </c>
    </row>
    <row r="10" spans="1:14" ht="27.75" customHeight="1">
      <c r="A10" s="364" t="s">
        <v>343</v>
      </c>
      <c r="B10" s="365"/>
      <c r="C10" s="366"/>
      <c r="D10" s="4">
        <v>4</v>
      </c>
      <c r="E10" s="49">
        <f>SUM(E7:E9)</f>
        <v>442887200</v>
      </c>
      <c r="F10" s="49">
        <f t="shared" ref="F10:L10" si="2">SUM(F7:F9)</f>
        <v>0</v>
      </c>
      <c r="G10" s="49">
        <f t="shared" si="2"/>
        <v>136839280.22999984</v>
      </c>
      <c r="H10" s="49">
        <f t="shared" si="2"/>
        <v>508689732.98000002</v>
      </c>
      <c r="I10" s="49">
        <f t="shared" si="2"/>
        <v>295629531.33000022</v>
      </c>
      <c r="J10" s="49">
        <f t="shared" si="2"/>
        <v>17268395.21999976</v>
      </c>
      <c r="K10" s="49">
        <f t="shared" si="0"/>
        <v>1401314139.7599998</v>
      </c>
      <c r="L10" s="49">
        <f t="shared" si="2"/>
        <v>0</v>
      </c>
      <c r="M10" s="49">
        <f t="shared" si="1"/>
        <v>1401314139.7599998</v>
      </c>
    </row>
    <row r="11" spans="1:14" ht="27" customHeight="1">
      <c r="A11" s="364" t="s">
        <v>344</v>
      </c>
      <c r="B11" s="365"/>
      <c r="C11" s="366"/>
      <c r="D11" s="4">
        <v>5</v>
      </c>
      <c r="E11" s="49">
        <f>E12+E13</f>
        <v>0</v>
      </c>
      <c r="F11" s="49">
        <f t="shared" ref="F11:L11" si="3">F12+F13</f>
        <v>0</v>
      </c>
      <c r="G11" s="49">
        <f t="shared" si="3"/>
        <v>37202632.360495985</v>
      </c>
      <c r="H11" s="49">
        <f t="shared" si="3"/>
        <v>0</v>
      </c>
      <c r="I11" s="49">
        <f t="shared" si="3"/>
        <v>0</v>
      </c>
      <c r="J11" s="49">
        <f t="shared" si="3"/>
        <v>-412845089.98000002</v>
      </c>
      <c r="K11" s="49">
        <f t="shared" si="0"/>
        <v>-375642457.61950403</v>
      </c>
      <c r="L11" s="49">
        <f t="shared" si="3"/>
        <v>0</v>
      </c>
      <c r="M11" s="49">
        <f t="shared" si="1"/>
        <v>-375642457.61950403</v>
      </c>
    </row>
    <row r="12" spans="1:14" ht="12.75" customHeight="1">
      <c r="A12" s="361" t="s">
        <v>345</v>
      </c>
      <c r="B12" s="362"/>
      <c r="C12" s="363"/>
      <c r="D12" s="4">
        <v>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-412845089.98000002</v>
      </c>
      <c r="K12" s="49">
        <f t="shared" si="0"/>
        <v>-412845089.98000002</v>
      </c>
      <c r="L12" s="49"/>
      <c r="M12" s="49">
        <f t="shared" si="1"/>
        <v>-412845089.98000002</v>
      </c>
    </row>
    <row r="13" spans="1:14" ht="24.75" customHeight="1">
      <c r="A13" s="361" t="s">
        <v>346</v>
      </c>
      <c r="B13" s="362"/>
      <c r="C13" s="363"/>
      <c r="D13" s="4">
        <v>7</v>
      </c>
      <c r="E13" s="49">
        <f t="shared" ref="E13:J13" si="4">SUM(E14:E17)</f>
        <v>0</v>
      </c>
      <c r="F13" s="49">
        <f t="shared" si="4"/>
        <v>0</v>
      </c>
      <c r="G13" s="49">
        <f t="shared" si="4"/>
        <v>37202632.360495985</v>
      </c>
      <c r="H13" s="49">
        <f t="shared" si="4"/>
        <v>0</v>
      </c>
      <c r="I13" s="49">
        <f t="shared" si="4"/>
        <v>0</v>
      </c>
      <c r="J13" s="49">
        <f t="shared" si="4"/>
        <v>0</v>
      </c>
      <c r="K13" s="49">
        <f t="shared" si="0"/>
        <v>37202632.360495985</v>
      </c>
      <c r="L13" s="49">
        <f>SUM(L14:L17)</f>
        <v>0</v>
      </c>
      <c r="M13" s="49">
        <f t="shared" si="1"/>
        <v>37202632.360495985</v>
      </c>
    </row>
    <row r="14" spans="1:14" ht="36" customHeight="1">
      <c r="A14" s="361" t="s">
        <v>347</v>
      </c>
      <c r="B14" s="362"/>
      <c r="C14" s="363"/>
      <c r="D14" s="4">
        <v>8</v>
      </c>
      <c r="E14" s="49">
        <v>0</v>
      </c>
      <c r="F14" s="49">
        <v>0</v>
      </c>
      <c r="G14" s="49">
        <v>-61273932.57</v>
      </c>
      <c r="H14" s="49">
        <v>0</v>
      </c>
      <c r="I14" s="49">
        <v>0</v>
      </c>
      <c r="J14" s="49">
        <v>0</v>
      </c>
      <c r="K14" s="49">
        <f t="shared" si="0"/>
        <v>-61273932.57</v>
      </c>
      <c r="L14" s="49"/>
      <c r="M14" s="49">
        <f t="shared" si="1"/>
        <v>-61273932.57</v>
      </c>
    </row>
    <row r="15" spans="1:14" ht="26.25" customHeight="1">
      <c r="A15" s="361" t="s">
        <v>348</v>
      </c>
      <c r="B15" s="362"/>
      <c r="C15" s="363"/>
      <c r="D15" s="4">
        <v>9</v>
      </c>
      <c r="E15" s="49">
        <v>0</v>
      </c>
      <c r="F15" s="49">
        <v>0</v>
      </c>
      <c r="G15" s="49">
        <v>98128982.640495986</v>
      </c>
      <c r="H15" s="49">
        <v>0</v>
      </c>
      <c r="I15" s="49">
        <v>0</v>
      </c>
      <c r="J15" s="49">
        <v>0</v>
      </c>
      <c r="K15" s="49">
        <f t="shared" si="0"/>
        <v>98128982.640495986</v>
      </c>
      <c r="L15" s="49"/>
      <c r="M15" s="49">
        <f t="shared" si="1"/>
        <v>98128982.640495986</v>
      </c>
    </row>
    <row r="16" spans="1:14" ht="27" customHeight="1">
      <c r="A16" s="361" t="s">
        <v>349</v>
      </c>
      <c r="B16" s="362"/>
      <c r="C16" s="363"/>
      <c r="D16" s="4">
        <v>10</v>
      </c>
      <c r="E16" s="49">
        <v>0</v>
      </c>
      <c r="F16" s="49">
        <v>0</v>
      </c>
      <c r="G16" s="49">
        <v>347582.29</v>
      </c>
      <c r="H16" s="49">
        <v>0</v>
      </c>
      <c r="I16" s="49">
        <v>0</v>
      </c>
      <c r="J16" s="49">
        <v>0</v>
      </c>
      <c r="K16" s="49">
        <f t="shared" si="0"/>
        <v>347582.29</v>
      </c>
      <c r="L16" s="49"/>
      <c r="M16" s="49">
        <f t="shared" si="1"/>
        <v>347582.29</v>
      </c>
    </row>
    <row r="17" spans="1:13" ht="18" customHeight="1">
      <c r="A17" s="361" t="s">
        <v>350</v>
      </c>
      <c r="B17" s="362"/>
      <c r="C17" s="363"/>
      <c r="D17" s="4">
        <v>11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  <c r="L17" s="49"/>
      <c r="M17" s="49">
        <f t="shared" si="1"/>
        <v>0</v>
      </c>
    </row>
    <row r="18" spans="1:13" ht="21.75" customHeight="1">
      <c r="A18" s="364" t="s">
        <v>351</v>
      </c>
      <c r="B18" s="365"/>
      <c r="C18" s="366"/>
      <c r="D18" s="4">
        <v>12</v>
      </c>
      <c r="E18" s="49">
        <f t="shared" ref="E18:J18" si="5">SUM(E19:E22)</f>
        <v>158688600</v>
      </c>
      <c r="F18" s="49">
        <f t="shared" si="5"/>
        <v>681482525.25</v>
      </c>
      <c r="G18" s="49">
        <f t="shared" si="5"/>
        <v>-2460564.4500000002</v>
      </c>
      <c r="H18" s="49">
        <f t="shared" si="5"/>
        <v>4317098.8099999996</v>
      </c>
      <c r="I18" s="49">
        <f t="shared" si="5"/>
        <v>15047001.970000001</v>
      </c>
      <c r="J18" s="49">
        <f t="shared" si="5"/>
        <v>-17268395.219999999</v>
      </c>
      <c r="K18" s="49">
        <f t="shared" si="0"/>
        <v>839806266.3599999</v>
      </c>
      <c r="L18" s="49">
        <f>SUM(L19:L22)</f>
        <v>0</v>
      </c>
      <c r="M18" s="49">
        <f t="shared" si="1"/>
        <v>839806266.3599999</v>
      </c>
    </row>
    <row r="19" spans="1:13" ht="16.5" customHeight="1">
      <c r="A19" s="361" t="s">
        <v>352</v>
      </c>
      <c r="B19" s="362"/>
      <c r="C19" s="363"/>
      <c r="D19" s="4">
        <v>13</v>
      </c>
      <c r="E19" s="49">
        <v>158688600</v>
      </c>
      <c r="F19" s="49">
        <v>681482525.25</v>
      </c>
      <c r="G19" s="49">
        <v>0</v>
      </c>
      <c r="H19" s="49">
        <v>0</v>
      </c>
      <c r="I19" s="49">
        <v>0</v>
      </c>
      <c r="J19" s="49">
        <v>0</v>
      </c>
      <c r="K19" s="49">
        <f t="shared" si="0"/>
        <v>840171125.25</v>
      </c>
      <c r="L19" s="49"/>
      <c r="M19" s="49">
        <f t="shared" si="1"/>
        <v>840171125.25</v>
      </c>
    </row>
    <row r="20" spans="1:13" ht="14.25" customHeight="1">
      <c r="A20" s="361" t="s">
        <v>353</v>
      </c>
      <c r="B20" s="362"/>
      <c r="C20" s="363"/>
      <c r="D20" s="4">
        <v>14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f t="shared" si="0"/>
        <v>0</v>
      </c>
      <c r="L20" s="49"/>
      <c r="M20" s="49">
        <f t="shared" si="1"/>
        <v>0</v>
      </c>
    </row>
    <row r="21" spans="1:13" ht="14.25" customHeight="1">
      <c r="A21" s="361" t="s">
        <v>354</v>
      </c>
      <c r="B21" s="362"/>
      <c r="C21" s="363"/>
      <c r="D21" s="4">
        <v>15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-980000</v>
      </c>
      <c r="K21" s="49">
        <f t="shared" si="0"/>
        <v>-980000</v>
      </c>
      <c r="L21" s="49"/>
      <c r="M21" s="49">
        <f t="shared" si="1"/>
        <v>-980000</v>
      </c>
    </row>
    <row r="22" spans="1:13" ht="12.75" customHeight="1">
      <c r="A22" s="361" t="s">
        <v>355</v>
      </c>
      <c r="B22" s="362"/>
      <c r="C22" s="363"/>
      <c r="D22" s="4">
        <v>16</v>
      </c>
      <c r="E22" s="49">
        <v>0</v>
      </c>
      <c r="F22" s="49">
        <v>0</v>
      </c>
      <c r="G22" s="49">
        <v>-2460564.4500000002</v>
      </c>
      <c r="H22" s="49">
        <v>4317098.8099999996</v>
      </c>
      <c r="I22" s="49">
        <v>15047001.970000001</v>
      </c>
      <c r="J22" s="49">
        <v>-16288395.219999999</v>
      </c>
      <c r="K22" s="49">
        <f t="shared" si="0"/>
        <v>615141.1099999994</v>
      </c>
      <c r="L22" s="49"/>
      <c r="M22" s="49">
        <f t="shared" si="1"/>
        <v>615141.1099999994</v>
      </c>
    </row>
    <row r="23" spans="1:13" ht="33" customHeight="1" thickBot="1">
      <c r="A23" s="386" t="s">
        <v>356</v>
      </c>
      <c r="B23" s="387"/>
      <c r="C23" s="388"/>
      <c r="D23" s="18">
        <v>17</v>
      </c>
      <c r="E23" s="80">
        <f t="shared" ref="E23:J23" si="6">E10+E11+E18</f>
        <v>601575800</v>
      </c>
      <c r="F23" s="81">
        <f t="shared" si="6"/>
        <v>681482525.25</v>
      </c>
      <c r="G23" s="81">
        <f t="shared" si="6"/>
        <v>171581348.14049584</v>
      </c>
      <c r="H23" s="81">
        <f t="shared" si="6"/>
        <v>513006831.79000002</v>
      </c>
      <c r="I23" s="81">
        <f t="shared" si="6"/>
        <v>310676533.30000025</v>
      </c>
      <c r="J23" s="81">
        <f t="shared" si="6"/>
        <v>-412845089.98000026</v>
      </c>
      <c r="K23" s="81">
        <f t="shared" si="0"/>
        <v>1865477948.5004957</v>
      </c>
      <c r="L23" s="81">
        <f>L10+L11+L18</f>
        <v>0</v>
      </c>
      <c r="M23" s="81">
        <f t="shared" si="1"/>
        <v>1865477948.5004957</v>
      </c>
    </row>
    <row r="24" spans="1:13" ht="19.5" customHeight="1" thickTop="1">
      <c r="A24" s="389" t="s">
        <v>357</v>
      </c>
      <c r="B24" s="390"/>
      <c r="C24" s="391"/>
      <c r="D24" s="19">
        <v>18</v>
      </c>
      <c r="E24" s="79">
        <f t="shared" ref="E24:J24" si="7">+E23</f>
        <v>601575800</v>
      </c>
      <c r="F24" s="79">
        <f t="shared" si="7"/>
        <v>681482525.25</v>
      </c>
      <c r="G24" s="79">
        <f t="shared" si="7"/>
        <v>171581348.14049584</v>
      </c>
      <c r="H24" s="79">
        <f t="shared" si="7"/>
        <v>513006831.79000002</v>
      </c>
      <c r="I24" s="79">
        <f t="shared" si="7"/>
        <v>310676533.30000025</v>
      </c>
      <c r="J24" s="79">
        <f t="shared" si="7"/>
        <v>-412845089.98000026</v>
      </c>
      <c r="K24" s="79">
        <f t="shared" si="0"/>
        <v>1865477948.5004957</v>
      </c>
      <c r="L24" s="79"/>
      <c r="M24" s="79">
        <f t="shared" si="1"/>
        <v>1865477948.5004957</v>
      </c>
    </row>
    <row r="25" spans="1:13" ht="12.75" customHeight="1">
      <c r="A25" s="361" t="s">
        <v>341</v>
      </c>
      <c r="B25" s="362"/>
      <c r="C25" s="363"/>
      <c r="D25" s="4">
        <v>19</v>
      </c>
      <c r="E25" s="49"/>
      <c r="F25" s="49"/>
      <c r="G25" s="49"/>
      <c r="H25" s="49"/>
      <c r="I25" s="49"/>
      <c r="J25" s="49"/>
      <c r="K25" s="49">
        <f t="shared" si="0"/>
        <v>0</v>
      </c>
      <c r="L25" s="49"/>
      <c r="M25" s="49">
        <f t="shared" si="1"/>
        <v>0</v>
      </c>
    </row>
    <row r="26" spans="1:13" ht="15.75" customHeight="1">
      <c r="A26" s="361" t="s">
        <v>342</v>
      </c>
      <c r="B26" s="362"/>
      <c r="C26" s="363"/>
      <c r="D26" s="4">
        <v>20</v>
      </c>
      <c r="E26" s="49"/>
      <c r="F26" s="49"/>
      <c r="G26" s="49"/>
      <c r="H26" s="49"/>
      <c r="I26" s="49"/>
      <c r="J26" s="49"/>
      <c r="K26" s="49">
        <f t="shared" si="0"/>
        <v>0</v>
      </c>
      <c r="L26" s="49"/>
      <c r="M26" s="49">
        <f t="shared" si="1"/>
        <v>0</v>
      </c>
    </row>
    <row r="27" spans="1:13" ht="24" customHeight="1">
      <c r="A27" s="364" t="s">
        <v>358</v>
      </c>
      <c r="B27" s="365"/>
      <c r="C27" s="366"/>
      <c r="D27" s="4">
        <v>21</v>
      </c>
      <c r="E27" s="49">
        <f>SUM(E24:E26)</f>
        <v>601575800</v>
      </c>
      <c r="F27" s="49">
        <f t="shared" ref="F27:L27" si="8">SUM(F24:F26)</f>
        <v>681482525.25</v>
      </c>
      <c r="G27" s="49">
        <f t="shared" si="8"/>
        <v>171581348.14049584</v>
      </c>
      <c r="H27" s="49">
        <f t="shared" si="8"/>
        <v>513006831.79000002</v>
      </c>
      <c r="I27" s="49">
        <f t="shared" si="8"/>
        <v>310676533.30000025</v>
      </c>
      <c r="J27" s="49">
        <f t="shared" si="8"/>
        <v>-412845089.98000026</v>
      </c>
      <c r="K27" s="49">
        <f t="shared" si="0"/>
        <v>1865477948.5004957</v>
      </c>
      <c r="L27" s="82">
        <f t="shared" si="8"/>
        <v>0</v>
      </c>
      <c r="M27" s="49">
        <f t="shared" si="1"/>
        <v>1865477948.5004957</v>
      </c>
    </row>
    <row r="28" spans="1:13" ht="23.25" customHeight="1">
      <c r="A28" s="364" t="s">
        <v>359</v>
      </c>
      <c r="B28" s="365"/>
      <c r="C28" s="366"/>
      <c r="D28" s="4">
        <v>22</v>
      </c>
      <c r="E28" s="49">
        <f>E29+E30</f>
        <v>0</v>
      </c>
      <c r="F28" s="49">
        <f t="shared" ref="F28:L28" si="9">F29+F30</f>
        <v>0</v>
      </c>
      <c r="G28" s="49">
        <f t="shared" si="9"/>
        <v>10794794.649999999</v>
      </c>
      <c r="H28" s="49">
        <f>H29+H30</f>
        <v>0</v>
      </c>
      <c r="I28" s="49">
        <f t="shared" si="9"/>
        <v>0</v>
      </c>
      <c r="J28" s="49">
        <f t="shared" si="9"/>
        <v>30277705.415999666</v>
      </c>
      <c r="K28" s="49">
        <f>SUM(E28:J28)</f>
        <v>41072500.065999664</v>
      </c>
      <c r="L28" s="83">
        <f t="shared" si="9"/>
        <v>0</v>
      </c>
      <c r="M28" s="49">
        <f t="shared" si="1"/>
        <v>41072500.065999664</v>
      </c>
    </row>
    <row r="29" spans="1:13" ht="13.5" customHeight="1">
      <c r="A29" s="361" t="s">
        <v>345</v>
      </c>
      <c r="B29" s="362"/>
      <c r="C29" s="363"/>
      <c r="D29" s="4">
        <v>23</v>
      </c>
      <c r="E29" s="49"/>
      <c r="F29" s="49"/>
      <c r="G29" s="49"/>
      <c r="H29" s="49"/>
      <c r="I29" s="49"/>
      <c r="J29" s="49">
        <v>30277705.415999666</v>
      </c>
      <c r="K29" s="49">
        <f t="shared" si="0"/>
        <v>30277705.415999666</v>
      </c>
      <c r="L29" s="49"/>
      <c r="M29" s="49">
        <f t="shared" si="1"/>
        <v>30277705.415999666</v>
      </c>
    </row>
    <row r="30" spans="1:13" ht="24" customHeight="1">
      <c r="A30" s="361" t="s">
        <v>360</v>
      </c>
      <c r="B30" s="362"/>
      <c r="C30" s="363"/>
      <c r="D30" s="4">
        <v>24</v>
      </c>
      <c r="E30" s="49">
        <f t="shared" ref="E30:J30" si="10">SUM(E31:E34)</f>
        <v>0</v>
      </c>
      <c r="F30" s="49">
        <f t="shared" si="10"/>
        <v>0</v>
      </c>
      <c r="G30" s="49">
        <f>SUM(G31:G34)</f>
        <v>10794794.649999999</v>
      </c>
      <c r="H30" s="49">
        <f t="shared" si="10"/>
        <v>0</v>
      </c>
      <c r="I30" s="49">
        <f t="shared" si="10"/>
        <v>0</v>
      </c>
      <c r="J30" s="49">
        <f t="shared" si="10"/>
        <v>0</v>
      </c>
      <c r="K30" s="49">
        <f t="shared" si="0"/>
        <v>10794794.649999999</v>
      </c>
      <c r="L30" s="49">
        <f>SUM(L31:L34)</f>
        <v>0</v>
      </c>
      <c r="M30" s="49">
        <f t="shared" si="1"/>
        <v>10794794.649999999</v>
      </c>
    </row>
    <row r="31" spans="1:13" ht="33" customHeight="1">
      <c r="A31" s="361" t="s">
        <v>347</v>
      </c>
      <c r="B31" s="362"/>
      <c r="C31" s="363"/>
      <c r="D31" s="4">
        <v>25</v>
      </c>
      <c r="E31" s="49"/>
      <c r="F31" s="49"/>
      <c r="G31" s="49">
        <v>0</v>
      </c>
      <c r="H31" s="49"/>
      <c r="I31" s="49"/>
      <c r="J31" s="49"/>
      <c r="K31" s="49">
        <f t="shared" si="0"/>
        <v>0</v>
      </c>
      <c r="L31" s="49"/>
      <c r="M31" s="49">
        <f t="shared" si="1"/>
        <v>0</v>
      </c>
    </row>
    <row r="32" spans="1:13" ht="24" customHeight="1">
      <c r="A32" s="361" t="s">
        <v>348</v>
      </c>
      <c r="B32" s="362"/>
      <c r="C32" s="363"/>
      <c r="D32" s="4">
        <v>26</v>
      </c>
      <c r="E32" s="49"/>
      <c r="F32" s="49"/>
      <c r="G32" s="49">
        <v>7033825.3499999987</v>
      </c>
      <c r="H32" s="49"/>
      <c r="I32" s="49"/>
      <c r="J32" s="49"/>
      <c r="K32" s="49">
        <f t="shared" si="0"/>
        <v>7033825.3499999987</v>
      </c>
      <c r="L32" s="49"/>
      <c r="M32" s="49">
        <f t="shared" si="1"/>
        <v>7033825.3499999987</v>
      </c>
    </row>
    <row r="33" spans="1:13" ht="22.5" customHeight="1">
      <c r="A33" s="361" t="s">
        <v>349</v>
      </c>
      <c r="B33" s="362"/>
      <c r="C33" s="363"/>
      <c r="D33" s="4">
        <v>27</v>
      </c>
      <c r="E33" s="49"/>
      <c r="F33" s="49"/>
      <c r="G33" s="49">
        <v>3760969.3</v>
      </c>
      <c r="H33" s="49"/>
      <c r="I33" s="49"/>
      <c r="J33" s="49"/>
      <c r="K33" s="49">
        <f t="shared" si="0"/>
        <v>3760969.3</v>
      </c>
      <c r="L33" s="49"/>
      <c r="M33" s="49">
        <f t="shared" si="1"/>
        <v>3760969.3</v>
      </c>
    </row>
    <row r="34" spans="1:13" ht="16.5" customHeight="1">
      <c r="A34" s="361" t="s">
        <v>350</v>
      </c>
      <c r="B34" s="362"/>
      <c r="C34" s="363"/>
      <c r="D34" s="4">
        <v>28</v>
      </c>
      <c r="E34" s="49"/>
      <c r="F34" s="49"/>
      <c r="G34" s="49"/>
      <c r="H34" s="49"/>
      <c r="I34" s="49"/>
      <c r="J34" s="49"/>
      <c r="K34" s="49">
        <f t="shared" si="0"/>
        <v>0</v>
      </c>
      <c r="L34" s="49"/>
      <c r="M34" s="49">
        <f t="shared" si="1"/>
        <v>0</v>
      </c>
    </row>
    <row r="35" spans="1:13" ht="30.75" customHeight="1">
      <c r="A35" s="364" t="s">
        <v>361</v>
      </c>
      <c r="B35" s="365"/>
      <c r="C35" s="366"/>
      <c r="D35" s="4">
        <v>29</v>
      </c>
      <c r="E35" s="49">
        <f t="shared" ref="E35:J35" si="11">SUM(E36:E39)</f>
        <v>0</v>
      </c>
      <c r="F35" s="49">
        <f t="shared" si="11"/>
        <v>0</v>
      </c>
      <c r="G35" s="49">
        <f t="shared" si="11"/>
        <v>0</v>
      </c>
      <c r="H35" s="49">
        <f t="shared" si="11"/>
        <v>0</v>
      </c>
      <c r="I35" s="49">
        <f t="shared" si="11"/>
        <v>-412845089.98000026</v>
      </c>
      <c r="J35" s="49">
        <f t="shared" si="11"/>
        <v>412845089.98000026</v>
      </c>
      <c r="K35" s="49">
        <f t="shared" si="0"/>
        <v>0</v>
      </c>
      <c r="L35" s="49">
        <f>SUM(L36:L39)</f>
        <v>0</v>
      </c>
      <c r="M35" s="49">
        <f t="shared" si="1"/>
        <v>0</v>
      </c>
    </row>
    <row r="36" spans="1:13" ht="16.5" customHeight="1">
      <c r="A36" s="361" t="s">
        <v>352</v>
      </c>
      <c r="B36" s="362"/>
      <c r="C36" s="363"/>
      <c r="D36" s="4">
        <v>30</v>
      </c>
      <c r="E36" s="49"/>
      <c r="F36" s="49"/>
      <c r="G36" s="49"/>
      <c r="H36" s="49"/>
      <c r="I36" s="49"/>
      <c r="J36" s="49"/>
      <c r="K36" s="49">
        <f t="shared" si="0"/>
        <v>0</v>
      </c>
      <c r="L36" s="49"/>
      <c r="M36" s="49">
        <f t="shared" si="1"/>
        <v>0</v>
      </c>
    </row>
    <row r="37" spans="1:13" ht="12.75" customHeight="1">
      <c r="A37" s="361" t="s">
        <v>353</v>
      </c>
      <c r="B37" s="362"/>
      <c r="C37" s="363"/>
      <c r="D37" s="4">
        <v>31</v>
      </c>
      <c r="E37" s="49"/>
      <c r="F37" s="49"/>
      <c r="G37" s="49"/>
      <c r="H37" s="49"/>
      <c r="I37" s="49"/>
      <c r="J37" s="49"/>
      <c r="K37" s="49">
        <f t="shared" si="0"/>
        <v>0</v>
      </c>
      <c r="L37" s="49"/>
      <c r="M37" s="49">
        <f t="shared" si="1"/>
        <v>0</v>
      </c>
    </row>
    <row r="38" spans="1:13" ht="12.75" customHeight="1">
      <c r="A38" s="361" t="s">
        <v>354</v>
      </c>
      <c r="B38" s="362"/>
      <c r="C38" s="363"/>
      <c r="D38" s="4">
        <v>32</v>
      </c>
      <c r="E38" s="49"/>
      <c r="F38" s="49"/>
      <c r="G38" s="49"/>
      <c r="H38" s="49"/>
      <c r="I38" s="49"/>
      <c r="J38" s="49"/>
      <c r="K38" s="49">
        <f t="shared" si="0"/>
        <v>0</v>
      </c>
      <c r="L38" s="49"/>
      <c r="M38" s="49">
        <f t="shared" si="1"/>
        <v>0</v>
      </c>
    </row>
    <row r="39" spans="1:13" ht="12.75" customHeight="1">
      <c r="A39" s="361" t="s">
        <v>355</v>
      </c>
      <c r="B39" s="362"/>
      <c r="C39" s="363"/>
      <c r="D39" s="4">
        <v>33</v>
      </c>
      <c r="E39" s="49"/>
      <c r="F39" s="49"/>
      <c r="G39" s="49"/>
      <c r="H39" s="49"/>
      <c r="I39" s="49">
        <f>J27</f>
        <v>-412845089.98000026</v>
      </c>
      <c r="J39" s="49">
        <f>-J24</f>
        <v>412845089.98000026</v>
      </c>
      <c r="K39" s="49">
        <f t="shared" si="0"/>
        <v>0</v>
      </c>
      <c r="L39" s="49"/>
      <c r="M39" s="49">
        <f t="shared" si="1"/>
        <v>0</v>
      </c>
    </row>
    <row r="40" spans="1:13" ht="42" customHeight="1">
      <c r="A40" s="392" t="s">
        <v>362</v>
      </c>
      <c r="B40" s="393"/>
      <c r="C40" s="394"/>
      <c r="D40" s="16">
        <v>34</v>
      </c>
      <c r="E40" s="54">
        <f t="shared" ref="E40:J40" si="12">E27+E28+E35</f>
        <v>601575800</v>
      </c>
      <c r="F40" s="54">
        <f t="shared" si="12"/>
        <v>681482525.25</v>
      </c>
      <c r="G40" s="54">
        <f t="shared" si="12"/>
        <v>182376142.79049584</v>
      </c>
      <c r="H40" s="54">
        <f t="shared" si="12"/>
        <v>513006831.79000002</v>
      </c>
      <c r="I40" s="54">
        <f t="shared" si="12"/>
        <v>-102168556.68000001</v>
      </c>
      <c r="J40" s="54">
        <f t="shared" si="12"/>
        <v>30277705.415999651</v>
      </c>
      <c r="K40" s="54">
        <f t="shared" si="0"/>
        <v>1906550448.5664954</v>
      </c>
      <c r="L40" s="54">
        <f>L27+L28+L35</f>
        <v>0</v>
      </c>
      <c r="M40" s="54">
        <f t="shared" si="1"/>
        <v>1906550448.5664954</v>
      </c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59" orientation="portrait" r:id="rId1"/>
  <headerFooter alignWithMargins="0"/>
  <ignoredErrors>
    <ignoredError sqref="E6:M6" numberStoredAsText="1"/>
    <ignoredError sqref="K24 K39:K40" formula="1"/>
    <ignoredError sqref="K25:K38 K10:K23" formula="1" formulaRange="1"/>
    <ignoredError sqref="K7:K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M15" sqref="M15"/>
    </sheetView>
  </sheetViews>
  <sheetFormatPr defaultRowHeight="12"/>
  <cols>
    <col min="1" max="16384" width="9.140625" style="26"/>
  </cols>
  <sheetData>
    <row r="1" spans="1:10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>
      <c r="A2" s="395" t="s">
        <v>363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>
      <c r="A4" s="396" t="s">
        <v>364</v>
      </c>
      <c r="B4" s="396"/>
      <c r="C4" s="396"/>
      <c r="D4" s="396"/>
      <c r="E4" s="396"/>
      <c r="F4" s="396"/>
      <c r="G4" s="396"/>
      <c r="H4" s="396"/>
      <c r="I4" s="396"/>
      <c r="J4" s="396"/>
    </row>
    <row r="5" spans="1:10" ht="12.75" customHeight="1">
      <c r="A5" s="396"/>
      <c r="B5" s="396"/>
      <c r="C5" s="396"/>
      <c r="D5" s="396"/>
      <c r="E5" s="396"/>
      <c r="F5" s="396"/>
      <c r="G5" s="396"/>
      <c r="H5" s="396"/>
      <c r="I5" s="396"/>
      <c r="J5" s="396"/>
    </row>
    <row r="6" spans="1:10" ht="12.75" customHeight="1">
      <c r="A6" s="396"/>
      <c r="B6" s="396"/>
      <c r="C6" s="396"/>
      <c r="D6" s="396"/>
      <c r="E6" s="396"/>
      <c r="F6" s="396"/>
      <c r="G6" s="396"/>
      <c r="H6" s="396"/>
      <c r="I6" s="396"/>
      <c r="J6" s="396"/>
    </row>
    <row r="7" spans="1:10" ht="12.75" customHeight="1">
      <c r="A7" s="396"/>
      <c r="B7" s="396"/>
      <c r="C7" s="396"/>
      <c r="D7" s="396"/>
      <c r="E7" s="396"/>
      <c r="F7" s="396"/>
      <c r="G7" s="396"/>
      <c r="H7" s="396"/>
      <c r="I7" s="396"/>
      <c r="J7" s="396"/>
    </row>
    <row r="8" spans="1:10" ht="12.75" customHeight="1">
      <c r="A8" s="396"/>
      <c r="B8" s="396"/>
      <c r="C8" s="396"/>
      <c r="D8" s="396"/>
      <c r="E8" s="396"/>
      <c r="F8" s="396"/>
      <c r="G8" s="396"/>
      <c r="H8" s="396"/>
      <c r="I8" s="396"/>
      <c r="J8" s="396"/>
    </row>
    <row r="9" spans="1:10" ht="12.75" customHeight="1">
      <c r="A9" s="396"/>
      <c r="B9" s="396"/>
      <c r="C9" s="396"/>
      <c r="D9" s="396"/>
      <c r="E9" s="396"/>
      <c r="F9" s="396"/>
      <c r="G9" s="396"/>
      <c r="H9" s="396"/>
      <c r="I9" s="396"/>
      <c r="J9" s="396"/>
    </row>
    <row r="10" spans="1:10">
      <c r="A10" s="397"/>
      <c r="B10" s="397"/>
      <c r="C10" s="397"/>
      <c r="D10" s="397"/>
      <c r="E10" s="397"/>
      <c r="F10" s="397"/>
      <c r="G10" s="397"/>
      <c r="H10" s="397"/>
      <c r="I10" s="397"/>
      <c r="J10" s="397"/>
    </row>
    <row r="11" spans="1:10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7"/>
      <c r="B25" s="27"/>
      <c r="C25" s="27"/>
      <c r="D25" s="27"/>
      <c r="E25" s="27"/>
      <c r="F25" s="27"/>
      <c r="G25" s="27"/>
      <c r="H25" s="27"/>
      <c r="J25" s="27"/>
    </row>
    <row r="26" spans="1:10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Ante Perić</cp:lastModifiedBy>
  <cp:lastPrinted>2012-07-25T07:02:03Z</cp:lastPrinted>
  <dcterms:created xsi:type="dcterms:W3CDTF">2008-10-17T11:51:54Z</dcterms:created>
  <dcterms:modified xsi:type="dcterms:W3CDTF">2015-04-30T08:50:52Z</dcterms:modified>
</cp:coreProperties>
</file>