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PODACI'!#REF!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<sst xmlns="http://schemas.openxmlformats.org/spreadsheetml/2006/main" count="543" uniqueCount="400">
  <si>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</si>
  <si>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</si>
  <si>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</si>
  <si>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</si>
  <si>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</si>
  <si>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</si>
  <si>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</si>
  <si>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</si>
  <si>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</si>
  <si>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</si>
  <si>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</si>
  <si>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</si>
  <si>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</si>
  <si>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</si>
  <si>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</si>
  <si>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</si>
  <si>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</si>
  <si>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</si>
  <si>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</si>
  <si>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</si>
  <si>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</si>
  <si>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</si>
  <si>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</si>
  <si>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</si>
  <si>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</si>
  <si>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</si>
  <si>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</si>
  <si>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</si>
  <si>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</si>
  <si>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</si>
  <si>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</si>
  <si>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</si>
  <si>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</si>
  <si>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</si>
  <si>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</si>
  <si>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</si>
  <si>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</si>
  <si>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</si>
  <si>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</si>
  <si>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</si>
  <si>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</si>
  <si>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</si>
  <si>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</si>
  <si>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</si>
  <si>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</si>
  <si>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</si>
  <si>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</si>
  <si>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</si>
  <si>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</si>
  <si>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</si>
  <si>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</si>
  <si>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</si>
  <si>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</si>
  <si>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</si>
  <si>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</si>
  <si>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</si>
  <si>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</si>
  <si>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</si>
  <si>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</si>
  <si>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</si>
  <si>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</si>
  <si>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</si>
  <si>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</si>
  <si>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</si>
  <si>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</si>
  <si>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</si>
  <si>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</si>
  <si>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</si>
  <si>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</si>
  <si>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</si>
  <si>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</si>
  <si>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</si>
  <si>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</si>
  <si>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</si>
  <si>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</si>
  <si>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</si>
  <si>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</si>
  <si>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</si>
  <si>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</si>
  <si>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</si>
  <si>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</si>
  <si>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</si>
  <si>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</si>
  <si>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</si>
  <si>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</si>
  <si>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</si>
  <si>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</si>
  <si>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</si>
  <si>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</si>
  <si>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</si>
  <si>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</si>
  <si>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</si>
  <si>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</si>
  <si>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</si>
  <si>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</si>
  <si>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</si>
  <si>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</si>
  <si>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</si>
  <si>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</si>
  <si>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</si>
  <si>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</si>
  <si>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</si>
  <si>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</si>
  <si>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</si>
  <si>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</si>
  <si>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</si>
  <si>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</si>
  <si>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</si>
  <si>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</si>
  <si>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</si>
  <si>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</si>
  <si>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</si>
  <si>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</si>
  <si>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</si>
  <si>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</si>
  <si>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</si>
  <si>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</si>
  <si>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</si>
  <si>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</si>
  <si>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</si>
  <si>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</si>
  <si>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</si>
  <si>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</si>
  <si>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</si>
  <si>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</si>
  <si>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</si>
  <si>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</si>
  <si>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</si>
  <si>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</si>
  <si>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</si>
  <si>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</si>
  <si>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</si>
  <si>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</si>
  <si>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</si>
  <si>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</si>
  <si>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</si>
  <si>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</si>
  <si>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</si>
  <si>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</si>
  <si>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</si>
  <si>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</si>
  <si>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</si>
  <si>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</si>
  <si>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</si>
  <si>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</si>
  <si>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</si>
  <si>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</si>
  <si>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</si>
  <si>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</si>
  <si>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</si>
  <si>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</si>
  <si>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</si>
  <si>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</si>
  <si>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</si>
  <si>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</si>
  <si>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</si>
  <si>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</si>
  <si>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</si>
  <si>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</si>
  <si>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</si>
  <si>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</si>
  <si>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</si>
  <si>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</si>
  <si>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</si>
  <si>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</si>
  <si>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</si>
  <si>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</si>
  <si>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</si>
  <si>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</si>
  <si>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</si>
  <si>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</si>
  <si>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</si>
  <si>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</si>
  <si>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</si>
  <si>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</si>
  <si>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</si>
  <si>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</si>
  <si>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</si>
  <si>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</si>
  <si>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</si>
  <si>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</si>
  <si>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</si>
  <si>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</si>
  <si>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</si>
  <si>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</si>
  <si>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</si>
  <si>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</si>
  <si>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</si>
  <si>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</si>
  <si>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</si>
  <si>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</si>
  <si>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</si>
  <si>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</si>
  <si>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</si>
  <si>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</si>
  <si>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</si>
  <si>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</si>
  <si>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</si>
  <si>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</si>
  <si>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</si>
  <si>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</si>
  <si>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</si>
  <si>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</si>
  <si>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</si>
  <si>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</si>
  <si>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</si>
  <si>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</si>
  <si>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</si>
  <si>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</si>
  <si>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</si>
  <si>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</si>
  <si>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</si>
  <si>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</si>
  <si>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</si>
  <si>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</si>
  <si>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</si>
  <si>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</si>
  <si>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</si>
  <si>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</si>
  <si>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</si>
  <si>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</si>
  <si>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</si>
  <si>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</si>
  <si>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</si>
  <si>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</si>
  <si>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</si>
  <si>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</si>
  <si>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</si>
  <si>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</si>
  <si>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</si>
  <si>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</si>
  <si>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</si>
  <si>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</si>
  <si>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</si>
  <si>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</si>
  <si>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</si>
  <si>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</si>
  <si>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</si>
  <si>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</si>
  <si>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</si>
  <si>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</si>
  <si>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</si>
  <si>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</si>
  <si>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</si>
  <si>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</si>
  <si>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</si>
  <si>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</si>
  <si>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</si>
  <si>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</si>
  <si>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</si>
  <si>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</si>
  <si>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</si>
  <si>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</si>
  <si>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</si>
  <si>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</si>
  <si>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</si>
  <si>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</si>
  <si>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</si>
  <si>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</si>
  <si>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</si>
  <si>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</si>
  <si>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</si>
  <si>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</si>
  <si>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</si>
  <si>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</si>
  <si>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</si>
  <si>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</si>
  <si>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</si>
  <si>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</si>
  <si>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</si>
  <si>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</si>
  <si>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</si>
  <si>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</si>
  <si>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</si>
  <si>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</si>
  <si>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</si>
  <si>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</si>
  <si>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</si>
  <si>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</si>
  <si>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</si>
  <si>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</si>
  <si>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</si>
  <si>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</si>
  <si>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</si>
  <si>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</si>
  <si>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</si>
  <si>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</si>
  <si>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</si>
  <si>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</si>
  <si>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</si>
  <si>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</si>
  <si>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</si>
  <si>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</si>
  <si>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</si>
  <si>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</si>
  <si>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</si>
  <si>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</si>
  <si>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</si>
  <si>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</si>
  <si>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</si>
  <si>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</si>
  <si>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</si>
  <si>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</si>
  <si>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</si>
  <si>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</si>
  <si>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</si>
  <si>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</si>
  <si>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</si>
  <si>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</si>
  <si>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</si>
  <si>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</si>
  <si>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</si>
  <si>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</si>
  <si>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</si>
  <si>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</si>
  <si>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</si>
  <si>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</si>
  <si>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</si>
  <si>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</si>
  <si>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</si>
  <si>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</si>
  <si>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</si>
  <si>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</si>
  <si>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</si>
  <si>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</si>
  <si>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</si>
  <si>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</si>
  <si>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</si>
  <si>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</si>
  <si>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</si>
  <si>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</si>
  <si>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</si>
  <si>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</si>
  <si>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</si>
  <si>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</si>
  <si>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</si>
  <si>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</si>
  <si>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</si>
  <si>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</si>
  <si>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</si>
  <si>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</si>
  <si>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</si>
  <si>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</si>
  <si>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</si>
  <si>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</si>
  <si>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</si>
  <si>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</si>
  <si>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</si>
  <si>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</si>
  <si>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</si>
  <si>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</si>
  <si>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</si>
  <si>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</si>
  <si>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</si>
  <si>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</si>
  <si>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</si>
  <si>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</si>
  <si>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</si>
  <si>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</si>
  <si>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</si>
  <si>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</si>
  <si>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</si>
  <si>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</si>
  <si>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</si>
  <si>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</si>
  <si>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</si>
  <si>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</si>
  <si>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</si>
  <si>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</si>
  <si>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</si>
  <si>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</si>
  <si>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</si>
  <si>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</si>
  <si>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</si>
  <si>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</si>
  <si>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</si>
  <si>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</si>
  <si>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</si>
  <si>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</si>
  <si>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</si>
  <si>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</si>
  <si>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</si>
  <si>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katica.kuzmanovic@crosig.hr</t>
  </si>
  <si>
    <t>10 000</t>
  </si>
  <si>
    <t>KUZMANOVIĆ KATICA</t>
  </si>
  <si>
    <t>FABIJANČIĆ IVAN, STARČEVIĆ KREŠIMIR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</si>
  <si>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</si>
  <si>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</si>
  <si>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</si>
  <si>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</si>
  <si>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</si>
  <si>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</si>
  <si>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</si>
  <si>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</si>
  <si>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>01.01.2013.</t>
  </si>
  <si>
    <t>31.03.2013.</t>
  </si>
  <si>
    <t>Stanje na dan: 31.03.2013.</t>
  </si>
  <si>
    <t>U razdoblju: 01.01.2013. do 31.03.2013.</t>
  </si>
  <si>
    <t>Za razdoblje: 01.01.2013. do 31.03.2013.</t>
  </si>
  <si>
    <t>M.P.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</si>
</sst>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4" fillId="0" borderId="0" xfId="58" applyFont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23" xfId="58" applyFont="1" applyBorder="1" applyAlignment="1">
      <alignment/>
      <protection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>
      <alignment horizontal="right" vertical="center" shrinkToFi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35" xfId="58" applyFont="1" applyBorder="1" applyAlignment="1">
      <alignment/>
      <protection/>
    </xf>
    <xf numFmtId="0" fontId="0" fillId="0" borderId="36" xfId="58" applyFont="1" applyBorder="1" applyAlignment="1">
      <alignment/>
      <protection/>
    </xf>
    <xf numFmtId="0" fontId="0" fillId="0" borderId="0" xfId="58" applyFont="1" applyAlignment="1">
      <alignment/>
      <protection/>
    </xf>
    <xf numFmtId="14" fontId="13" fillId="33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5" xfId="58" applyFont="1" applyFill="1" applyBorder="1" applyAlignment="1" applyProtection="1">
      <alignment horizontal="center" vertical="center"/>
      <protection hidden="1" locked="0"/>
    </xf>
    <xf numFmtId="0" fontId="13" fillId="33" borderId="35" xfId="58" applyFont="1" applyFill="1" applyBorder="1" applyAlignment="1" applyProtection="1">
      <alignment horizontal="left" vertical="center"/>
      <protection hidden="1"/>
    </xf>
    <xf numFmtId="0" fontId="14" fillId="33" borderId="36" xfId="58" applyFont="1" applyFill="1" applyBorder="1" applyAlignment="1" applyProtection="1">
      <alignment horizontal="left" vertical="center" wrapText="1"/>
      <protection hidden="1"/>
    </xf>
    <xf numFmtId="0" fontId="14" fillId="33" borderId="37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38" xfId="58" applyFont="1" applyFill="1" applyBorder="1" applyAlignment="1" applyProtection="1">
      <alignment horizontal="left" vertical="center" wrapText="1"/>
      <protection hidden="1"/>
    </xf>
    <xf numFmtId="0" fontId="14" fillId="33" borderId="37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38" xfId="58" applyFont="1" applyFill="1" applyBorder="1" applyAlignment="1" applyProtection="1">
      <alignment/>
      <protection hidden="1"/>
    </xf>
    <xf numFmtId="0" fontId="14" fillId="33" borderId="38" xfId="58" applyFont="1" applyFill="1" applyBorder="1" applyAlignment="1" applyProtection="1">
      <alignment wrapText="1"/>
      <protection hidden="1"/>
    </xf>
    <xf numFmtId="0" fontId="14" fillId="33" borderId="37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38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38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8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38" xfId="58" applyFont="1" applyFill="1" applyBorder="1" applyAlignment="1" applyProtection="1">
      <alignment vertical="top"/>
      <protection hidden="1"/>
    </xf>
    <xf numFmtId="0" fontId="13" fillId="33" borderId="39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9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38" xfId="58" applyFont="1" applyFill="1" applyBorder="1" applyAlignment="1" applyProtection="1">
      <alignment horizontal="left" vertical="top" wrapText="1"/>
      <protection hidden="1"/>
    </xf>
    <xf numFmtId="0" fontId="14" fillId="33" borderId="37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38" xfId="58" applyFont="1" applyFill="1" applyBorder="1" applyAlignment="1" applyProtection="1">
      <alignment horizontal="left" vertical="top" indent="2"/>
      <protection hidden="1"/>
    </xf>
    <xf numFmtId="0" fontId="14" fillId="33" borderId="38" xfId="58" applyFont="1" applyFill="1" applyBorder="1" applyAlignment="1" applyProtection="1">
      <alignment horizontal="left" vertical="top" wrapText="1" indent="2"/>
      <protection hidden="1"/>
    </xf>
    <xf numFmtId="0" fontId="14" fillId="33" borderId="37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3" fillId="33" borderId="37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8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7" xfId="58" applyFont="1" applyFill="1" applyBorder="1" applyAlignment="1" applyProtection="1">
      <alignment horizontal="left" vertical="top"/>
      <protection hidden="1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8" xfId="58" applyFont="1" applyFill="1" applyBorder="1" applyAlignment="1" applyProtection="1">
      <alignment horizontal="left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36" xfId="58" applyFont="1" applyFill="1" applyBorder="1" applyProtection="1">
      <alignment vertical="top"/>
      <protection hidden="1"/>
    </xf>
    <xf numFmtId="0" fontId="14" fillId="33" borderId="37" xfId="58" applyFont="1" applyFill="1" applyBorder="1" applyAlignment="1" applyProtection="1">
      <alignment horizontal="left"/>
      <protection hidden="1"/>
    </xf>
    <xf numFmtId="0" fontId="14" fillId="33" borderId="38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38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40" xfId="58" applyFont="1" applyFill="1" applyBorder="1">
      <alignment vertical="top"/>
      <protection/>
    </xf>
    <xf numFmtId="0" fontId="7" fillId="33" borderId="41" xfId="0" applyFont="1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 applyProtection="1">
      <alignment horizontal="center" vertical="top" wrapText="1"/>
      <protection hidden="1"/>
    </xf>
    <xf numFmtId="0" fontId="8" fillId="33" borderId="41" xfId="0" applyFont="1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 applyProtection="1">
      <alignment vertical="top" wrapText="1"/>
      <protection hidden="1"/>
    </xf>
    <xf numFmtId="0" fontId="1" fillId="33" borderId="41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41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0" fillId="33" borderId="41" xfId="0" applyFill="1" applyBorder="1" applyAlignment="1" applyProtection="1">
      <alignment horizontal="center" vertical="top" wrapText="1"/>
      <protection hidden="1"/>
    </xf>
    <xf numFmtId="0" fontId="0" fillId="33" borderId="41" xfId="0" applyFont="1" applyFill="1" applyBorder="1" applyAlignment="1">
      <alignment horizontal="center" vertical="top" wrapText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3" fontId="13" fillId="33" borderId="39" xfId="58" applyNumberFormat="1" applyFont="1" applyFill="1" applyBorder="1" applyAlignment="1" applyProtection="1">
      <alignment horizontal="right" vertical="center"/>
      <protection hidden="1" locked="0"/>
    </xf>
    <xf numFmtId="0" fontId="0" fillId="33" borderId="0" xfId="58" applyFont="1" applyFill="1" applyAlignment="1">
      <alignment/>
      <protection/>
    </xf>
    <xf numFmtId="0" fontId="14" fillId="33" borderId="40" xfId="58" applyFont="1" applyFill="1" applyBorder="1" applyProtection="1">
      <alignment vertical="top"/>
      <protection hidden="1"/>
    </xf>
    <xf numFmtId="0" fontId="13" fillId="33" borderId="0" xfId="64" applyFont="1" applyFill="1" applyBorder="1" applyAlignment="1" applyProtection="1">
      <alignment horizontal="left"/>
      <protection hidden="1"/>
    </xf>
    <xf numFmtId="0" fontId="24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2" fillId="33" borderId="38" xfId="64" applyFill="1" applyBorder="1" applyAlignment="1">
      <alignment/>
      <protection/>
    </xf>
    <xf numFmtId="0" fontId="14" fillId="33" borderId="45" xfId="58" applyFont="1" applyFill="1" applyBorder="1" applyAlignment="1" applyProtection="1">
      <alignment horizontal="center" vertical="top"/>
      <protection hidden="1"/>
    </xf>
    <xf numFmtId="0" fontId="14" fillId="33" borderId="45" xfId="58" applyFont="1" applyFill="1" applyBorder="1" applyAlignment="1">
      <alignment horizontal="center"/>
      <protection/>
    </xf>
    <xf numFmtId="0" fontId="14" fillId="33" borderId="45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5" xfId="58" applyFont="1" applyFill="1" applyBorder="1" applyAlignment="1" applyProtection="1">
      <alignment horizontal="center"/>
      <protection hidden="1"/>
    </xf>
    <xf numFmtId="0" fontId="14" fillId="33" borderId="37" xfId="58" applyFont="1" applyFill="1" applyBorder="1" applyAlignment="1" applyProtection="1">
      <alignment horizontal="right" vertical="center" wrapText="1"/>
      <protection hidden="1"/>
    </xf>
    <xf numFmtId="0" fontId="14" fillId="33" borderId="38" xfId="58" applyFont="1" applyFill="1" applyBorder="1" applyAlignment="1" applyProtection="1">
      <alignment horizontal="right" wrapText="1"/>
      <protection hidden="1"/>
    </xf>
    <xf numFmtId="49" fontId="4" fillId="33" borderId="46" xfId="53" applyNumberFormat="1" applyFill="1" applyBorder="1" applyAlignment="1" applyProtection="1">
      <alignment horizontal="left" vertical="center"/>
      <protection hidden="1" locked="0"/>
    </xf>
    <xf numFmtId="49" fontId="13" fillId="33" borderId="41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7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37" xfId="58" applyFont="1" applyFill="1" applyBorder="1" applyAlignment="1" applyProtection="1">
      <alignment horizontal="right" vertical="center"/>
      <protection hidden="1"/>
    </xf>
    <xf numFmtId="0" fontId="14" fillId="33" borderId="38" xfId="58" applyFont="1" applyFill="1" applyBorder="1" applyAlignment="1" applyProtection="1">
      <alignment horizontal="right"/>
      <protection hidden="1"/>
    </xf>
    <xf numFmtId="49" fontId="13" fillId="33" borderId="46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7" xfId="58" applyFont="1" applyFill="1" applyBorder="1" applyAlignment="1">
      <alignment horizontal="left" vertical="center"/>
      <protection/>
    </xf>
    <xf numFmtId="0" fontId="13" fillId="33" borderId="46" xfId="58" applyFont="1" applyFill="1" applyBorder="1" applyAlignment="1" applyProtection="1">
      <alignment horizontal="left" vertical="center"/>
      <protection hidden="1" locked="0"/>
    </xf>
    <xf numFmtId="0" fontId="13" fillId="33" borderId="41" xfId="58" applyFont="1" applyFill="1" applyBorder="1" applyAlignment="1" applyProtection="1">
      <alignment horizontal="left" vertical="center"/>
      <protection hidden="1" locked="0"/>
    </xf>
    <xf numFmtId="0" fontId="13" fillId="33" borderId="47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6" xfId="58" applyFont="1" applyFill="1" applyBorder="1" applyAlignment="1" applyProtection="1">
      <alignment horizontal="right" vertical="center"/>
      <protection hidden="1" locked="0"/>
    </xf>
    <xf numFmtId="0" fontId="14" fillId="33" borderId="41" xfId="58" applyFont="1" applyFill="1" applyBorder="1" applyAlignment="1">
      <alignment/>
      <protection/>
    </xf>
    <xf numFmtId="0" fontId="14" fillId="33" borderId="47" xfId="58" applyFont="1" applyFill="1" applyBorder="1" applyAlignment="1">
      <alignment/>
      <protection/>
    </xf>
    <xf numFmtId="49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41" xfId="58" applyFont="1" applyFill="1" applyBorder="1" applyAlignment="1">
      <alignment horizontal="left"/>
      <protection/>
    </xf>
    <xf numFmtId="0" fontId="14" fillId="33" borderId="47" xfId="58" applyFont="1" applyFill="1" applyBorder="1" applyAlignment="1">
      <alignment horizontal="left"/>
      <protection/>
    </xf>
    <xf numFmtId="0" fontId="14" fillId="33" borderId="37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8" xfId="58" applyFont="1" applyFill="1" applyBorder="1" applyAlignment="1">
      <alignment horizontal="center"/>
      <protection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1" xfId="58" applyFont="1" applyFill="1" applyBorder="1" applyAlignment="1">
      <alignment horizontal="left" vertical="center"/>
      <protection/>
    </xf>
    <xf numFmtId="0" fontId="19" fillId="33" borderId="46" xfId="53" applyFont="1" applyFill="1" applyBorder="1" applyAlignment="1" applyProtection="1">
      <alignment/>
      <protection hidden="1" locked="0"/>
    </xf>
    <xf numFmtId="0" fontId="13" fillId="33" borderId="41" xfId="58" applyFont="1" applyFill="1" applyBorder="1" applyAlignment="1" applyProtection="1">
      <alignment/>
      <protection hidden="1" locked="0"/>
    </xf>
    <xf numFmtId="0" fontId="13" fillId="33" borderId="47" xfId="58" applyFont="1" applyFill="1" applyBorder="1" applyAlignment="1" applyProtection="1">
      <alignment/>
      <protection hidden="1" locked="0"/>
    </xf>
    <xf numFmtId="0" fontId="4" fillId="33" borderId="46" xfId="53" applyFill="1" applyBorder="1" applyAlignment="1" applyProtection="1">
      <alignment/>
      <protection hidden="1" locked="0"/>
    </xf>
    <xf numFmtId="0" fontId="18" fillId="33" borderId="37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1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37" xfId="58" applyFont="1" applyFill="1" applyBorder="1" applyAlignment="1" applyProtection="1">
      <alignment horizontal="right" vertical="center" wrapText="1"/>
      <protection hidden="1"/>
    </xf>
    <xf numFmtId="0" fontId="17" fillId="33" borderId="38" xfId="58" applyFont="1" applyFill="1" applyBorder="1" applyAlignment="1" applyProtection="1">
      <alignment horizontal="right" wrapText="1"/>
      <protection hidden="1"/>
    </xf>
    <xf numFmtId="0" fontId="13" fillId="33" borderId="23" xfId="58" applyFont="1" applyFill="1" applyBorder="1" applyAlignment="1" applyProtection="1">
      <alignment horizontal="left" vertical="center" wrapText="1"/>
      <protection hidden="1"/>
    </xf>
    <xf numFmtId="0" fontId="13" fillId="33" borderId="35" xfId="58" applyFont="1" applyFill="1" applyBorder="1" applyAlignment="1" applyProtection="1">
      <alignment horizontal="left" vertical="center" wrapText="1"/>
      <protection hidden="1"/>
    </xf>
    <xf numFmtId="0" fontId="15" fillId="33" borderId="37" xfId="58" applyFont="1" applyFill="1" applyBorder="1" applyAlignment="1" applyProtection="1">
      <alignment horizontal="center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5" fillId="33" borderId="38" xfId="58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41" xfId="0" applyFill="1" applyBorder="1" applyAlignment="1" applyProtection="1">
      <alignment horizontal="center" vertical="top" wrapText="1"/>
      <protection hidden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wrapText="1"/>
    </xf>
    <xf numFmtId="0" fontId="1" fillId="0" borderId="71" xfId="0" applyFont="1" applyFill="1" applyBorder="1" applyAlignment="1">
      <alignment wrapText="1"/>
    </xf>
    <xf numFmtId="0" fontId="0" fillId="33" borderId="41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4">
      <selection activeCell="J34" sqref="J34"/>
    </sheetView>
  </sheetViews>
  <sheetFormatPr defaultColWidth="9.140625" defaultRowHeight="12.75"/>
  <cols>
    <col min="1" max="1" width="9.140625" style="80" customWidth="1"/>
    <col min="2" max="2" width="12.00390625" style="80" customWidth="1"/>
    <col min="3" max="6" width="9.140625" style="80" customWidth="1"/>
    <col min="7" max="7" width="17.7109375" style="80" customWidth="1"/>
    <col min="8" max="8" width="17.00390625" style="80" customWidth="1"/>
    <col min="9" max="9" width="23.8515625" style="80" customWidth="1"/>
    <col min="10" max="16384" width="9.140625" style="80" customWidth="1"/>
  </cols>
  <sheetData>
    <row r="1" spans="1:9" ht="12.75">
      <c r="A1" s="26" t="s">
        <v>70</v>
      </c>
      <c r="B1" s="78"/>
      <c r="C1" s="78"/>
      <c r="D1" s="78"/>
      <c r="E1" s="78"/>
      <c r="F1" s="78"/>
      <c r="G1" s="78"/>
      <c r="H1" s="78"/>
      <c r="I1" s="79"/>
    </row>
    <row r="2" spans="1:10" ht="12.75">
      <c r="A2" s="222" t="s">
        <v>292</v>
      </c>
      <c r="B2" s="223"/>
      <c r="C2" s="223"/>
      <c r="D2" s="223"/>
      <c r="E2" s="81" t="s">
        <v>394</v>
      </c>
      <c r="F2" s="82"/>
      <c r="G2" s="83" t="s">
        <v>232</v>
      </c>
      <c r="H2" s="81" t="s">
        <v>395</v>
      </c>
      <c r="I2" s="84"/>
      <c r="J2" s="21"/>
    </row>
    <row r="3" spans="1:10" ht="12.75">
      <c r="A3" s="85"/>
      <c r="B3" s="86"/>
      <c r="C3" s="86"/>
      <c r="D3" s="86"/>
      <c r="E3" s="87"/>
      <c r="F3" s="87"/>
      <c r="G3" s="86"/>
      <c r="H3" s="86"/>
      <c r="I3" s="88"/>
      <c r="J3" s="21"/>
    </row>
    <row r="4" spans="1:10" ht="39.75" customHeight="1">
      <c r="A4" s="224" t="s">
        <v>358</v>
      </c>
      <c r="B4" s="225"/>
      <c r="C4" s="225"/>
      <c r="D4" s="225"/>
      <c r="E4" s="225"/>
      <c r="F4" s="225"/>
      <c r="G4" s="225"/>
      <c r="H4" s="225"/>
      <c r="I4" s="226"/>
      <c r="J4" s="21"/>
    </row>
    <row r="5" spans="1:10" ht="12.75">
      <c r="A5" s="89"/>
      <c r="B5" s="90"/>
      <c r="C5" s="90"/>
      <c r="D5" s="90"/>
      <c r="E5" s="91"/>
      <c r="F5" s="92"/>
      <c r="G5" s="93"/>
      <c r="H5" s="94"/>
      <c r="I5" s="95"/>
      <c r="J5" s="21"/>
    </row>
    <row r="6" spans="1:10" ht="12.75">
      <c r="A6" s="183" t="s">
        <v>150</v>
      </c>
      <c r="B6" s="184"/>
      <c r="C6" s="194" t="s">
        <v>370</v>
      </c>
      <c r="D6" s="195"/>
      <c r="E6" s="159"/>
      <c r="F6" s="159"/>
      <c r="G6" s="159"/>
      <c r="H6" s="159"/>
      <c r="I6" s="96"/>
      <c r="J6" s="21"/>
    </row>
    <row r="7" spans="1:10" ht="12.75">
      <c r="A7" s="97"/>
      <c r="B7" s="160"/>
      <c r="C7" s="98"/>
      <c r="D7" s="98"/>
      <c r="E7" s="159"/>
      <c r="F7" s="159"/>
      <c r="G7" s="159"/>
      <c r="H7" s="159"/>
      <c r="I7" s="96"/>
      <c r="J7" s="21"/>
    </row>
    <row r="8" spans="1:10" ht="12.75">
      <c r="A8" s="220" t="s">
        <v>71</v>
      </c>
      <c r="B8" s="221"/>
      <c r="C8" s="194" t="s">
        <v>371</v>
      </c>
      <c r="D8" s="195"/>
      <c r="E8" s="159"/>
      <c r="F8" s="159"/>
      <c r="G8" s="159"/>
      <c r="H8" s="159"/>
      <c r="I8" s="99"/>
      <c r="J8" s="21"/>
    </row>
    <row r="9" spans="1:10" ht="12.75">
      <c r="A9" s="163"/>
      <c r="B9" s="162"/>
      <c r="C9" s="100"/>
      <c r="D9" s="98"/>
      <c r="E9" s="98"/>
      <c r="F9" s="98"/>
      <c r="G9" s="98"/>
      <c r="H9" s="98"/>
      <c r="I9" s="99"/>
      <c r="J9" s="21"/>
    </row>
    <row r="10" spans="1:10" ht="12.75">
      <c r="A10" s="178" t="s">
        <v>1</v>
      </c>
      <c r="B10" s="216"/>
      <c r="C10" s="194" t="s">
        <v>372</v>
      </c>
      <c r="D10" s="195"/>
      <c r="E10" s="98"/>
      <c r="F10" s="98"/>
      <c r="G10" s="98"/>
      <c r="H10" s="98"/>
      <c r="I10" s="99"/>
      <c r="J10" s="21"/>
    </row>
    <row r="11" spans="1:10" ht="12.75">
      <c r="A11" s="217"/>
      <c r="B11" s="216"/>
      <c r="C11" s="98"/>
      <c r="D11" s="98"/>
      <c r="E11" s="98"/>
      <c r="F11" s="98"/>
      <c r="G11" s="98"/>
      <c r="H11" s="98"/>
      <c r="I11" s="99"/>
      <c r="J11" s="21"/>
    </row>
    <row r="12" spans="1:10" ht="12.75">
      <c r="A12" s="183" t="s">
        <v>72</v>
      </c>
      <c r="B12" s="184"/>
      <c r="C12" s="187" t="s">
        <v>373</v>
      </c>
      <c r="D12" s="209"/>
      <c r="E12" s="209"/>
      <c r="F12" s="209"/>
      <c r="G12" s="209"/>
      <c r="H12" s="209"/>
      <c r="I12" s="186"/>
      <c r="J12" s="21"/>
    </row>
    <row r="13" spans="1:10" ht="15.75">
      <c r="A13" s="214"/>
      <c r="B13" s="215"/>
      <c r="C13" s="215"/>
      <c r="D13" s="101"/>
      <c r="E13" s="101"/>
      <c r="F13" s="101"/>
      <c r="G13" s="101"/>
      <c r="H13" s="101"/>
      <c r="I13" s="102"/>
      <c r="J13" s="21"/>
    </row>
    <row r="14" spans="1:10" ht="12.75">
      <c r="A14" s="97"/>
      <c r="B14" s="160"/>
      <c r="C14" s="103"/>
      <c r="D14" s="98"/>
      <c r="E14" s="98"/>
      <c r="F14" s="98"/>
      <c r="G14" s="98"/>
      <c r="H14" s="98"/>
      <c r="I14" s="99"/>
      <c r="J14" s="21"/>
    </row>
    <row r="15" spans="1:10" ht="12.75">
      <c r="A15" s="183" t="s">
        <v>189</v>
      </c>
      <c r="B15" s="184"/>
      <c r="C15" s="218" t="s">
        <v>383</v>
      </c>
      <c r="D15" s="219"/>
      <c r="E15" s="98"/>
      <c r="F15" s="187" t="s">
        <v>374</v>
      </c>
      <c r="G15" s="209"/>
      <c r="H15" s="209"/>
      <c r="I15" s="186"/>
      <c r="J15" s="21"/>
    </row>
    <row r="16" spans="1:10" ht="12.75">
      <c r="A16" s="97"/>
      <c r="B16" s="160"/>
      <c r="C16" s="98"/>
      <c r="D16" s="98"/>
      <c r="E16" s="98"/>
      <c r="F16" s="98"/>
      <c r="G16" s="98"/>
      <c r="H16" s="98"/>
      <c r="I16" s="99"/>
      <c r="J16" s="21"/>
    </row>
    <row r="17" spans="1:10" ht="12.75">
      <c r="A17" s="183" t="s">
        <v>190</v>
      </c>
      <c r="B17" s="184"/>
      <c r="C17" s="187" t="s">
        <v>375</v>
      </c>
      <c r="D17" s="209"/>
      <c r="E17" s="209"/>
      <c r="F17" s="209"/>
      <c r="G17" s="209"/>
      <c r="H17" s="209"/>
      <c r="I17" s="186"/>
      <c r="J17" s="21"/>
    </row>
    <row r="18" spans="1:10" ht="12.75">
      <c r="A18" s="97"/>
      <c r="B18" s="160"/>
      <c r="C18" s="98"/>
      <c r="D18" s="98"/>
      <c r="E18" s="98"/>
      <c r="F18" s="98"/>
      <c r="G18" s="98"/>
      <c r="H18" s="98"/>
      <c r="I18" s="99"/>
      <c r="J18" s="21"/>
    </row>
    <row r="19" spans="1:10" ht="12.75">
      <c r="A19" s="183" t="s">
        <v>191</v>
      </c>
      <c r="B19" s="184"/>
      <c r="C19" s="210"/>
      <c r="D19" s="211"/>
      <c r="E19" s="211"/>
      <c r="F19" s="211"/>
      <c r="G19" s="211"/>
      <c r="H19" s="211"/>
      <c r="I19" s="212"/>
      <c r="J19" s="21"/>
    </row>
    <row r="20" spans="1:10" ht="12.75">
      <c r="A20" s="97"/>
      <c r="B20" s="160"/>
      <c r="C20" s="103"/>
      <c r="D20" s="98"/>
      <c r="E20" s="98"/>
      <c r="F20" s="98"/>
      <c r="G20" s="98"/>
      <c r="H20" s="98"/>
      <c r="I20" s="99"/>
      <c r="J20" s="21"/>
    </row>
    <row r="21" spans="1:10" ht="12.75">
      <c r="A21" s="183" t="s">
        <v>192</v>
      </c>
      <c r="B21" s="184"/>
      <c r="C21" s="213" t="s">
        <v>376</v>
      </c>
      <c r="D21" s="211"/>
      <c r="E21" s="211"/>
      <c r="F21" s="211"/>
      <c r="G21" s="211"/>
      <c r="H21" s="211"/>
      <c r="I21" s="212"/>
      <c r="J21" s="21"/>
    </row>
    <row r="22" spans="1:10" ht="12.75">
      <c r="A22" s="97"/>
      <c r="B22" s="160"/>
      <c r="C22" s="103"/>
      <c r="D22" s="98"/>
      <c r="E22" s="98"/>
      <c r="F22" s="98"/>
      <c r="G22" s="98"/>
      <c r="H22" s="98"/>
      <c r="I22" s="99"/>
      <c r="J22" s="21"/>
    </row>
    <row r="23" spans="1:10" ht="12.75">
      <c r="A23" s="183" t="s">
        <v>73</v>
      </c>
      <c r="B23" s="184"/>
      <c r="C23" s="104">
        <v>133</v>
      </c>
      <c r="D23" s="187" t="s">
        <v>374</v>
      </c>
      <c r="E23" s="199"/>
      <c r="F23" s="200"/>
      <c r="G23" s="183"/>
      <c r="H23" s="198"/>
      <c r="I23" s="105"/>
      <c r="J23" s="21"/>
    </row>
    <row r="24" spans="1:10" ht="12.75">
      <c r="A24" s="97"/>
      <c r="B24" s="160"/>
      <c r="C24" s="98"/>
      <c r="D24" s="106"/>
      <c r="E24" s="106"/>
      <c r="F24" s="106"/>
      <c r="G24" s="106"/>
      <c r="H24" s="98"/>
      <c r="I24" s="99"/>
      <c r="J24" s="21"/>
    </row>
    <row r="25" spans="1:10" ht="12.75">
      <c r="A25" s="183" t="s">
        <v>74</v>
      </c>
      <c r="B25" s="184"/>
      <c r="C25" s="104">
        <v>21</v>
      </c>
      <c r="D25" s="187" t="s">
        <v>377</v>
      </c>
      <c r="E25" s="199"/>
      <c r="F25" s="199"/>
      <c r="G25" s="200"/>
      <c r="H25" s="161" t="s">
        <v>75</v>
      </c>
      <c r="I25" s="164">
        <v>2822</v>
      </c>
      <c r="J25" s="21"/>
    </row>
    <row r="26" spans="1:10" ht="12.75">
      <c r="A26" s="97"/>
      <c r="B26" s="160"/>
      <c r="C26" s="98"/>
      <c r="D26" s="106"/>
      <c r="E26" s="106"/>
      <c r="F26" s="106"/>
      <c r="G26" s="160"/>
      <c r="H26" s="160" t="s">
        <v>359</v>
      </c>
      <c r="I26" s="107"/>
      <c r="J26" s="21"/>
    </row>
    <row r="27" spans="1:10" ht="12.75">
      <c r="A27" s="183" t="s">
        <v>194</v>
      </c>
      <c r="B27" s="184"/>
      <c r="C27" s="108" t="s">
        <v>378</v>
      </c>
      <c r="D27" s="109"/>
      <c r="E27" s="110"/>
      <c r="F27" s="111"/>
      <c r="G27" s="208" t="s">
        <v>193</v>
      </c>
      <c r="H27" s="184"/>
      <c r="I27" s="112" t="s">
        <v>379</v>
      </c>
      <c r="J27" s="21"/>
    </row>
    <row r="28" spans="1:10" ht="12.75">
      <c r="A28" s="97"/>
      <c r="B28" s="160"/>
      <c r="C28" s="98"/>
      <c r="D28" s="111"/>
      <c r="E28" s="111"/>
      <c r="F28" s="111"/>
      <c r="G28" s="111"/>
      <c r="H28" s="98"/>
      <c r="I28" s="113"/>
      <c r="J28" s="21"/>
    </row>
    <row r="29" spans="1:10" ht="12.75">
      <c r="A29" s="201" t="s">
        <v>76</v>
      </c>
      <c r="B29" s="202"/>
      <c r="C29" s="203"/>
      <c r="D29" s="203"/>
      <c r="E29" s="204" t="s">
        <v>77</v>
      </c>
      <c r="F29" s="205"/>
      <c r="G29" s="205"/>
      <c r="H29" s="206" t="s">
        <v>78</v>
      </c>
      <c r="I29" s="207"/>
      <c r="J29" s="21"/>
    </row>
    <row r="30" spans="1:10" ht="12.75">
      <c r="A30" s="114"/>
      <c r="B30" s="110"/>
      <c r="C30" s="110"/>
      <c r="D30" s="98"/>
      <c r="E30" s="98"/>
      <c r="F30" s="98"/>
      <c r="G30" s="98"/>
      <c r="H30" s="115"/>
      <c r="I30" s="113"/>
      <c r="J30" s="21"/>
    </row>
    <row r="31" spans="1:10" ht="12.75">
      <c r="A31" s="191"/>
      <c r="B31" s="192"/>
      <c r="C31" s="192"/>
      <c r="D31" s="193"/>
      <c r="E31" s="191"/>
      <c r="F31" s="192"/>
      <c r="G31" s="192"/>
      <c r="H31" s="194"/>
      <c r="I31" s="195"/>
      <c r="J31" s="21"/>
    </row>
    <row r="32" spans="1:10" ht="12.75">
      <c r="A32" s="97"/>
      <c r="B32" s="160"/>
      <c r="C32" s="103"/>
      <c r="D32" s="196"/>
      <c r="E32" s="196"/>
      <c r="F32" s="196"/>
      <c r="G32" s="197"/>
      <c r="H32" s="98"/>
      <c r="I32" s="116"/>
      <c r="J32" s="21"/>
    </row>
    <row r="33" spans="1:10" ht="12.75">
      <c r="A33" s="191"/>
      <c r="B33" s="192"/>
      <c r="C33" s="192"/>
      <c r="D33" s="193"/>
      <c r="E33" s="191"/>
      <c r="F33" s="192"/>
      <c r="G33" s="192"/>
      <c r="H33" s="194"/>
      <c r="I33" s="195"/>
      <c r="J33" s="21"/>
    </row>
    <row r="34" spans="1:10" ht="12.75">
      <c r="A34" s="97"/>
      <c r="B34" s="160"/>
      <c r="C34" s="103"/>
      <c r="D34" s="158"/>
      <c r="E34" s="158"/>
      <c r="F34" s="158"/>
      <c r="G34" s="159"/>
      <c r="H34" s="98"/>
      <c r="I34" s="117"/>
      <c r="J34" s="21"/>
    </row>
    <row r="35" spans="1:10" ht="12.75">
      <c r="A35" s="191"/>
      <c r="B35" s="192"/>
      <c r="C35" s="192"/>
      <c r="D35" s="193"/>
      <c r="E35" s="191"/>
      <c r="F35" s="192"/>
      <c r="G35" s="192"/>
      <c r="H35" s="194"/>
      <c r="I35" s="195"/>
      <c r="J35" s="21"/>
    </row>
    <row r="36" spans="1:10" ht="12.75">
      <c r="A36" s="97"/>
      <c r="B36" s="160"/>
      <c r="C36" s="103"/>
      <c r="D36" s="158"/>
      <c r="E36" s="158"/>
      <c r="F36" s="158"/>
      <c r="G36" s="159"/>
      <c r="H36" s="98"/>
      <c r="I36" s="117"/>
      <c r="J36" s="21"/>
    </row>
    <row r="37" spans="1:10" ht="12.75">
      <c r="A37" s="191"/>
      <c r="B37" s="192"/>
      <c r="C37" s="192"/>
      <c r="D37" s="193"/>
      <c r="E37" s="191"/>
      <c r="F37" s="192"/>
      <c r="G37" s="192"/>
      <c r="H37" s="194"/>
      <c r="I37" s="195"/>
      <c r="J37" s="21"/>
    </row>
    <row r="38" spans="1:10" ht="12.75">
      <c r="A38" s="118"/>
      <c r="B38" s="119"/>
      <c r="C38" s="175"/>
      <c r="D38" s="176"/>
      <c r="E38" s="98"/>
      <c r="F38" s="175"/>
      <c r="G38" s="176"/>
      <c r="H38" s="98"/>
      <c r="I38" s="99"/>
      <c r="J38" s="21"/>
    </row>
    <row r="39" spans="1:10" ht="12.75">
      <c r="A39" s="191"/>
      <c r="B39" s="192"/>
      <c r="C39" s="192"/>
      <c r="D39" s="193"/>
      <c r="E39" s="191"/>
      <c r="F39" s="192"/>
      <c r="G39" s="192"/>
      <c r="H39" s="194"/>
      <c r="I39" s="195"/>
      <c r="J39" s="21"/>
    </row>
    <row r="40" spans="1:10" ht="12.75">
      <c r="A40" s="118"/>
      <c r="B40" s="119"/>
      <c r="C40" s="155"/>
      <c r="D40" s="156"/>
      <c r="E40" s="98"/>
      <c r="F40" s="155"/>
      <c r="G40" s="156"/>
      <c r="H40" s="98"/>
      <c r="I40" s="99"/>
      <c r="J40" s="21"/>
    </row>
    <row r="41" spans="1:10" ht="12.75">
      <c r="A41" s="191"/>
      <c r="B41" s="192"/>
      <c r="C41" s="192"/>
      <c r="D41" s="193"/>
      <c r="E41" s="191"/>
      <c r="F41" s="192"/>
      <c r="G41" s="192"/>
      <c r="H41" s="194"/>
      <c r="I41" s="195"/>
      <c r="J41" s="21"/>
    </row>
    <row r="42" spans="1:10" ht="12.75">
      <c r="A42" s="120"/>
      <c r="B42" s="121"/>
      <c r="C42" s="121"/>
      <c r="D42" s="121"/>
      <c r="E42" s="122"/>
      <c r="F42" s="121"/>
      <c r="G42" s="121"/>
      <c r="H42" s="123"/>
      <c r="I42" s="124"/>
      <c r="J42" s="21"/>
    </row>
    <row r="43" spans="1:10" ht="12.75">
      <c r="A43" s="118"/>
      <c r="B43" s="119"/>
      <c r="C43" s="155"/>
      <c r="D43" s="156"/>
      <c r="E43" s="98"/>
      <c r="F43" s="155"/>
      <c r="G43" s="156"/>
      <c r="H43" s="98"/>
      <c r="I43" s="99"/>
      <c r="J43" s="21"/>
    </row>
    <row r="44" spans="1:10" ht="12.75">
      <c r="A44" s="125"/>
      <c r="B44" s="126"/>
      <c r="C44" s="126"/>
      <c r="D44" s="100"/>
      <c r="E44" s="100"/>
      <c r="F44" s="126"/>
      <c r="G44" s="100"/>
      <c r="H44" s="100"/>
      <c r="I44" s="127"/>
      <c r="J44" s="21"/>
    </row>
    <row r="45" spans="1:10" ht="12.75">
      <c r="A45" s="178" t="s">
        <v>343</v>
      </c>
      <c r="B45" s="179"/>
      <c r="C45" s="194"/>
      <c r="D45" s="195"/>
      <c r="E45" s="98"/>
      <c r="F45" s="187"/>
      <c r="G45" s="192"/>
      <c r="H45" s="192"/>
      <c r="I45" s="193"/>
      <c r="J45" s="21"/>
    </row>
    <row r="46" spans="1:10" ht="12.75">
      <c r="A46" s="118"/>
      <c r="B46" s="119"/>
      <c r="C46" s="175"/>
      <c r="D46" s="176"/>
      <c r="E46" s="98"/>
      <c r="F46" s="175"/>
      <c r="G46" s="177"/>
      <c r="H46" s="128"/>
      <c r="I46" s="129"/>
      <c r="J46" s="21"/>
    </row>
    <row r="47" spans="1:10" ht="12.75">
      <c r="A47" s="178" t="s">
        <v>79</v>
      </c>
      <c r="B47" s="179"/>
      <c r="C47" s="187" t="s">
        <v>384</v>
      </c>
      <c r="D47" s="188"/>
      <c r="E47" s="188"/>
      <c r="F47" s="188"/>
      <c r="G47" s="188"/>
      <c r="H47" s="188"/>
      <c r="I47" s="189"/>
      <c r="J47" s="21"/>
    </row>
    <row r="48" spans="1:10" ht="12.75">
      <c r="A48" s="97"/>
      <c r="B48" s="160"/>
      <c r="C48" s="103" t="s">
        <v>151</v>
      </c>
      <c r="D48" s="98"/>
      <c r="E48" s="98"/>
      <c r="F48" s="98"/>
      <c r="G48" s="98"/>
      <c r="H48" s="98"/>
      <c r="I48" s="99"/>
      <c r="J48" s="21"/>
    </row>
    <row r="49" spans="1:10" ht="12.75">
      <c r="A49" s="178" t="s">
        <v>152</v>
      </c>
      <c r="B49" s="179"/>
      <c r="C49" s="185" t="s">
        <v>380</v>
      </c>
      <c r="D49" s="181"/>
      <c r="E49" s="182"/>
      <c r="F49" s="98"/>
      <c r="G49" s="161" t="s">
        <v>153</v>
      </c>
      <c r="H49" s="185" t="s">
        <v>381</v>
      </c>
      <c r="I49" s="182"/>
      <c r="J49" s="21"/>
    </row>
    <row r="50" spans="1:10" ht="12.75">
      <c r="A50" s="97"/>
      <c r="B50" s="160"/>
      <c r="C50" s="103"/>
      <c r="D50" s="98"/>
      <c r="E50" s="98"/>
      <c r="F50" s="98"/>
      <c r="G50" s="98"/>
      <c r="H50" s="98"/>
      <c r="I50" s="99"/>
      <c r="J50" s="21"/>
    </row>
    <row r="51" spans="1:10" ht="12.75">
      <c r="A51" s="178" t="s">
        <v>191</v>
      </c>
      <c r="B51" s="179"/>
      <c r="C51" s="180" t="s">
        <v>382</v>
      </c>
      <c r="D51" s="181"/>
      <c r="E51" s="181"/>
      <c r="F51" s="181"/>
      <c r="G51" s="181"/>
      <c r="H51" s="181"/>
      <c r="I51" s="182"/>
      <c r="J51" s="21"/>
    </row>
    <row r="52" spans="1:10" ht="12.75">
      <c r="A52" s="97"/>
      <c r="B52" s="160"/>
      <c r="C52" s="98"/>
      <c r="D52" s="98"/>
      <c r="E52" s="98"/>
      <c r="F52" s="98"/>
      <c r="G52" s="98"/>
      <c r="H52" s="98"/>
      <c r="I52" s="99"/>
      <c r="J52" s="21"/>
    </row>
    <row r="53" spans="1:10" ht="12.75">
      <c r="A53" s="183" t="s">
        <v>280</v>
      </c>
      <c r="B53" s="184"/>
      <c r="C53" s="185" t="s">
        <v>385</v>
      </c>
      <c r="D53" s="181"/>
      <c r="E53" s="181"/>
      <c r="F53" s="181"/>
      <c r="G53" s="181"/>
      <c r="H53" s="181"/>
      <c r="I53" s="186"/>
      <c r="J53" s="21"/>
    </row>
    <row r="54" spans="1:10" ht="12.75">
      <c r="A54" s="130"/>
      <c r="B54" s="100"/>
      <c r="C54" s="190" t="s">
        <v>0</v>
      </c>
      <c r="D54" s="190"/>
      <c r="E54" s="190"/>
      <c r="F54" s="190"/>
      <c r="G54" s="190"/>
      <c r="H54" s="190"/>
      <c r="I54" s="131"/>
      <c r="J54" s="21"/>
    </row>
    <row r="55" spans="1:10" ht="12.75">
      <c r="A55" s="130"/>
      <c r="B55" s="100"/>
      <c r="C55" s="157"/>
      <c r="D55" s="157"/>
      <c r="E55" s="157"/>
      <c r="F55" s="157"/>
      <c r="G55" s="157"/>
      <c r="H55" s="157"/>
      <c r="I55" s="131"/>
      <c r="J55" s="21"/>
    </row>
    <row r="56" spans="1:10" ht="12.75">
      <c r="A56" s="130"/>
      <c r="B56" s="167" t="s">
        <v>80</v>
      </c>
      <c r="C56" s="168"/>
      <c r="D56" s="168"/>
      <c r="E56" s="168"/>
      <c r="F56" s="132"/>
      <c r="G56" s="132"/>
      <c r="H56" s="132"/>
      <c r="I56" s="133"/>
      <c r="J56" s="21"/>
    </row>
    <row r="57" spans="1:10" ht="12.75">
      <c r="A57" s="130"/>
      <c r="B57" s="169" t="s">
        <v>360</v>
      </c>
      <c r="C57" s="170"/>
      <c r="D57" s="170"/>
      <c r="E57" s="170"/>
      <c r="F57" s="170"/>
      <c r="G57" s="170"/>
      <c r="H57" s="170"/>
      <c r="I57" s="171"/>
      <c r="J57" s="21"/>
    </row>
    <row r="58" spans="1:10" ht="12.75">
      <c r="A58" s="130"/>
      <c r="B58" s="169" t="s">
        <v>361</v>
      </c>
      <c r="C58" s="170"/>
      <c r="D58" s="170"/>
      <c r="E58" s="170"/>
      <c r="F58" s="170"/>
      <c r="G58" s="170"/>
      <c r="H58" s="170"/>
      <c r="I58" s="133"/>
      <c r="J58" s="21"/>
    </row>
    <row r="59" spans="1:10" ht="12.75">
      <c r="A59" s="130"/>
      <c r="B59" s="169" t="s">
        <v>362</v>
      </c>
      <c r="C59" s="170"/>
      <c r="D59" s="170"/>
      <c r="E59" s="170"/>
      <c r="F59" s="170"/>
      <c r="G59" s="170"/>
      <c r="H59" s="170"/>
      <c r="I59" s="171"/>
      <c r="J59" s="21"/>
    </row>
    <row r="60" spans="1:10" ht="12.75">
      <c r="A60" s="130"/>
      <c r="B60" s="169" t="s">
        <v>363</v>
      </c>
      <c r="C60" s="170"/>
      <c r="D60" s="170"/>
      <c r="E60" s="170"/>
      <c r="F60" s="170"/>
      <c r="G60" s="170"/>
      <c r="H60" s="170"/>
      <c r="I60" s="171"/>
      <c r="J60" s="21"/>
    </row>
    <row r="61" spans="1:10" ht="12.75">
      <c r="A61" s="100"/>
      <c r="B61" s="134"/>
      <c r="C61" s="134"/>
      <c r="D61" s="134"/>
      <c r="E61" s="134"/>
      <c r="F61" s="134"/>
      <c r="G61" s="134"/>
      <c r="H61" s="135"/>
      <c r="I61" s="135"/>
      <c r="J61" s="27"/>
    </row>
    <row r="62" spans="1:10" ht="11.25" customHeight="1">
      <c r="A62" s="100"/>
      <c r="B62" s="134"/>
      <c r="C62" s="134"/>
      <c r="D62" s="134"/>
      <c r="E62" s="134"/>
      <c r="F62" s="134"/>
      <c r="G62" s="165"/>
      <c r="H62" s="165"/>
      <c r="I62" s="165"/>
      <c r="J62" s="27"/>
    </row>
    <row r="63" spans="1:10" ht="17.25" customHeight="1" thickBot="1">
      <c r="A63" s="100"/>
      <c r="B63" s="134"/>
      <c r="C63" s="134"/>
      <c r="D63" s="134"/>
      <c r="E63" s="134"/>
      <c r="F63" s="134"/>
      <c r="G63" s="166"/>
      <c r="H63" s="137"/>
      <c r="I63" s="166"/>
      <c r="J63" s="27"/>
    </row>
    <row r="64" spans="1:10" ht="12.75">
      <c r="A64" s="136" t="s">
        <v>81</v>
      </c>
      <c r="B64" s="98"/>
      <c r="C64" s="98"/>
      <c r="D64" s="98"/>
      <c r="E64" s="98"/>
      <c r="F64" s="98"/>
      <c r="G64" s="172" t="s">
        <v>154</v>
      </c>
      <c r="H64" s="173"/>
      <c r="I64" s="174"/>
      <c r="J64" s="27"/>
    </row>
    <row r="65" spans="1:10" ht="12.75">
      <c r="A65" s="98"/>
      <c r="B65" s="98"/>
      <c r="C65" s="98"/>
      <c r="D65" s="98"/>
      <c r="E65" s="100" t="s">
        <v>399</v>
      </c>
      <c r="F65" s="110"/>
      <c r="G65" s="165"/>
      <c r="H65" s="165"/>
      <c r="I65" s="165"/>
      <c r="J65" s="27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4:I64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E1:IV61 E62:F65 J62:IV65 G63:I64 A1:D65536 E66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A6: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82">
      <selection activeCell="O131" sqref="O131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16384" width="9.140625" style="29" customWidth="1"/>
  </cols>
  <sheetData>
    <row r="1" spans="1:12" ht="12.75">
      <c r="A1" s="236" t="s">
        <v>203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8"/>
    </row>
    <row r="2" spans="1:12" ht="12.75">
      <c r="A2" s="238" t="s">
        <v>396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8"/>
    </row>
    <row r="3" spans="1:12" ht="12.75">
      <c r="A3" s="138"/>
      <c r="B3" s="153"/>
      <c r="C3" s="153"/>
      <c r="D3" s="153"/>
      <c r="E3" s="153"/>
      <c r="F3" s="240"/>
      <c r="G3" s="240"/>
      <c r="H3" s="139"/>
      <c r="I3" s="153"/>
      <c r="J3" s="153"/>
      <c r="K3" s="240" t="s">
        <v>58</v>
      </c>
      <c r="L3" s="240"/>
    </row>
    <row r="4" spans="1:12" ht="12.75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27" t="s">
        <v>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2.75">
      <c r="A8" s="230" t="s">
        <v>155</v>
      </c>
      <c r="B8" s="231"/>
      <c r="C8" s="231"/>
      <c r="D8" s="232"/>
      <c r="E8" s="233"/>
      <c r="F8" s="9">
        <v>1</v>
      </c>
      <c r="G8" s="54">
        <f>G9+G10</f>
        <v>0</v>
      </c>
      <c r="H8" s="55">
        <f>H9+H10</f>
        <v>0</v>
      </c>
      <c r="I8" s="56">
        <f>SUM(G8:H8)</f>
        <v>0</v>
      </c>
      <c r="J8" s="54">
        <f>J9+J10</f>
        <v>0</v>
      </c>
      <c r="K8" s="55">
        <f>K9+K10</f>
        <v>0</v>
      </c>
      <c r="L8" s="56">
        <f>SUM(J8:K8)</f>
        <v>0</v>
      </c>
    </row>
    <row r="9" spans="1:12" ht="12.75">
      <c r="A9" s="241" t="s">
        <v>304</v>
      </c>
      <c r="B9" s="242"/>
      <c r="C9" s="242"/>
      <c r="D9" s="242"/>
      <c r="E9" s="243"/>
      <c r="F9" s="10">
        <v>2</v>
      </c>
      <c r="G9" s="57"/>
      <c r="H9" s="58"/>
      <c r="I9" s="59">
        <f aca="true" t="shared" si="0" ref="I9:I72">SUM(G9:H9)</f>
        <v>0</v>
      </c>
      <c r="J9" s="57"/>
      <c r="K9" s="58"/>
      <c r="L9" s="59">
        <f aca="true" t="shared" si="1" ref="L9:L72">SUM(J9:K9)</f>
        <v>0</v>
      </c>
    </row>
    <row r="10" spans="1:12" ht="12.75">
      <c r="A10" s="241" t="s">
        <v>305</v>
      </c>
      <c r="B10" s="242"/>
      <c r="C10" s="242"/>
      <c r="D10" s="242"/>
      <c r="E10" s="243"/>
      <c r="F10" s="10">
        <v>3</v>
      </c>
      <c r="G10" s="57"/>
      <c r="H10" s="58"/>
      <c r="I10" s="59">
        <f t="shared" si="0"/>
        <v>0</v>
      </c>
      <c r="J10" s="57"/>
      <c r="K10" s="58"/>
      <c r="L10" s="59">
        <f t="shared" si="1"/>
        <v>0</v>
      </c>
    </row>
    <row r="11" spans="1:12" ht="12.75">
      <c r="A11" s="244" t="s">
        <v>156</v>
      </c>
      <c r="B11" s="245"/>
      <c r="C11" s="245"/>
      <c r="D11" s="242"/>
      <c r="E11" s="243"/>
      <c r="F11" s="10">
        <v>4</v>
      </c>
      <c r="G11" s="60">
        <f>G12+G13</f>
        <v>0</v>
      </c>
      <c r="H11" s="61">
        <f>H12+H13</f>
        <v>7216673.23</v>
      </c>
      <c r="I11" s="59">
        <f t="shared" si="0"/>
        <v>7216673.23</v>
      </c>
      <c r="J11" s="60">
        <f>J12+J13</f>
        <v>0</v>
      </c>
      <c r="K11" s="61">
        <f>K12+K13</f>
        <v>12349498.28</v>
      </c>
      <c r="L11" s="59">
        <f t="shared" si="1"/>
        <v>12349498.28</v>
      </c>
    </row>
    <row r="12" spans="1:12" ht="12.75">
      <c r="A12" s="241" t="s">
        <v>306</v>
      </c>
      <c r="B12" s="242"/>
      <c r="C12" s="242"/>
      <c r="D12" s="242"/>
      <c r="E12" s="243"/>
      <c r="F12" s="10">
        <v>5</v>
      </c>
      <c r="G12" s="57"/>
      <c r="H12" s="58"/>
      <c r="I12" s="59">
        <f t="shared" si="0"/>
        <v>0</v>
      </c>
      <c r="J12" s="57"/>
      <c r="K12" s="58"/>
      <c r="L12" s="59">
        <f t="shared" si="1"/>
        <v>0</v>
      </c>
    </row>
    <row r="13" spans="1:12" ht="12.75">
      <c r="A13" s="241" t="s">
        <v>307</v>
      </c>
      <c r="B13" s="242"/>
      <c r="C13" s="242"/>
      <c r="D13" s="242"/>
      <c r="E13" s="243"/>
      <c r="F13" s="10">
        <v>6</v>
      </c>
      <c r="G13" s="57"/>
      <c r="H13" s="58">
        <v>7216673.23</v>
      </c>
      <c r="I13" s="59">
        <f t="shared" si="0"/>
        <v>7216673.23</v>
      </c>
      <c r="J13" s="57"/>
      <c r="K13" s="58">
        <v>12349498.28</v>
      </c>
      <c r="L13" s="59">
        <f t="shared" si="1"/>
        <v>12349498.28</v>
      </c>
    </row>
    <row r="14" spans="1:12" ht="12.75">
      <c r="A14" s="244" t="s">
        <v>157</v>
      </c>
      <c r="B14" s="245"/>
      <c r="C14" s="245"/>
      <c r="D14" s="242"/>
      <c r="E14" s="243"/>
      <c r="F14" s="10">
        <v>7</v>
      </c>
      <c r="G14" s="60">
        <f>G15+G16+G17</f>
        <v>0</v>
      </c>
      <c r="H14" s="61">
        <f>H15+H16+H17</f>
        <v>1206066727.6</v>
      </c>
      <c r="I14" s="59">
        <f t="shared" si="0"/>
        <v>1206066727.6</v>
      </c>
      <c r="J14" s="60">
        <f>J15+J16+J17</f>
        <v>0</v>
      </c>
      <c r="K14" s="61">
        <f>K15+K16+K17</f>
        <v>1167393279.13</v>
      </c>
      <c r="L14" s="59">
        <f t="shared" si="1"/>
        <v>1167393279.13</v>
      </c>
    </row>
    <row r="15" spans="1:12" ht="12.75">
      <c r="A15" s="241" t="s">
        <v>308</v>
      </c>
      <c r="B15" s="242"/>
      <c r="C15" s="242"/>
      <c r="D15" s="242"/>
      <c r="E15" s="243"/>
      <c r="F15" s="10">
        <v>8</v>
      </c>
      <c r="G15" s="57"/>
      <c r="H15" s="58">
        <v>1168877157.58</v>
      </c>
      <c r="I15" s="59">
        <f t="shared" si="0"/>
        <v>1168877157.58</v>
      </c>
      <c r="J15" s="57"/>
      <c r="K15" s="58">
        <v>1136840729.63</v>
      </c>
      <c r="L15" s="59">
        <f t="shared" si="1"/>
        <v>1136840729.63</v>
      </c>
    </row>
    <row r="16" spans="1:12" ht="12.75">
      <c r="A16" s="241" t="s">
        <v>309</v>
      </c>
      <c r="B16" s="242"/>
      <c r="C16" s="242"/>
      <c r="D16" s="242"/>
      <c r="E16" s="243"/>
      <c r="F16" s="10">
        <v>9</v>
      </c>
      <c r="G16" s="57"/>
      <c r="H16" s="58">
        <v>31426873.47</v>
      </c>
      <c r="I16" s="59">
        <f t="shared" si="0"/>
        <v>31426873.47</v>
      </c>
      <c r="J16" s="57"/>
      <c r="K16" s="58">
        <v>24904382.11</v>
      </c>
      <c r="L16" s="59">
        <f t="shared" si="1"/>
        <v>24904382.11</v>
      </c>
    </row>
    <row r="17" spans="1:12" ht="12.75">
      <c r="A17" s="241" t="s">
        <v>310</v>
      </c>
      <c r="B17" s="242"/>
      <c r="C17" s="242"/>
      <c r="D17" s="242"/>
      <c r="E17" s="243"/>
      <c r="F17" s="10">
        <v>10</v>
      </c>
      <c r="G17" s="57"/>
      <c r="H17" s="58">
        <v>5762696.55</v>
      </c>
      <c r="I17" s="59">
        <f t="shared" si="0"/>
        <v>5762696.55</v>
      </c>
      <c r="J17" s="57"/>
      <c r="K17" s="58">
        <v>5648167.39</v>
      </c>
      <c r="L17" s="59">
        <f t="shared" si="1"/>
        <v>5648167.39</v>
      </c>
    </row>
    <row r="18" spans="1:12" ht="12.75">
      <c r="A18" s="244" t="s">
        <v>158</v>
      </c>
      <c r="B18" s="245"/>
      <c r="C18" s="245"/>
      <c r="D18" s="242"/>
      <c r="E18" s="243"/>
      <c r="F18" s="10">
        <v>11</v>
      </c>
      <c r="G18" s="60">
        <f>G19+G20+G24+G43</f>
        <v>1972324394.96</v>
      </c>
      <c r="H18" s="61">
        <f>H19+H20+H24+H43</f>
        <v>3395808400.1</v>
      </c>
      <c r="I18" s="59">
        <f t="shared" si="0"/>
        <v>5368132795.059999</v>
      </c>
      <c r="J18" s="60">
        <f>J19+J20+J24+J43</f>
        <v>2094370223.08</v>
      </c>
      <c r="K18" s="61">
        <f>K19+K20+K24+K43</f>
        <v>3497106574.38</v>
      </c>
      <c r="L18" s="59">
        <f t="shared" si="1"/>
        <v>5591476797.46</v>
      </c>
    </row>
    <row r="19" spans="1:12" ht="25.5" customHeight="1">
      <c r="A19" s="244" t="s">
        <v>311</v>
      </c>
      <c r="B19" s="245"/>
      <c r="C19" s="245"/>
      <c r="D19" s="242"/>
      <c r="E19" s="243"/>
      <c r="F19" s="10">
        <v>12</v>
      </c>
      <c r="G19" s="57"/>
      <c r="H19" s="58">
        <v>819470286.26</v>
      </c>
      <c r="I19" s="59">
        <f t="shared" si="0"/>
        <v>819470286.26</v>
      </c>
      <c r="J19" s="57"/>
      <c r="K19" s="58">
        <v>854568928.24</v>
      </c>
      <c r="L19" s="59">
        <f t="shared" si="1"/>
        <v>854568928.24</v>
      </c>
    </row>
    <row r="20" spans="1:12" ht="21" customHeight="1">
      <c r="A20" s="244" t="s">
        <v>159</v>
      </c>
      <c r="B20" s="245"/>
      <c r="C20" s="245"/>
      <c r="D20" s="242"/>
      <c r="E20" s="243"/>
      <c r="F20" s="10">
        <v>13</v>
      </c>
      <c r="G20" s="60">
        <f>SUM(G21:G23)</f>
        <v>0</v>
      </c>
      <c r="H20" s="61">
        <f>SUM(H21:H23)</f>
        <v>430736924.28</v>
      </c>
      <c r="I20" s="59">
        <f t="shared" si="0"/>
        <v>430736924.28</v>
      </c>
      <c r="J20" s="60">
        <f>SUM(J21:J23)</f>
        <v>0</v>
      </c>
      <c r="K20" s="61">
        <f>SUM(K21:K23)</f>
        <v>428932639.12</v>
      </c>
      <c r="L20" s="59">
        <f t="shared" si="1"/>
        <v>428932639.12</v>
      </c>
    </row>
    <row r="21" spans="1:12" ht="12.75">
      <c r="A21" s="241" t="s">
        <v>312</v>
      </c>
      <c r="B21" s="242"/>
      <c r="C21" s="242"/>
      <c r="D21" s="242"/>
      <c r="E21" s="243"/>
      <c r="F21" s="10">
        <v>14</v>
      </c>
      <c r="G21" s="57"/>
      <c r="H21" s="58">
        <v>423510824.28</v>
      </c>
      <c r="I21" s="59">
        <f t="shared" si="0"/>
        <v>423510824.28</v>
      </c>
      <c r="J21" s="57"/>
      <c r="K21" s="58">
        <v>424672939.12</v>
      </c>
      <c r="L21" s="59">
        <f t="shared" si="1"/>
        <v>424672939.12</v>
      </c>
    </row>
    <row r="22" spans="1:12" ht="12.75">
      <c r="A22" s="241" t="s">
        <v>313</v>
      </c>
      <c r="B22" s="242"/>
      <c r="C22" s="242"/>
      <c r="D22" s="242"/>
      <c r="E22" s="243"/>
      <c r="F22" s="10">
        <v>15</v>
      </c>
      <c r="G22" s="57"/>
      <c r="H22" s="58">
        <v>7226100</v>
      </c>
      <c r="I22" s="59">
        <f t="shared" si="0"/>
        <v>7226100</v>
      </c>
      <c r="J22" s="57"/>
      <c r="K22" s="58">
        <v>4259700</v>
      </c>
      <c r="L22" s="59">
        <f t="shared" si="1"/>
        <v>4259700</v>
      </c>
    </row>
    <row r="23" spans="1:12" ht="12.75">
      <c r="A23" s="241" t="s">
        <v>314</v>
      </c>
      <c r="B23" s="242"/>
      <c r="C23" s="242"/>
      <c r="D23" s="242"/>
      <c r="E23" s="243"/>
      <c r="F23" s="10">
        <v>16</v>
      </c>
      <c r="G23" s="57"/>
      <c r="H23" s="58"/>
      <c r="I23" s="59">
        <f t="shared" si="0"/>
        <v>0</v>
      </c>
      <c r="J23" s="57"/>
      <c r="K23" s="58"/>
      <c r="L23" s="59">
        <f t="shared" si="1"/>
        <v>0</v>
      </c>
    </row>
    <row r="24" spans="1:12" ht="12.75">
      <c r="A24" s="244" t="s">
        <v>160</v>
      </c>
      <c r="B24" s="245"/>
      <c r="C24" s="245"/>
      <c r="D24" s="242"/>
      <c r="E24" s="243"/>
      <c r="F24" s="10">
        <v>17</v>
      </c>
      <c r="G24" s="60">
        <f>G25+G28+G33+G39</f>
        <v>1972324394.96</v>
      </c>
      <c r="H24" s="61">
        <f>H25+H28+H33+H39</f>
        <v>2145601189.56</v>
      </c>
      <c r="I24" s="59">
        <f t="shared" si="0"/>
        <v>4117925584.52</v>
      </c>
      <c r="J24" s="60">
        <f>J25+J28+J33+J39</f>
        <v>2094370223.08</v>
      </c>
      <c r="K24" s="61">
        <f>K25+K28+K33+K39</f>
        <v>2213605007.02</v>
      </c>
      <c r="L24" s="59">
        <f t="shared" si="1"/>
        <v>4307975230.1</v>
      </c>
    </row>
    <row r="25" spans="1:12" ht="12.75">
      <c r="A25" s="241" t="s">
        <v>161</v>
      </c>
      <c r="B25" s="242"/>
      <c r="C25" s="242"/>
      <c r="D25" s="242"/>
      <c r="E25" s="243"/>
      <c r="F25" s="10">
        <v>18</v>
      </c>
      <c r="G25" s="60">
        <f>G26+G27</f>
        <v>1283947128.14</v>
      </c>
      <c r="H25" s="61">
        <f>H26+H27</f>
        <v>792270530.6</v>
      </c>
      <c r="I25" s="59">
        <f>SUM(G25:H25)</f>
        <v>2076217658.7400002</v>
      </c>
      <c r="J25" s="60">
        <f>J26+J27</f>
        <v>1400119072.48</v>
      </c>
      <c r="K25" s="61">
        <f>K26+K27</f>
        <v>925194780.03</v>
      </c>
      <c r="L25" s="59">
        <f>SUM(J25:K25)</f>
        <v>2325313852.51</v>
      </c>
    </row>
    <row r="26" spans="1:12" ht="22.5" customHeight="1">
      <c r="A26" s="241" t="s">
        <v>315</v>
      </c>
      <c r="B26" s="242"/>
      <c r="C26" s="242"/>
      <c r="D26" s="242"/>
      <c r="E26" s="243"/>
      <c r="F26" s="10">
        <v>19</v>
      </c>
      <c r="G26" s="57">
        <v>1283947128.14</v>
      </c>
      <c r="H26" s="58">
        <v>792270530.6</v>
      </c>
      <c r="I26" s="59">
        <f t="shared" si="0"/>
        <v>2076217658.7400002</v>
      </c>
      <c r="J26" s="57">
        <v>1400119072.48</v>
      </c>
      <c r="K26" s="58">
        <v>925194780.03</v>
      </c>
      <c r="L26" s="59">
        <f t="shared" si="1"/>
        <v>2325313852.51</v>
      </c>
    </row>
    <row r="27" spans="1:12" ht="12.75">
      <c r="A27" s="241" t="s">
        <v>316</v>
      </c>
      <c r="B27" s="242"/>
      <c r="C27" s="242"/>
      <c r="D27" s="242"/>
      <c r="E27" s="243"/>
      <c r="F27" s="10">
        <v>20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162</v>
      </c>
      <c r="B28" s="242"/>
      <c r="C28" s="242"/>
      <c r="D28" s="242"/>
      <c r="E28" s="243"/>
      <c r="F28" s="10">
        <v>21</v>
      </c>
      <c r="G28" s="60">
        <f>SUM(G29:G32)</f>
        <v>63201860.28</v>
      </c>
      <c r="H28" s="61">
        <f>SUM(H29:H32)</f>
        <v>197006829.14</v>
      </c>
      <c r="I28" s="59">
        <f>SUM(G28:H28)</f>
        <v>260208689.42</v>
      </c>
      <c r="J28" s="60">
        <f>SUM(J29:J32)</f>
        <v>48514265.94</v>
      </c>
      <c r="K28" s="61">
        <f>SUM(K29:K32)</f>
        <v>146189742.64999998</v>
      </c>
      <c r="L28" s="59">
        <f>SUM(J28:K28)</f>
        <v>194704008.58999997</v>
      </c>
    </row>
    <row r="29" spans="1:12" ht="12.75">
      <c r="A29" s="241" t="s">
        <v>317</v>
      </c>
      <c r="B29" s="242"/>
      <c r="C29" s="242"/>
      <c r="D29" s="242"/>
      <c r="E29" s="243"/>
      <c r="F29" s="10">
        <v>22</v>
      </c>
      <c r="G29" s="57">
        <v>27279713.72</v>
      </c>
      <c r="H29" s="58">
        <v>119704365.96</v>
      </c>
      <c r="I29" s="59">
        <f t="shared" si="0"/>
        <v>146984079.68</v>
      </c>
      <c r="J29" s="57">
        <v>46111413.22</v>
      </c>
      <c r="K29" s="58">
        <v>107500217.71</v>
      </c>
      <c r="L29" s="59">
        <f t="shared" si="1"/>
        <v>153611630.93</v>
      </c>
    </row>
    <row r="30" spans="1:12" ht="24" customHeight="1">
      <c r="A30" s="241" t="s">
        <v>318</v>
      </c>
      <c r="B30" s="242"/>
      <c r="C30" s="242"/>
      <c r="D30" s="242"/>
      <c r="E30" s="243"/>
      <c r="F30" s="10">
        <v>23</v>
      </c>
      <c r="G30" s="57"/>
      <c r="H30" s="58"/>
      <c r="I30" s="59">
        <f t="shared" si="0"/>
        <v>0</v>
      </c>
      <c r="J30" s="57"/>
      <c r="K30" s="58"/>
      <c r="L30" s="59">
        <f t="shared" si="1"/>
        <v>0</v>
      </c>
    </row>
    <row r="31" spans="1:12" ht="12.75">
      <c r="A31" s="241" t="s">
        <v>319</v>
      </c>
      <c r="B31" s="242"/>
      <c r="C31" s="242"/>
      <c r="D31" s="242"/>
      <c r="E31" s="243"/>
      <c r="F31" s="10">
        <v>24</v>
      </c>
      <c r="G31" s="57">
        <v>35922146.56</v>
      </c>
      <c r="H31" s="58">
        <v>77302463.18</v>
      </c>
      <c r="I31" s="59">
        <f t="shared" si="0"/>
        <v>113224609.74000001</v>
      </c>
      <c r="J31" s="57">
        <v>2402852.72</v>
      </c>
      <c r="K31" s="58">
        <v>38689524.94</v>
      </c>
      <c r="L31" s="59">
        <f t="shared" si="1"/>
        <v>41092377.66</v>
      </c>
    </row>
    <row r="32" spans="1:12" ht="12.75">
      <c r="A32" s="241" t="s">
        <v>320</v>
      </c>
      <c r="B32" s="242"/>
      <c r="C32" s="242"/>
      <c r="D32" s="242"/>
      <c r="E32" s="243"/>
      <c r="F32" s="10">
        <v>25</v>
      </c>
      <c r="G32" s="57"/>
      <c r="H32" s="58"/>
      <c r="I32" s="59">
        <f t="shared" si="0"/>
        <v>0</v>
      </c>
      <c r="J32" s="57"/>
      <c r="K32" s="58"/>
      <c r="L32" s="59">
        <f t="shared" si="1"/>
        <v>0</v>
      </c>
    </row>
    <row r="33" spans="1:12" ht="12.75">
      <c r="A33" s="241" t="s">
        <v>163</v>
      </c>
      <c r="B33" s="242"/>
      <c r="C33" s="242"/>
      <c r="D33" s="242"/>
      <c r="E33" s="243"/>
      <c r="F33" s="10">
        <v>26</v>
      </c>
      <c r="G33" s="60">
        <f>SUM(G34:G38)</f>
        <v>187131343.9</v>
      </c>
      <c r="H33" s="61">
        <f>SUM(H34:H38)</f>
        <v>198690397.6</v>
      </c>
      <c r="I33" s="59">
        <f t="shared" si="0"/>
        <v>385821741.5</v>
      </c>
      <c r="J33" s="60">
        <f>SUM(J34:J38)</f>
        <v>268423834.8</v>
      </c>
      <c r="K33" s="61">
        <f>SUM(K34:K38)</f>
        <v>343702938.16999996</v>
      </c>
      <c r="L33" s="59">
        <f t="shared" si="1"/>
        <v>612126772.97</v>
      </c>
    </row>
    <row r="34" spans="1:12" ht="12.75">
      <c r="A34" s="241" t="s">
        <v>321</v>
      </c>
      <c r="B34" s="242"/>
      <c r="C34" s="242"/>
      <c r="D34" s="242"/>
      <c r="E34" s="243"/>
      <c r="F34" s="10">
        <v>27</v>
      </c>
      <c r="G34" s="57"/>
      <c r="H34" s="58">
        <v>8384714.52</v>
      </c>
      <c r="I34" s="59">
        <f t="shared" si="0"/>
        <v>8384714.52</v>
      </c>
      <c r="J34" s="57"/>
      <c r="K34" s="58">
        <v>12744244.31</v>
      </c>
      <c r="L34" s="59">
        <f t="shared" si="1"/>
        <v>12744244.31</v>
      </c>
    </row>
    <row r="35" spans="1:12" ht="24" customHeight="1">
      <c r="A35" s="241" t="s">
        <v>322</v>
      </c>
      <c r="B35" s="242"/>
      <c r="C35" s="242"/>
      <c r="D35" s="242"/>
      <c r="E35" s="243"/>
      <c r="F35" s="10">
        <v>28</v>
      </c>
      <c r="G35" s="57">
        <v>87602593.67</v>
      </c>
      <c r="H35" s="58">
        <v>96604931.23</v>
      </c>
      <c r="I35" s="59">
        <f t="shared" si="0"/>
        <v>184207524.9</v>
      </c>
      <c r="J35" s="57">
        <v>116607032.87</v>
      </c>
      <c r="K35" s="58">
        <v>138865324.32</v>
      </c>
      <c r="L35" s="59">
        <f t="shared" si="1"/>
        <v>255472357.19</v>
      </c>
    </row>
    <row r="36" spans="1:12" ht="12.75">
      <c r="A36" s="241" t="s">
        <v>323</v>
      </c>
      <c r="B36" s="242"/>
      <c r="C36" s="242"/>
      <c r="D36" s="242"/>
      <c r="E36" s="243"/>
      <c r="F36" s="10">
        <v>29</v>
      </c>
      <c r="G36" s="57"/>
      <c r="H36" s="58"/>
      <c r="I36" s="59">
        <f t="shared" si="0"/>
        <v>0</v>
      </c>
      <c r="J36" s="57"/>
      <c r="K36" s="58"/>
      <c r="L36" s="59">
        <f t="shared" si="1"/>
        <v>0</v>
      </c>
    </row>
    <row r="37" spans="1:12" ht="12.75">
      <c r="A37" s="241" t="s">
        <v>324</v>
      </c>
      <c r="B37" s="242"/>
      <c r="C37" s="242"/>
      <c r="D37" s="242"/>
      <c r="E37" s="243"/>
      <c r="F37" s="10">
        <v>30</v>
      </c>
      <c r="G37" s="57">
        <v>99528750.23</v>
      </c>
      <c r="H37" s="58">
        <v>93700751.85</v>
      </c>
      <c r="I37" s="59">
        <f t="shared" si="0"/>
        <v>193229502.07999998</v>
      </c>
      <c r="J37" s="57">
        <v>151816801.93</v>
      </c>
      <c r="K37" s="58">
        <v>192093369.54</v>
      </c>
      <c r="L37" s="59">
        <f t="shared" si="1"/>
        <v>343910171.47</v>
      </c>
    </row>
    <row r="38" spans="1:12" ht="12.75">
      <c r="A38" s="241" t="s">
        <v>325</v>
      </c>
      <c r="B38" s="242"/>
      <c r="C38" s="242"/>
      <c r="D38" s="242"/>
      <c r="E38" s="243"/>
      <c r="F38" s="10">
        <v>31</v>
      </c>
      <c r="G38" s="57"/>
      <c r="H38" s="58"/>
      <c r="I38" s="59">
        <f t="shared" si="0"/>
        <v>0</v>
      </c>
      <c r="J38" s="57"/>
      <c r="K38" s="58"/>
      <c r="L38" s="59">
        <f t="shared" si="1"/>
        <v>0</v>
      </c>
    </row>
    <row r="39" spans="1:12" ht="12.75">
      <c r="A39" s="241" t="s">
        <v>164</v>
      </c>
      <c r="B39" s="242"/>
      <c r="C39" s="242"/>
      <c r="D39" s="242"/>
      <c r="E39" s="243"/>
      <c r="F39" s="10">
        <v>32</v>
      </c>
      <c r="G39" s="60">
        <f>SUM(G40:G42)</f>
        <v>438044062.64</v>
      </c>
      <c r="H39" s="61">
        <f>SUM(H40:H42)</f>
        <v>957633432.22</v>
      </c>
      <c r="I39" s="59">
        <f>SUM(G39:H39)</f>
        <v>1395677494.8600001</v>
      </c>
      <c r="J39" s="60">
        <f>SUM(J40:J42)</f>
        <v>377313049.86</v>
      </c>
      <c r="K39" s="61">
        <f>SUM(K40:K42)</f>
        <v>798517546.17</v>
      </c>
      <c r="L39" s="59">
        <f>SUM(J39:K39)</f>
        <v>1175830596.03</v>
      </c>
    </row>
    <row r="40" spans="1:12" ht="12.75">
      <c r="A40" s="241" t="s">
        <v>326</v>
      </c>
      <c r="B40" s="242"/>
      <c r="C40" s="242"/>
      <c r="D40" s="242"/>
      <c r="E40" s="243"/>
      <c r="F40" s="10">
        <v>33</v>
      </c>
      <c r="G40" s="57">
        <v>391300000</v>
      </c>
      <c r="H40" s="58">
        <v>650086004.4</v>
      </c>
      <c r="I40" s="59">
        <f t="shared" si="0"/>
        <v>1041386004.4</v>
      </c>
      <c r="J40" s="57">
        <v>329483412.5</v>
      </c>
      <c r="K40" s="58">
        <v>561127527.8</v>
      </c>
      <c r="L40" s="59">
        <f t="shared" si="1"/>
        <v>890610940.3</v>
      </c>
    </row>
    <row r="41" spans="1:12" ht="12.75">
      <c r="A41" s="241" t="s">
        <v>327</v>
      </c>
      <c r="B41" s="242"/>
      <c r="C41" s="242"/>
      <c r="D41" s="242"/>
      <c r="E41" s="243"/>
      <c r="F41" s="10">
        <v>34</v>
      </c>
      <c r="G41" s="57">
        <v>46744062.64</v>
      </c>
      <c r="H41" s="58">
        <v>307547427.82</v>
      </c>
      <c r="I41" s="59">
        <f t="shared" si="0"/>
        <v>354291490.46</v>
      </c>
      <c r="J41" s="57">
        <v>47829637.36</v>
      </c>
      <c r="K41" s="58">
        <v>237390018.37</v>
      </c>
      <c r="L41" s="59">
        <f t="shared" si="1"/>
        <v>285219655.73</v>
      </c>
    </row>
    <row r="42" spans="1:12" ht="12.75">
      <c r="A42" s="241" t="s">
        <v>328</v>
      </c>
      <c r="B42" s="242"/>
      <c r="C42" s="242"/>
      <c r="D42" s="242"/>
      <c r="E42" s="243"/>
      <c r="F42" s="10">
        <v>35</v>
      </c>
      <c r="G42" s="57"/>
      <c r="H42" s="58"/>
      <c r="I42" s="59">
        <f t="shared" si="0"/>
        <v>0</v>
      </c>
      <c r="J42" s="57"/>
      <c r="K42" s="58"/>
      <c r="L42" s="59">
        <f t="shared" si="1"/>
        <v>0</v>
      </c>
    </row>
    <row r="43" spans="1:12" ht="24" customHeight="1">
      <c r="A43" s="244" t="s">
        <v>187</v>
      </c>
      <c r="B43" s="245"/>
      <c r="C43" s="245"/>
      <c r="D43" s="242"/>
      <c r="E43" s="243"/>
      <c r="F43" s="10">
        <v>36</v>
      </c>
      <c r="G43" s="57"/>
      <c r="H43" s="58"/>
      <c r="I43" s="59">
        <f t="shared" si="0"/>
        <v>0</v>
      </c>
      <c r="J43" s="57"/>
      <c r="K43" s="58"/>
      <c r="L43" s="59">
        <f t="shared" si="1"/>
        <v>0</v>
      </c>
    </row>
    <row r="44" spans="1:12" ht="24" customHeight="1">
      <c r="A44" s="244" t="s">
        <v>188</v>
      </c>
      <c r="B44" s="245"/>
      <c r="C44" s="245"/>
      <c r="D44" s="242"/>
      <c r="E44" s="243"/>
      <c r="F44" s="10">
        <v>37</v>
      </c>
      <c r="G44" s="57">
        <v>15681784.12</v>
      </c>
      <c r="H44" s="58"/>
      <c r="I44" s="59">
        <f t="shared" si="0"/>
        <v>15681784.12</v>
      </c>
      <c r="J44" s="57">
        <v>10629482.58</v>
      </c>
      <c r="K44" s="58"/>
      <c r="L44" s="59">
        <f t="shared" si="1"/>
        <v>10629482.58</v>
      </c>
    </row>
    <row r="45" spans="1:12" ht="12.75">
      <c r="A45" s="244" t="s">
        <v>165</v>
      </c>
      <c r="B45" s="245"/>
      <c r="C45" s="245"/>
      <c r="D45" s="242"/>
      <c r="E45" s="243"/>
      <c r="F45" s="10">
        <v>38</v>
      </c>
      <c r="G45" s="60">
        <f>SUM(G46:G52)</f>
        <v>220792.66</v>
      </c>
      <c r="H45" s="61">
        <f>SUM(H46:H52)</f>
        <v>493194092.55</v>
      </c>
      <c r="I45" s="59">
        <f t="shared" si="0"/>
        <v>493414885.21000004</v>
      </c>
      <c r="J45" s="60">
        <f>SUM(J46:J52)</f>
        <v>285688.09</v>
      </c>
      <c r="K45" s="61">
        <f>SUM(K46:K52)</f>
        <v>417833739.6</v>
      </c>
      <c r="L45" s="59">
        <f t="shared" si="1"/>
        <v>418119427.69</v>
      </c>
    </row>
    <row r="46" spans="1:12" ht="12.75">
      <c r="A46" s="241" t="s">
        <v>329</v>
      </c>
      <c r="B46" s="242"/>
      <c r="C46" s="242"/>
      <c r="D46" s="242"/>
      <c r="E46" s="243"/>
      <c r="F46" s="10">
        <v>39</v>
      </c>
      <c r="G46" s="57">
        <v>65560.43</v>
      </c>
      <c r="H46" s="58">
        <v>102724200.8</v>
      </c>
      <c r="I46" s="59">
        <f t="shared" si="0"/>
        <v>102789761.23</v>
      </c>
      <c r="J46" s="57">
        <v>68682.49</v>
      </c>
      <c r="K46" s="58">
        <v>98918075.47</v>
      </c>
      <c r="L46" s="59">
        <f t="shared" si="1"/>
        <v>98986757.96</v>
      </c>
    </row>
    <row r="47" spans="1:12" ht="12.75">
      <c r="A47" s="241" t="s">
        <v>330</v>
      </c>
      <c r="B47" s="242"/>
      <c r="C47" s="242"/>
      <c r="D47" s="242"/>
      <c r="E47" s="243"/>
      <c r="F47" s="10">
        <v>40</v>
      </c>
      <c r="G47" s="57">
        <v>155232.23</v>
      </c>
      <c r="H47" s="58"/>
      <c r="I47" s="59">
        <f t="shared" si="0"/>
        <v>155232.23</v>
      </c>
      <c r="J47" s="57">
        <v>217005.6</v>
      </c>
      <c r="K47" s="58"/>
      <c r="L47" s="59">
        <f t="shared" si="1"/>
        <v>217005.6</v>
      </c>
    </row>
    <row r="48" spans="1:12" ht="12.75">
      <c r="A48" s="241" t="s">
        <v>331</v>
      </c>
      <c r="B48" s="242"/>
      <c r="C48" s="242"/>
      <c r="D48" s="242"/>
      <c r="E48" s="243"/>
      <c r="F48" s="10">
        <v>41</v>
      </c>
      <c r="G48" s="57"/>
      <c r="H48" s="58">
        <v>390469891.75</v>
      </c>
      <c r="I48" s="59">
        <f t="shared" si="0"/>
        <v>390469891.75</v>
      </c>
      <c r="J48" s="57"/>
      <c r="K48" s="58">
        <v>318915664.13</v>
      </c>
      <c r="L48" s="59">
        <f t="shared" si="1"/>
        <v>318915664.13</v>
      </c>
    </row>
    <row r="49" spans="1:12" ht="21" customHeight="1">
      <c r="A49" s="241" t="s">
        <v>332</v>
      </c>
      <c r="B49" s="242"/>
      <c r="C49" s="242"/>
      <c r="D49" s="242"/>
      <c r="E49" s="243"/>
      <c r="F49" s="10">
        <v>42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12.75">
      <c r="A50" s="241" t="s">
        <v>281</v>
      </c>
      <c r="B50" s="242"/>
      <c r="C50" s="242"/>
      <c r="D50" s="242"/>
      <c r="E50" s="243"/>
      <c r="F50" s="10">
        <v>43</v>
      </c>
      <c r="G50" s="57"/>
      <c r="H50" s="58"/>
      <c r="I50" s="59">
        <f t="shared" si="0"/>
        <v>0</v>
      </c>
      <c r="J50" s="57"/>
      <c r="K50" s="58"/>
      <c r="L50" s="59">
        <f t="shared" si="1"/>
        <v>0</v>
      </c>
    </row>
    <row r="51" spans="1:12" ht="12.75">
      <c r="A51" s="241" t="s">
        <v>282</v>
      </c>
      <c r="B51" s="242"/>
      <c r="C51" s="242"/>
      <c r="D51" s="242"/>
      <c r="E51" s="243"/>
      <c r="F51" s="10">
        <v>44</v>
      </c>
      <c r="G51" s="57"/>
      <c r="H51" s="58"/>
      <c r="I51" s="59">
        <f t="shared" si="0"/>
        <v>0</v>
      </c>
      <c r="J51" s="57"/>
      <c r="K51" s="58"/>
      <c r="L51" s="59">
        <f t="shared" si="1"/>
        <v>0</v>
      </c>
    </row>
    <row r="52" spans="1:12" ht="21.75" customHeight="1">
      <c r="A52" s="241" t="s">
        <v>283</v>
      </c>
      <c r="B52" s="242"/>
      <c r="C52" s="242"/>
      <c r="D52" s="242"/>
      <c r="E52" s="243"/>
      <c r="F52" s="10">
        <v>45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4" t="s">
        <v>166</v>
      </c>
      <c r="B53" s="245"/>
      <c r="C53" s="245"/>
      <c r="D53" s="242"/>
      <c r="E53" s="243"/>
      <c r="F53" s="10">
        <v>46</v>
      </c>
      <c r="G53" s="60">
        <f>G54+G55</f>
        <v>2408706.77</v>
      </c>
      <c r="H53" s="61">
        <f>H54+H55</f>
        <v>2756392.99</v>
      </c>
      <c r="I53" s="59">
        <f t="shared" si="0"/>
        <v>5165099.76</v>
      </c>
      <c r="J53" s="60">
        <f>J54+J55</f>
        <v>2638059.47</v>
      </c>
      <c r="K53" s="61">
        <f>K54+K55</f>
        <v>13976486.11</v>
      </c>
      <c r="L53" s="59">
        <f t="shared" si="1"/>
        <v>16614545.58</v>
      </c>
    </row>
    <row r="54" spans="1:12" ht="12.75">
      <c r="A54" s="241" t="s">
        <v>333</v>
      </c>
      <c r="B54" s="242"/>
      <c r="C54" s="242"/>
      <c r="D54" s="242"/>
      <c r="E54" s="243"/>
      <c r="F54" s="10">
        <v>47</v>
      </c>
      <c r="G54" s="57">
        <v>2408706.77</v>
      </c>
      <c r="H54" s="58">
        <v>2756392.99</v>
      </c>
      <c r="I54" s="59">
        <f t="shared" si="0"/>
        <v>5165099.76</v>
      </c>
      <c r="J54" s="57">
        <v>2638059.47</v>
      </c>
      <c r="K54" s="58">
        <v>13976486.11</v>
      </c>
      <c r="L54" s="59">
        <f t="shared" si="1"/>
        <v>16614545.58</v>
      </c>
    </row>
    <row r="55" spans="1:12" ht="12.75">
      <c r="A55" s="241" t="s">
        <v>334</v>
      </c>
      <c r="B55" s="242"/>
      <c r="C55" s="242"/>
      <c r="D55" s="242"/>
      <c r="E55" s="243"/>
      <c r="F55" s="10">
        <v>48</v>
      </c>
      <c r="G55" s="57"/>
      <c r="H55" s="58"/>
      <c r="I55" s="59">
        <f t="shared" si="0"/>
        <v>0</v>
      </c>
      <c r="J55" s="57"/>
      <c r="K55" s="58"/>
      <c r="L55" s="59">
        <f t="shared" si="1"/>
        <v>0</v>
      </c>
    </row>
    <row r="56" spans="1:12" ht="12.75">
      <c r="A56" s="244" t="s">
        <v>167</v>
      </c>
      <c r="B56" s="245"/>
      <c r="C56" s="245"/>
      <c r="D56" s="242"/>
      <c r="E56" s="243"/>
      <c r="F56" s="10">
        <v>49</v>
      </c>
      <c r="G56" s="60">
        <f>G57+G60+G61</f>
        <v>5207579.78</v>
      </c>
      <c r="H56" s="61">
        <f>H57+H60+H61</f>
        <v>996096238.22</v>
      </c>
      <c r="I56" s="59">
        <f t="shared" si="0"/>
        <v>1001303818</v>
      </c>
      <c r="J56" s="60">
        <f>J57+J60+J61</f>
        <v>13311130.78</v>
      </c>
      <c r="K56" s="61">
        <f>K57+K60+K61</f>
        <v>1090543303</v>
      </c>
      <c r="L56" s="59">
        <f t="shared" si="1"/>
        <v>1103854433.78</v>
      </c>
    </row>
    <row r="57" spans="1:12" ht="12.75">
      <c r="A57" s="244" t="s">
        <v>168</v>
      </c>
      <c r="B57" s="245"/>
      <c r="C57" s="245"/>
      <c r="D57" s="242"/>
      <c r="E57" s="243"/>
      <c r="F57" s="10">
        <v>50</v>
      </c>
      <c r="G57" s="60">
        <f>G58+G59</f>
        <v>45205.21</v>
      </c>
      <c r="H57" s="61">
        <f>H58+H59</f>
        <v>873033304.08</v>
      </c>
      <c r="I57" s="59">
        <f>SUM(G57:H57)</f>
        <v>873078509.2900001</v>
      </c>
      <c r="J57" s="60">
        <f>J58+J59</f>
        <v>9008.11</v>
      </c>
      <c r="K57" s="61">
        <f>K58+K59</f>
        <v>802047919.11</v>
      </c>
      <c r="L57" s="59">
        <f>SUM(J57:K57)</f>
        <v>802056927.22</v>
      </c>
    </row>
    <row r="58" spans="1:12" ht="12.75">
      <c r="A58" s="241" t="s">
        <v>284</v>
      </c>
      <c r="B58" s="242"/>
      <c r="C58" s="242"/>
      <c r="D58" s="242"/>
      <c r="E58" s="243"/>
      <c r="F58" s="10">
        <v>51</v>
      </c>
      <c r="G58" s="57"/>
      <c r="H58" s="58">
        <v>869799812.63</v>
      </c>
      <c r="I58" s="59">
        <f t="shared" si="0"/>
        <v>869799812.63</v>
      </c>
      <c r="J58" s="57"/>
      <c r="K58" s="58">
        <v>800272399.91</v>
      </c>
      <c r="L58" s="59">
        <f t="shared" si="1"/>
        <v>800272399.91</v>
      </c>
    </row>
    <row r="59" spans="1:12" ht="12.75">
      <c r="A59" s="241" t="s">
        <v>269</v>
      </c>
      <c r="B59" s="242"/>
      <c r="C59" s="242"/>
      <c r="D59" s="242"/>
      <c r="E59" s="243"/>
      <c r="F59" s="10">
        <v>52</v>
      </c>
      <c r="G59" s="57">
        <v>45205.21</v>
      </c>
      <c r="H59" s="58">
        <v>3233491.45</v>
      </c>
      <c r="I59" s="59">
        <f t="shared" si="0"/>
        <v>3278696.66</v>
      </c>
      <c r="J59" s="57">
        <v>9008.11</v>
      </c>
      <c r="K59" s="58">
        <v>1775519.2</v>
      </c>
      <c r="L59" s="59">
        <f t="shared" si="1"/>
        <v>1784527.31</v>
      </c>
    </row>
    <row r="60" spans="1:12" ht="12.75">
      <c r="A60" s="244" t="s">
        <v>270</v>
      </c>
      <c r="B60" s="245"/>
      <c r="C60" s="245"/>
      <c r="D60" s="242"/>
      <c r="E60" s="243"/>
      <c r="F60" s="10">
        <v>53</v>
      </c>
      <c r="G60" s="57"/>
      <c r="H60" s="58">
        <v>456262.61</v>
      </c>
      <c r="I60" s="59">
        <f t="shared" si="0"/>
        <v>456262.61</v>
      </c>
      <c r="J60" s="57"/>
      <c r="K60" s="58"/>
      <c r="L60" s="59">
        <f t="shared" si="1"/>
        <v>0</v>
      </c>
    </row>
    <row r="61" spans="1:12" ht="12.75">
      <c r="A61" s="244" t="s">
        <v>169</v>
      </c>
      <c r="B61" s="245"/>
      <c r="C61" s="245"/>
      <c r="D61" s="242"/>
      <c r="E61" s="243"/>
      <c r="F61" s="10">
        <v>54</v>
      </c>
      <c r="G61" s="60">
        <f>SUM(G62:G64)</f>
        <v>5162374.57</v>
      </c>
      <c r="H61" s="61">
        <f>SUM(H62:H64)</f>
        <v>122606671.53</v>
      </c>
      <c r="I61" s="59">
        <f t="shared" si="0"/>
        <v>127769046.1</v>
      </c>
      <c r="J61" s="60">
        <f>SUM(J62:J64)</f>
        <v>13302122.67</v>
      </c>
      <c r="K61" s="61">
        <f>SUM(K62:K64)</f>
        <v>288495383.89</v>
      </c>
      <c r="L61" s="59">
        <f t="shared" si="1"/>
        <v>301797506.56</v>
      </c>
    </row>
    <row r="62" spans="1:12" ht="12.75">
      <c r="A62" s="241" t="s">
        <v>278</v>
      </c>
      <c r="B62" s="242"/>
      <c r="C62" s="242"/>
      <c r="D62" s="242"/>
      <c r="E62" s="243"/>
      <c r="F62" s="10">
        <v>55</v>
      </c>
      <c r="G62" s="57"/>
      <c r="H62" s="58">
        <v>28263356.38</v>
      </c>
      <c r="I62" s="59">
        <f t="shared" si="0"/>
        <v>28263356.38</v>
      </c>
      <c r="J62" s="57"/>
      <c r="K62" s="58">
        <v>182826885.21</v>
      </c>
      <c r="L62" s="59">
        <f t="shared" si="1"/>
        <v>182826885.21</v>
      </c>
    </row>
    <row r="63" spans="1:12" ht="12.75">
      <c r="A63" s="241" t="s">
        <v>279</v>
      </c>
      <c r="B63" s="242"/>
      <c r="C63" s="242"/>
      <c r="D63" s="242"/>
      <c r="E63" s="243"/>
      <c r="F63" s="10">
        <v>56</v>
      </c>
      <c r="G63" s="57">
        <v>1965688.59</v>
      </c>
      <c r="H63" s="58">
        <v>6073588.57</v>
      </c>
      <c r="I63" s="59">
        <f t="shared" si="0"/>
        <v>8039277.16</v>
      </c>
      <c r="J63" s="57">
        <v>1907912.81</v>
      </c>
      <c r="K63" s="58">
        <v>6667302.37</v>
      </c>
      <c r="L63" s="59">
        <f t="shared" si="1"/>
        <v>8575215.18</v>
      </c>
    </row>
    <row r="64" spans="1:12" ht="12.75">
      <c r="A64" s="241" t="s">
        <v>335</v>
      </c>
      <c r="B64" s="242"/>
      <c r="C64" s="242"/>
      <c r="D64" s="242"/>
      <c r="E64" s="243"/>
      <c r="F64" s="10">
        <v>57</v>
      </c>
      <c r="G64" s="57">
        <v>3196685.98</v>
      </c>
      <c r="H64" s="58">
        <v>88269726.58</v>
      </c>
      <c r="I64" s="59">
        <f t="shared" si="0"/>
        <v>91466412.56</v>
      </c>
      <c r="J64" s="57">
        <v>11394209.86</v>
      </c>
      <c r="K64" s="58">
        <v>99001196.31</v>
      </c>
      <c r="L64" s="59">
        <f t="shared" si="1"/>
        <v>110395406.17</v>
      </c>
    </row>
    <row r="65" spans="1:12" ht="12.75">
      <c r="A65" s="244" t="s">
        <v>170</v>
      </c>
      <c r="B65" s="245"/>
      <c r="C65" s="245"/>
      <c r="D65" s="242"/>
      <c r="E65" s="243"/>
      <c r="F65" s="10">
        <v>58</v>
      </c>
      <c r="G65" s="60">
        <f>G66+G70+G71</f>
        <v>1392534.91</v>
      </c>
      <c r="H65" s="61">
        <f>H66+H70+H71</f>
        <v>38742024.849999994</v>
      </c>
      <c r="I65" s="59">
        <f t="shared" si="0"/>
        <v>40134559.75999999</v>
      </c>
      <c r="J65" s="60">
        <f>J66+J70+J71</f>
        <v>6675706.63</v>
      </c>
      <c r="K65" s="61">
        <f>K66+K70+K71</f>
        <v>63981333.269999996</v>
      </c>
      <c r="L65" s="59">
        <f t="shared" si="1"/>
        <v>70657039.89999999</v>
      </c>
    </row>
    <row r="66" spans="1:12" ht="12.75">
      <c r="A66" s="244" t="s">
        <v>171</v>
      </c>
      <c r="B66" s="245"/>
      <c r="C66" s="245"/>
      <c r="D66" s="242"/>
      <c r="E66" s="243"/>
      <c r="F66" s="10">
        <v>59</v>
      </c>
      <c r="G66" s="60">
        <f>SUM(G67:G69)</f>
        <v>1335020.74</v>
      </c>
      <c r="H66" s="61">
        <f>SUM(H67:H69)</f>
        <v>21945014.209999997</v>
      </c>
      <c r="I66" s="59">
        <f t="shared" si="0"/>
        <v>23280034.949999996</v>
      </c>
      <c r="J66" s="60">
        <f>SUM(J67:J69)</f>
        <v>6643297.27</v>
      </c>
      <c r="K66" s="61">
        <f>SUM(K67:K69)</f>
        <v>48420239.809999995</v>
      </c>
      <c r="L66" s="59">
        <f t="shared" si="1"/>
        <v>55063537.08</v>
      </c>
    </row>
    <row r="67" spans="1:12" ht="12.75">
      <c r="A67" s="241" t="s">
        <v>336</v>
      </c>
      <c r="B67" s="242"/>
      <c r="C67" s="242"/>
      <c r="D67" s="242"/>
      <c r="E67" s="243"/>
      <c r="F67" s="10">
        <v>60</v>
      </c>
      <c r="G67" s="57"/>
      <c r="H67" s="58">
        <v>21579301.97</v>
      </c>
      <c r="I67" s="59">
        <f t="shared" si="0"/>
        <v>21579301.97</v>
      </c>
      <c r="J67" s="57"/>
      <c r="K67" s="58">
        <v>48301411.65</v>
      </c>
      <c r="L67" s="59">
        <f t="shared" si="1"/>
        <v>48301411.65</v>
      </c>
    </row>
    <row r="68" spans="1:12" ht="12.75">
      <c r="A68" s="241" t="s">
        <v>337</v>
      </c>
      <c r="B68" s="242"/>
      <c r="C68" s="242"/>
      <c r="D68" s="242"/>
      <c r="E68" s="243"/>
      <c r="F68" s="10">
        <v>61</v>
      </c>
      <c r="G68" s="57">
        <v>1333297.1</v>
      </c>
      <c r="H68" s="58"/>
      <c r="I68" s="59">
        <f t="shared" si="0"/>
        <v>1333297.1</v>
      </c>
      <c r="J68" s="57">
        <v>6642691.22</v>
      </c>
      <c r="K68" s="58"/>
      <c r="L68" s="59">
        <f t="shared" si="1"/>
        <v>6642691.22</v>
      </c>
    </row>
    <row r="69" spans="1:12" ht="12.75">
      <c r="A69" s="241" t="s">
        <v>338</v>
      </c>
      <c r="B69" s="242"/>
      <c r="C69" s="242"/>
      <c r="D69" s="242"/>
      <c r="E69" s="243"/>
      <c r="F69" s="10">
        <v>62</v>
      </c>
      <c r="G69" s="57">
        <v>1723.64</v>
      </c>
      <c r="H69" s="58">
        <v>365712.24</v>
      </c>
      <c r="I69" s="59">
        <f t="shared" si="0"/>
        <v>367435.88</v>
      </c>
      <c r="J69" s="57">
        <v>606.05</v>
      </c>
      <c r="K69" s="58">
        <v>118828.16</v>
      </c>
      <c r="L69" s="59">
        <f t="shared" si="1"/>
        <v>119434.21</v>
      </c>
    </row>
    <row r="70" spans="1:12" ht="12.75">
      <c r="A70" s="244" t="s">
        <v>339</v>
      </c>
      <c r="B70" s="245"/>
      <c r="C70" s="245"/>
      <c r="D70" s="242"/>
      <c r="E70" s="243"/>
      <c r="F70" s="10">
        <v>63</v>
      </c>
      <c r="G70" s="57"/>
      <c r="H70" s="58"/>
      <c r="I70" s="59">
        <f t="shared" si="0"/>
        <v>0</v>
      </c>
      <c r="J70" s="57"/>
      <c r="K70" s="58"/>
      <c r="L70" s="59">
        <f t="shared" si="1"/>
        <v>0</v>
      </c>
    </row>
    <row r="71" spans="1:12" ht="12.75">
      <c r="A71" s="244" t="s">
        <v>340</v>
      </c>
      <c r="B71" s="245"/>
      <c r="C71" s="245"/>
      <c r="D71" s="242"/>
      <c r="E71" s="243"/>
      <c r="F71" s="10">
        <v>64</v>
      </c>
      <c r="G71" s="57">
        <v>57514.17</v>
      </c>
      <c r="H71" s="58">
        <v>16797010.64</v>
      </c>
      <c r="I71" s="59">
        <f t="shared" si="0"/>
        <v>16854524.810000002</v>
      </c>
      <c r="J71" s="57">
        <v>32409.36</v>
      </c>
      <c r="K71" s="58">
        <v>15561093.46</v>
      </c>
      <c r="L71" s="59">
        <f t="shared" si="1"/>
        <v>15593502.82</v>
      </c>
    </row>
    <row r="72" spans="1:12" ht="24.75" customHeight="1">
      <c r="A72" s="244" t="s">
        <v>172</v>
      </c>
      <c r="B72" s="245"/>
      <c r="C72" s="245"/>
      <c r="D72" s="242"/>
      <c r="E72" s="243"/>
      <c r="F72" s="10">
        <v>65</v>
      </c>
      <c r="G72" s="60">
        <f>SUM(G73:G75)</f>
        <v>20745483.23</v>
      </c>
      <c r="H72" s="61">
        <f>SUM(H73:H75)</f>
        <v>33115077.83</v>
      </c>
      <c r="I72" s="59">
        <f t="shared" si="0"/>
        <v>53860561.06</v>
      </c>
      <c r="J72" s="60">
        <f>SUM(J73:J75)</f>
        <v>19263925.630000003</v>
      </c>
      <c r="K72" s="61">
        <f>SUM(K73:K75)</f>
        <v>30294023.61</v>
      </c>
      <c r="L72" s="59">
        <f t="shared" si="1"/>
        <v>49557949.24</v>
      </c>
    </row>
    <row r="73" spans="1:12" ht="12.75">
      <c r="A73" s="241" t="s">
        <v>341</v>
      </c>
      <c r="B73" s="242"/>
      <c r="C73" s="242"/>
      <c r="D73" s="242"/>
      <c r="E73" s="243"/>
      <c r="F73" s="10">
        <v>66</v>
      </c>
      <c r="G73" s="57">
        <v>20725188.67</v>
      </c>
      <c r="H73" s="58">
        <v>14198584.36</v>
      </c>
      <c r="I73" s="59">
        <f>SUM(G73:H73)</f>
        <v>34923773.03</v>
      </c>
      <c r="J73" s="57">
        <v>19235319.51</v>
      </c>
      <c r="K73" s="58">
        <v>12395634.27</v>
      </c>
      <c r="L73" s="59">
        <f>SUM(J73:K73)</f>
        <v>31630953.78</v>
      </c>
    </row>
    <row r="74" spans="1:12" ht="12.75">
      <c r="A74" s="241" t="s">
        <v>342</v>
      </c>
      <c r="B74" s="242"/>
      <c r="C74" s="242"/>
      <c r="D74" s="242"/>
      <c r="E74" s="243"/>
      <c r="F74" s="10">
        <v>67</v>
      </c>
      <c r="G74" s="57"/>
      <c r="H74" s="58"/>
      <c r="I74" s="59">
        <f>SUM(G74:H74)</f>
        <v>0</v>
      </c>
      <c r="J74" s="57"/>
      <c r="K74" s="58"/>
      <c r="L74" s="59">
        <f>SUM(J74:K74)</f>
        <v>0</v>
      </c>
    </row>
    <row r="75" spans="1:12" ht="12.75">
      <c r="A75" s="241" t="s">
        <v>356</v>
      </c>
      <c r="B75" s="242"/>
      <c r="C75" s="242"/>
      <c r="D75" s="242"/>
      <c r="E75" s="243"/>
      <c r="F75" s="10">
        <v>68</v>
      </c>
      <c r="G75" s="57">
        <v>20294.56</v>
      </c>
      <c r="H75" s="58">
        <v>18916493.47</v>
      </c>
      <c r="I75" s="59">
        <f>SUM(G75:H75)</f>
        <v>18936788.029999997</v>
      </c>
      <c r="J75" s="57">
        <v>28606.12</v>
      </c>
      <c r="K75" s="58">
        <v>17898389.34</v>
      </c>
      <c r="L75" s="59">
        <f>SUM(J75:K75)</f>
        <v>17926995.46</v>
      </c>
    </row>
    <row r="76" spans="1:12" ht="12.75">
      <c r="A76" s="244" t="s">
        <v>173</v>
      </c>
      <c r="B76" s="245"/>
      <c r="C76" s="245"/>
      <c r="D76" s="242"/>
      <c r="E76" s="243"/>
      <c r="F76" s="10">
        <v>69</v>
      </c>
      <c r="G76" s="60">
        <f>G8+G11+G14+G18+G44+G45+G53+G56+G65+G72</f>
        <v>2017981276.43</v>
      </c>
      <c r="H76" s="61">
        <f>H8+H11+H14+H18+H44+H45+H53+H56+H65+H72</f>
        <v>6172995627.370001</v>
      </c>
      <c r="I76" s="59">
        <f>SUM(G76:H76)</f>
        <v>8190976903.800001</v>
      </c>
      <c r="J76" s="60">
        <f>J8+J11+J14+J18+J44+J45+J53+J56+J65+J72</f>
        <v>2147174216.26</v>
      </c>
      <c r="K76" s="61">
        <f>K8+K11+K14+K18+K44+K45+K53+K56+K65+K72</f>
        <v>6293478237.38</v>
      </c>
      <c r="L76" s="59">
        <f>SUM(J76:K76)</f>
        <v>8440652453.64</v>
      </c>
    </row>
    <row r="77" spans="1:12" ht="12.75">
      <c r="A77" s="246" t="s">
        <v>33</v>
      </c>
      <c r="B77" s="247"/>
      <c r="C77" s="247"/>
      <c r="D77" s="248"/>
      <c r="E77" s="249"/>
      <c r="F77" s="11">
        <v>70</v>
      </c>
      <c r="G77" s="62"/>
      <c r="H77" s="63">
        <v>660553959.02</v>
      </c>
      <c r="I77" s="64">
        <f>SUM(G77:H77)</f>
        <v>660553959.02</v>
      </c>
      <c r="J77" s="62"/>
      <c r="K77" s="63">
        <v>1039904398.87</v>
      </c>
      <c r="L77" s="64">
        <f>SUM(J77:K77)</f>
        <v>1039904398.87</v>
      </c>
    </row>
    <row r="78" spans="1:12" ht="12.75">
      <c r="A78" s="250" t="s">
        <v>222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2"/>
    </row>
    <row r="79" spans="1:12" ht="12.75">
      <c r="A79" s="230" t="s">
        <v>174</v>
      </c>
      <c r="B79" s="231"/>
      <c r="C79" s="231"/>
      <c r="D79" s="232"/>
      <c r="E79" s="233"/>
      <c r="F79" s="9">
        <v>71</v>
      </c>
      <c r="G79" s="54">
        <f>G80+G84+G85+G89+G93+G96</f>
        <v>126928364.21000001</v>
      </c>
      <c r="H79" s="55">
        <f>H80+H84+H85+H89+H93+H96</f>
        <v>1547684226.3700001</v>
      </c>
      <c r="I79" s="56">
        <f>SUM(G79:H79)</f>
        <v>1674612590.5800002</v>
      </c>
      <c r="J79" s="54">
        <f>J80+J84+J85+J89+J93+J96</f>
        <v>147967517.77</v>
      </c>
      <c r="K79" s="55">
        <f>K80+K84+K85+K89+K93+K96</f>
        <v>1658811520.7200003</v>
      </c>
      <c r="L79" s="56">
        <f>SUM(J79:K79)</f>
        <v>1806779038.4900002</v>
      </c>
    </row>
    <row r="80" spans="1:12" ht="12.75">
      <c r="A80" s="244" t="s">
        <v>175</v>
      </c>
      <c r="B80" s="245"/>
      <c r="C80" s="245"/>
      <c r="D80" s="242"/>
      <c r="E80" s="243"/>
      <c r="F80" s="10">
        <v>72</v>
      </c>
      <c r="G80" s="60">
        <f>SUM(G81:G83)</f>
        <v>44288720</v>
      </c>
      <c r="H80" s="61">
        <f>SUM(H81:H83)</f>
        <v>398598480</v>
      </c>
      <c r="I80" s="59">
        <f aca="true" t="shared" si="2" ref="I80:I128">SUM(G80:H80)</f>
        <v>442887200</v>
      </c>
      <c r="J80" s="60">
        <f>SUM(J81:J83)</f>
        <v>44288720</v>
      </c>
      <c r="K80" s="61">
        <f>SUM(K81:K83)</f>
        <v>398598480</v>
      </c>
      <c r="L80" s="59">
        <f aca="true" t="shared" si="3" ref="L80:L128">SUM(J80:K80)</f>
        <v>442887200</v>
      </c>
    </row>
    <row r="81" spans="1:12" ht="12.75">
      <c r="A81" s="241" t="s">
        <v>34</v>
      </c>
      <c r="B81" s="242"/>
      <c r="C81" s="242"/>
      <c r="D81" s="242"/>
      <c r="E81" s="243"/>
      <c r="F81" s="10">
        <v>73</v>
      </c>
      <c r="G81" s="57">
        <v>44288720</v>
      </c>
      <c r="H81" s="58">
        <v>386348480</v>
      </c>
      <c r="I81" s="59">
        <f t="shared" si="2"/>
        <v>430637200</v>
      </c>
      <c r="J81" s="57">
        <v>44288720</v>
      </c>
      <c r="K81" s="58">
        <v>386348480</v>
      </c>
      <c r="L81" s="59">
        <f t="shared" si="3"/>
        <v>430637200</v>
      </c>
    </row>
    <row r="82" spans="1:12" ht="12.75">
      <c r="A82" s="241" t="s">
        <v>35</v>
      </c>
      <c r="B82" s="242"/>
      <c r="C82" s="242"/>
      <c r="D82" s="242"/>
      <c r="E82" s="243"/>
      <c r="F82" s="10">
        <v>74</v>
      </c>
      <c r="G82" s="57"/>
      <c r="H82" s="58">
        <v>12250000</v>
      </c>
      <c r="I82" s="59">
        <f t="shared" si="2"/>
        <v>12250000</v>
      </c>
      <c r="J82" s="57"/>
      <c r="K82" s="58">
        <v>12250000</v>
      </c>
      <c r="L82" s="59">
        <f t="shared" si="3"/>
        <v>12250000</v>
      </c>
    </row>
    <row r="83" spans="1:12" ht="12.75">
      <c r="A83" s="241" t="s">
        <v>36</v>
      </c>
      <c r="B83" s="242"/>
      <c r="C83" s="242"/>
      <c r="D83" s="242"/>
      <c r="E83" s="243"/>
      <c r="F83" s="10">
        <v>75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37</v>
      </c>
      <c r="B84" s="245"/>
      <c r="C84" s="245"/>
      <c r="D84" s="242"/>
      <c r="E84" s="243"/>
      <c r="F84" s="10">
        <v>76</v>
      </c>
      <c r="G84" s="57"/>
      <c r="H84" s="58"/>
      <c r="I84" s="59">
        <f t="shared" si="2"/>
        <v>0</v>
      </c>
      <c r="J84" s="57"/>
      <c r="K84" s="58"/>
      <c r="L84" s="59">
        <f t="shared" si="3"/>
        <v>0</v>
      </c>
    </row>
    <row r="85" spans="1:12" ht="12.75">
      <c r="A85" s="244" t="s">
        <v>176</v>
      </c>
      <c r="B85" s="245"/>
      <c r="C85" s="245"/>
      <c r="D85" s="242"/>
      <c r="E85" s="243"/>
      <c r="F85" s="10">
        <v>77</v>
      </c>
      <c r="G85" s="60">
        <f>SUM(G86:G88)</f>
        <v>-11426621.35</v>
      </c>
      <c r="H85" s="61">
        <f>SUM(H86:H88)</f>
        <v>482333205.4</v>
      </c>
      <c r="I85" s="59">
        <f t="shared" si="2"/>
        <v>470906584.04999995</v>
      </c>
      <c r="J85" s="60">
        <f>SUM(J86:J88)</f>
        <v>-720978.06</v>
      </c>
      <c r="K85" s="61">
        <f>SUM(K86:K88)</f>
        <v>472481243.22999996</v>
      </c>
      <c r="L85" s="59">
        <f t="shared" si="3"/>
        <v>471760265.16999996</v>
      </c>
    </row>
    <row r="86" spans="1:12" ht="12.75">
      <c r="A86" s="241" t="s">
        <v>38</v>
      </c>
      <c r="B86" s="242"/>
      <c r="C86" s="242"/>
      <c r="D86" s="242"/>
      <c r="E86" s="243"/>
      <c r="F86" s="10">
        <v>78</v>
      </c>
      <c r="G86" s="57"/>
      <c r="H86" s="58">
        <v>485138958.53</v>
      </c>
      <c r="I86" s="59">
        <f t="shared" si="2"/>
        <v>485138958.53</v>
      </c>
      <c r="J86" s="57"/>
      <c r="K86" s="58">
        <v>479393902.96</v>
      </c>
      <c r="L86" s="59">
        <f t="shared" si="3"/>
        <v>479393902.96</v>
      </c>
    </row>
    <row r="87" spans="1:12" ht="12.75">
      <c r="A87" s="241" t="s">
        <v>39</v>
      </c>
      <c r="B87" s="242"/>
      <c r="C87" s="242"/>
      <c r="D87" s="242"/>
      <c r="E87" s="243"/>
      <c r="F87" s="10">
        <v>79</v>
      </c>
      <c r="G87" s="57">
        <v>-11426621.35</v>
      </c>
      <c r="H87" s="58">
        <v>-2805753.13</v>
      </c>
      <c r="I87" s="59">
        <f t="shared" si="2"/>
        <v>-14232374.48</v>
      </c>
      <c r="J87" s="57">
        <v>-720978.06</v>
      </c>
      <c r="K87" s="58">
        <v>-6912659.73</v>
      </c>
      <c r="L87" s="59">
        <f t="shared" si="3"/>
        <v>-7633637.790000001</v>
      </c>
    </row>
    <row r="88" spans="1:12" ht="12.75">
      <c r="A88" s="241" t="s">
        <v>40</v>
      </c>
      <c r="B88" s="242"/>
      <c r="C88" s="242"/>
      <c r="D88" s="242"/>
      <c r="E88" s="243"/>
      <c r="F88" s="10">
        <v>80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12.75">
      <c r="A89" s="244" t="s">
        <v>177</v>
      </c>
      <c r="B89" s="245"/>
      <c r="C89" s="245"/>
      <c r="D89" s="242"/>
      <c r="E89" s="243"/>
      <c r="F89" s="10">
        <v>81</v>
      </c>
      <c r="G89" s="60">
        <f>SUM(G90:G92)</f>
        <v>78314936.18</v>
      </c>
      <c r="H89" s="61">
        <f>SUM(H90:H92)</f>
        <v>378151842.27</v>
      </c>
      <c r="I89" s="59">
        <f t="shared" si="2"/>
        <v>456466778.45</v>
      </c>
      <c r="J89" s="60">
        <f>SUM(J90:J92)</f>
        <v>79651090.19</v>
      </c>
      <c r="K89" s="61">
        <f>SUM(K90:K92)</f>
        <v>399432377.43</v>
      </c>
      <c r="L89" s="59">
        <f t="shared" si="3"/>
        <v>479083467.62</v>
      </c>
    </row>
    <row r="90" spans="1:12" ht="12.75">
      <c r="A90" s="241" t="s">
        <v>41</v>
      </c>
      <c r="B90" s="242"/>
      <c r="C90" s="242"/>
      <c r="D90" s="242"/>
      <c r="E90" s="243"/>
      <c r="F90" s="10">
        <v>82</v>
      </c>
      <c r="G90" s="57">
        <v>489554.12</v>
      </c>
      <c r="H90" s="58">
        <v>19152616.53</v>
      </c>
      <c r="I90" s="59">
        <f t="shared" si="2"/>
        <v>19642170.650000002</v>
      </c>
      <c r="J90" s="57">
        <v>721928.73</v>
      </c>
      <c r="K90" s="58">
        <v>22853579.17</v>
      </c>
      <c r="L90" s="59">
        <f t="shared" si="3"/>
        <v>23575507.900000002</v>
      </c>
    </row>
    <row r="91" spans="1:12" ht="12.75">
      <c r="A91" s="241" t="s">
        <v>42</v>
      </c>
      <c r="B91" s="242"/>
      <c r="C91" s="242"/>
      <c r="D91" s="242"/>
      <c r="E91" s="243"/>
      <c r="F91" s="10">
        <v>83</v>
      </c>
      <c r="G91" s="57">
        <v>2325382.06</v>
      </c>
      <c r="H91" s="58">
        <v>92288398.34</v>
      </c>
      <c r="I91" s="59">
        <f t="shared" si="2"/>
        <v>94613780.4</v>
      </c>
      <c r="J91" s="57">
        <v>3429161.46</v>
      </c>
      <c r="K91" s="58">
        <v>109867970.86</v>
      </c>
      <c r="L91" s="59">
        <f t="shared" si="3"/>
        <v>113297132.32</v>
      </c>
    </row>
    <row r="92" spans="1:12" ht="12.75">
      <c r="A92" s="241" t="s">
        <v>43</v>
      </c>
      <c r="B92" s="242"/>
      <c r="C92" s="242"/>
      <c r="D92" s="242"/>
      <c r="E92" s="243"/>
      <c r="F92" s="10">
        <v>84</v>
      </c>
      <c r="G92" s="57">
        <v>75500000</v>
      </c>
      <c r="H92" s="58">
        <v>266710827.4</v>
      </c>
      <c r="I92" s="59">
        <f t="shared" si="2"/>
        <v>342210827.4</v>
      </c>
      <c r="J92" s="57">
        <v>75500000</v>
      </c>
      <c r="K92" s="58">
        <v>266710827.4</v>
      </c>
      <c r="L92" s="59">
        <f t="shared" si="3"/>
        <v>342210827.4</v>
      </c>
    </row>
    <row r="93" spans="1:12" ht="12.75">
      <c r="A93" s="244" t="s">
        <v>178</v>
      </c>
      <c r="B93" s="245"/>
      <c r="C93" s="245"/>
      <c r="D93" s="242"/>
      <c r="E93" s="243"/>
      <c r="F93" s="10">
        <v>85</v>
      </c>
      <c r="G93" s="60">
        <f>SUM(G94:G95)</f>
        <v>8638158.85</v>
      </c>
      <c r="H93" s="61">
        <f>SUM(H94:H95)</f>
        <v>274566161.9</v>
      </c>
      <c r="I93" s="59">
        <f t="shared" si="2"/>
        <v>283204320.75</v>
      </c>
      <c r="J93" s="60">
        <f>SUM(J94:J95)</f>
        <v>15683036.56</v>
      </c>
      <c r="K93" s="61">
        <f>SUM(K94:K95)</f>
        <v>368923040.87</v>
      </c>
      <c r="L93" s="59">
        <f t="shared" si="3"/>
        <v>384606077.43</v>
      </c>
    </row>
    <row r="94" spans="1:12" ht="12.75">
      <c r="A94" s="241" t="s">
        <v>4</v>
      </c>
      <c r="B94" s="242"/>
      <c r="C94" s="242"/>
      <c r="D94" s="242"/>
      <c r="E94" s="243"/>
      <c r="F94" s="10">
        <v>86</v>
      </c>
      <c r="G94" s="57">
        <v>8638158.85</v>
      </c>
      <c r="H94" s="58">
        <v>274566161.9</v>
      </c>
      <c r="I94" s="59">
        <f t="shared" si="2"/>
        <v>283204320.75</v>
      </c>
      <c r="J94" s="57">
        <v>15683036.56</v>
      </c>
      <c r="K94" s="58">
        <v>368923040.87</v>
      </c>
      <c r="L94" s="59">
        <f t="shared" si="3"/>
        <v>384606077.43</v>
      </c>
    </row>
    <row r="95" spans="1:12" ht="12.75">
      <c r="A95" s="241" t="s">
        <v>233</v>
      </c>
      <c r="B95" s="242"/>
      <c r="C95" s="242"/>
      <c r="D95" s="242"/>
      <c r="E95" s="243"/>
      <c r="F95" s="10">
        <v>87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179</v>
      </c>
      <c r="B96" s="245"/>
      <c r="C96" s="245"/>
      <c r="D96" s="242"/>
      <c r="E96" s="243"/>
      <c r="F96" s="10">
        <v>88</v>
      </c>
      <c r="G96" s="60">
        <f>SUM(G97:G98)</f>
        <v>7113170.53</v>
      </c>
      <c r="H96" s="61">
        <f>SUM(H97:H98)</f>
        <v>14034536.8</v>
      </c>
      <c r="I96" s="59">
        <f t="shared" si="2"/>
        <v>21147707.330000002</v>
      </c>
      <c r="J96" s="60">
        <f>SUM(J97:J98)</f>
        <v>9065649.08</v>
      </c>
      <c r="K96" s="61">
        <f>SUM(K97:K98)</f>
        <v>19376379.19</v>
      </c>
      <c r="L96" s="59">
        <f t="shared" si="3"/>
        <v>28442028.270000003</v>
      </c>
    </row>
    <row r="97" spans="1:12" ht="12.75">
      <c r="A97" s="241" t="s">
        <v>234</v>
      </c>
      <c r="B97" s="242"/>
      <c r="C97" s="242"/>
      <c r="D97" s="242"/>
      <c r="E97" s="243"/>
      <c r="F97" s="10">
        <v>89</v>
      </c>
      <c r="G97" s="57">
        <v>7113170.53</v>
      </c>
      <c r="H97" s="58">
        <v>14034536.8</v>
      </c>
      <c r="I97" s="59">
        <f t="shared" si="2"/>
        <v>21147707.330000002</v>
      </c>
      <c r="J97" s="57">
        <v>9065649.08</v>
      </c>
      <c r="K97" s="58">
        <v>19376379.19</v>
      </c>
      <c r="L97" s="59">
        <f t="shared" si="3"/>
        <v>28442028.270000003</v>
      </c>
    </row>
    <row r="98" spans="1:12" ht="12.75">
      <c r="A98" s="241" t="s">
        <v>285</v>
      </c>
      <c r="B98" s="242"/>
      <c r="C98" s="242"/>
      <c r="D98" s="242"/>
      <c r="E98" s="243"/>
      <c r="F98" s="10">
        <v>90</v>
      </c>
      <c r="G98" s="57"/>
      <c r="H98" s="58"/>
      <c r="I98" s="59">
        <f t="shared" si="2"/>
        <v>0</v>
      </c>
      <c r="J98" s="57"/>
      <c r="K98" s="58"/>
      <c r="L98" s="59">
        <f t="shared" si="3"/>
        <v>0</v>
      </c>
    </row>
    <row r="99" spans="1:12" ht="12.75">
      <c r="A99" s="244" t="s">
        <v>286</v>
      </c>
      <c r="B99" s="245"/>
      <c r="C99" s="245"/>
      <c r="D99" s="242"/>
      <c r="E99" s="243"/>
      <c r="F99" s="10">
        <v>91</v>
      </c>
      <c r="G99" s="57"/>
      <c r="H99" s="58"/>
      <c r="I99" s="59">
        <f t="shared" si="2"/>
        <v>0</v>
      </c>
      <c r="J99" s="57"/>
      <c r="K99" s="58"/>
      <c r="L99" s="59">
        <f t="shared" si="3"/>
        <v>0</v>
      </c>
    </row>
    <row r="100" spans="1:12" ht="12.75">
      <c r="A100" s="244" t="s">
        <v>180</v>
      </c>
      <c r="B100" s="245"/>
      <c r="C100" s="245"/>
      <c r="D100" s="242"/>
      <c r="E100" s="243"/>
      <c r="F100" s="10">
        <v>92</v>
      </c>
      <c r="G100" s="60">
        <f>SUM(G101:G106)</f>
        <v>1850575621.4900002</v>
      </c>
      <c r="H100" s="61">
        <f>SUM(H101:H106)</f>
        <v>4201339118.62</v>
      </c>
      <c r="I100" s="59">
        <f t="shared" si="2"/>
        <v>6051914740.110001</v>
      </c>
      <c r="J100" s="60">
        <f>SUM(J101:J106)</f>
        <v>1946912956.77</v>
      </c>
      <c r="K100" s="61">
        <f>SUM(K101:K106)</f>
        <v>4022266213.8599997</v>
      </c>
      <c r="L100" s="59">
        <f t="shared" si="3"/>
        <v>5969179170.629999</v>
      </c>
    </row>
    <row r="101" spans="1:12" ht="12.75">
      <c r="A101" s="241" t="s">
        <v>235</v>
      </c>
      <c r="B101" s="242"/>
      <c r="C101" s="242"/>
      <c r="D101" s="242"/>
      <c r="E101" s="243"/>
      <c r="F101" s="10">
        <v>93</v>
      </c>
      <c r="G101" s="57">
        <v>3857745.69</v>
      </c>
      <c r="H101" s="58">
        <v>1237228610.94</v>
      </c>
      <c r="I101" s="59">
        <f t="shared" si="2"/>
        <v>1241086356.63</v>
      </c>
      <c r="J101" s="57">
        <v>2753298.79</v>
      </c>
      <c r="K101" s="58">
        <v>1187281933.59</v>
      </c>
      <c r="L101" s="59">
        <f t="shared" si="3"/>
        <v>1190035232.3799999</v>
      </c>
    </row>
    <row r="102" spans="1:12" ht="12.75">
      <c r="A102" s="241" t="s">
        <v>236</v>
      </c>
      <c r="B102" s="242"/>
      <c r="C102" s="242"/>
      <c r="D102" s="242"/>
      <c r="E102" s="243"/>
      <c r="F102" s="10">
        <v>94</v>
      </c>
      <c r="G102" s="57">
        <v>1816742163.17</v>
      </c>
      <c r="H102" s="58"/>
      <c r="I102" s="59">
        <f t="shared" si="2"/>
        <v>1816742163.17</v>
      </c>
      <c r="J102" s="57">
        <v>1921884613.39</v>
      </c>
      <c r="K102" s="58"/>
      <c r="L102" s="59">
        <f t="shared" si="3"/>
        <v>1921884613.39</v>
      </c>
    </row>
    <row r="103" spans="1:12" ht="12.75">
      <c r="A103" s="241" t="s">
        <v>237</v>
      </c>
      <c r="B103" s="242"/>
      <c r="C103" s="242"/>
      <c r="D103" s="242"/>
      <c r="E103" s="243"/>
      <c r="F103" s="10">
        <v>95</v>
      </c>
      <c r="G103" s="57">
        <v>29975712.63</v>
      </c>
      <c r="H103" s="58">
        <v>2940683507.68</v>
      </c>
      <c r="I103" s="59">
        <f t="shared" si="2"/>
        <v>2970659220.31</v>
      </c>
      <c r="J103" s="57">
        <v>22275044.59</v>
      </c>
      <c r="K103" s="58">
        <v>2795431680.27</v>
      </c>
      <c r="L103" s="59">
        <f t="shared" si="3"/>
        <v>2817706724.86</v>
      </c>
    </row>
    <row r="104" spans="1:12" ht="19.5" customHeight="1">
      <c r="A104" s="241" t="s">
        <v>195</v>
      </c>
      <c r="B104" s="242"/>
      <c r="C104" s="242"/>
      <c r="D104" s="242"/>
      <c r="E104" s="243"/>
      <c r="F104" s="10">
        <v>96</v>
      </c>
      <c r="G104" s="57"/>
      <c r="H104" s="58"/>
      <c r="I104" s="59">
        <f t="shared" si="2"/>
        <v>0</v>
      </c>
      <c r="J104" s="57"/>
      <c r="K104" s="58"/>
      <c r="L104" s="59">
        <f t="shared" si="3"/>
        <v>0</v>
      </c>
    </row>
    <row r="105" spans="1:12" ht="12.75">
      <c r="A105" s="241" t="s">
        <v>287</v>
      </c>
      <c r="B105" s="242"/>
      <c r="C105" s="242"/>
      <c r="D105" s="242"/>
      <c r="E105" s="243"/>
      <c r="F105" s="10">
        <v>97</v>
      </c>
      <c r="G105" s="57"/>
      <c r="H105" s="58"/>
      <c r="I105" s="59">
        <f t="shared" si="2"/>
        <v>0</v>
      </c>
      <c r="J105" s="57"/>
      <c r="K105" s="58">
        <v>1725600</v>
      </c>
      <c r="L105" s="59">
        <f t="shared" si="3"/>
        <v>1725600</v>
      </c>
    </row>
    <row r="106" spans="1:12" ht="12.75">
      <c r="A106" s="241" t="s">
        <v>288</v>
      </c>
      <c r="B106" s="242"/>
      <c r="C106" s="242"/>
      <c r="D106" s="242"/>
      <c r="E106" s="243"/>
      <c r="F106" s="10">
        <v>98</v>
      </c>
      <c r="G106" s="57"/>
      <c r="H106" s="58">
        <v>23427000</v>
      </c>
      <c r="I106" s="59">
        <f t="shared" si="2"/>
        <v>23427000</v>
      </c>
      <c r="J106" s="57"/>
      <c r="K106" s="58">
        <v>37827000</v>
      </c>
      <c r="L106" s="59">
        <f t="shared" si="3"/>
        <v>37827000</v>
      </c>
    </row>
    <row r="107" spans="1:12" ht="33" customHeight="1">
      <c r="A107" s="244" t="s">
        <v>289</v>
      </c>
      <c r="B107" s="245"/>
      <c r="C107" s="245"/>
      <c r="D107" s="242"/>
      <c r="E107" s="243"/>
      <c r="F107" s="10">
        <v>99</v>
      </c>
      <c r="G107" s="57">
        <v>15681784.12</v>
      </c>
      <c r="H107" s="58"/>
      <c r="I107" s="59">
        <f t="shared" si="2"/>
        <v>15681784.12</v>
      </c>
      <c r="J107" s="57">
        <v>10629482.58</v>
      </c>
      <c r="K107" s="58"/>
      <c r="L107" s="59">
        <f t="shared" si="3"/>
        <v>10629482.58</v>
      </c>
    </row>
    <row r="108" spans="1:12" ht="12.75">
      <c r="A108" s="244" t="s">
        <v>181</v>
      </c>
      <c r="B108" s="245"/>
      <c r="C108" s="245"/>
      <c r="D108" s="242"/>
      <c r="E108" s="243"/>
      <c r="F108" s="10">
        <v>100</v>
      </c>
      <c r="G108" s="60">
        <f>SUM(G109:G110)</f>
        <v>13443980</v>
      </c>
      <c r="H108" s="61">
        <f>SUM(H109:H110)</f>
        <v>68531739.12</v>
      </c>
      <c r="I108" s="59">
        <f t="shared" si="2"/>
        <v>81975719.12</v>
      </c>
      <c r="J108" s="60">
        <f>SUM(J109:J110)</f>
        <v>15643980</v>
      </c>
      <c r="K108" s="61">
        <f>SUM(K109:K110)</f>
        <v>87533376.97000001</v>
      </c>
      <c r="L108" s="59">
        <f t="shared" si="3"/>
        <v>103177356.97000001</v>
      </c>
    </row>
    <row r="109" spans="1:12" ht="12.75">
      <c r="A109" s="241" t="s">
        <v>238</v>
      </c>
      <c r="B109" s="242"/>
      <c r="C109" s="242"/>
      <c r="D109" s="242"/>
      <c r="E109" s="243"/>
      <c r="F109" s="10">
        <v>101</v>
      </c>
      <c r="G109" s="57">
        <v>13443980</v>
      </c>
      <c r="H109" s="58">
        <v>66651358.33</v>
      </c>
      <c r="I109" s="59">
        <f t="shared" si="2"/>
        <v>80095338.33</v>
      </c>
      <c r="J109" s="57">
        <v>15643980</v>
      </c>
      <c r="K109" s="58">
        <v>85652996.18</v>
      </c>
      <c r="L109" s="59">
        <f t="shared" si="3"/>
        <v>101296976.18</v>
      </c>
    </row>
    <row r="110" spans="1:12" ht="12.75">
      <c r="A110" s="241" t="s">
        <v>239</v>
      </c>
      <c r="B110" s="242"/>
      <c r="C110" s="242"/>
      <c r="D110" s="242"/>
      <c r="E110" s="243"/>
      <c r="F110" s="10">
        <v>102</v>
      </c>
      <c r="G110" s="57"/>
      <c r="H110" s="58">
        <v>1880380.79</v>
      </c>
      <c r="I110" s="59">
        <f t="shared" si="2"/>
        <v>1880380.79</v>
      </c>
      <c r="J110" s="57"/>
      <c r="K110" s="58">
        <v>1880380.79</v>
      </c>
      <c r="L110" s="59">
        <f t="shared" si="3"/>
        <v>1880380.79</v>
      </c>
    </row>
    <row r="111" spans="1:12" ht="12.75">
      <c r="A111" s="244" t="s">
        <v>182</v>
      </c>
      <c r="B111" s="245"/>
      <c r="C111" s="245"/>
      <c r="D111" s="242"/>
      <c r="E111" s="243"/>
      <c r="F111" s="10">
        <v>103</v>
      </c>
      <c r="G111" s="60">
        <f>SUM(G112:G113)</f>
        <v>1778292.64</v>
      </c>
      <c r="H111" s="61">
        <f>SUM(H112:H113)</f>
        <v>124963504.34</v>
      </c>
      <c r="I111" s="59">
        <f t="shared" si="2"/>
        <v>126741796.98</v>
      </c>
      <c r="J111" s="60">
        <f>SUM(J112:J113)</f>
        <v>2266412.27</v>
      </c>
      <c r="K111" s="61">
        <f>SUM(K112:K113)</f>
        <v>124961457.82</v>
      </c>
      <c r="L111" s="59">
        <f t="shared" si="3"/>
        <v>127227870.08999999</v>
      </c>
    </row>
    <row r="112" spans="1:12" ht="12.75">
      <c r="A112" s="241" t="s">
        <v>240</v>
      </c>
      <c r="B112" s="242"/>
      <c r="C112" s="242"/>
      <c r="D112" s="242"/>
      <c r="E112" s="243"/>
      <c r="F112" s="10">
        <v>104</v>
      </c>
      <c r="G112" s="57"/>
      <c r="H112" s="58">
        <v>121454870.14</v>
      </c>
      <c r="I112" s="59">
        <f t="shared" si="2"/>
        <v>121454870.14</v>
      </c>
      <c r="J112" s="57"/>
      <c r="K112" s="58">
        <v>120117363.02</v>
      </c>
      <c r="L112" s="59">
        <f t="shared" si="3"/>
        <v>120117363.02</v>
      </c>
    </row>
    <row r="113" spans="1:12" ht="12.75">
      <c r="A113" s="241" t="s">
        <v>241</v>
      </c>
      <c r="B113" s="242"/>
      <c r="C113" s="242"/>
      <c r="D113" s="242"/>
      <c r="E113" s="243"/>
      <c r="F113" s="10">
        <v>105</v>
      </c>
      <c r="G113" s="57">
        <v>1778292.64</v>
      </c>
      <c r="H113" s="58">
        <v>3508634.2</v>
      </c>
      <c r="I113" s="59">
        <f t="shared" si="2"/>
        <v>5286926.84</v>
      </c>
      <c r="J113" s="57">
        <v>2266412.27</v>
      </c>
      <c r="K113" s="58">
        <v>4844094.8</v>
      </c>
      <c r="L113" s="59">
        <f t="shared" si="3"/>
        <v>7110507.07</v>
      </c>
    </row>
    <row r="114" spans="1:12" ht="12.75">
      <c r="A114" s="244" t="s">
        <v>290</v>
      </c>
      <c r="B114" s="245"/>
      <c r="C114" s="245"/>
      <c r="D114" s="242"/>
      <c r="E114" s="243"/>
      <c r="F114" s="10">
        <v>106</v>
      </c>
      <c r="G114" s="57"/>
      <c r="H114" s="58"/>
      <c r="I114" s="59">
        <f t="shared" si="2"/>
        <v>0</v>
      </c>
      <c r="J114" s="57"/>
      <c r="K114" s="58"/>
      <c r="L114" s="59">
        <f t="shared" si="3"/>
        <v>0</v>
      </c>
    </row>
    <row r="115" spans="1:12" ht="12.75">
      <c r="A115" s="244" t="s">
        <v>183</v>
      </c>
      <c r="B115" s="245"/>
      <c r="C115" s="245"/>
      <c r="D115" s="242"/>
      <c r="E115" s="243"/>
      <c r="F115" s="10">
        <v>107</v>
      </c>
      <c r="G115" s="60">
        <f>SUM(G116:G118)</f>
        <v>0</v>
      </c>
      <c r="H115" s="61">
        <f>SUM(H116:H118)</f>
        <v>93507.43</v>
      </c>
      <c r="I115" s="59">
        <f t="shared" si="2"/>
        <v>93507.43</v>
      </c>
      <c r="J115" s="60">
        <f>SUM(J116:J118)</f>
        <v>0</v>
      </c>
      <c r="K115" s="61">
        <f>SUM(K116:K118)</f>
        <v>0</v>
      </c>
      <c r="L115" s="59">
        <f t="shared" si="3"/>
        <v>0</v>
      </c>
    </row>
    <row r="116" spans="1:12" ht="12.75">
      <c r="A116" s="241" t="s">
        <v>223</v>
      </c>
      <c r="B116" s="242"/>
      <c r="C116" s="242"/>
      <c r="D116" s="242"/>
      <c r="E116" s="243"/>
      <c r="F116" s="10">
        <v>108</v>
      </c>
      <c r="G116" s="57"/>
      <c r="H116" s="58">
        <v>93507.43</v>
      </c>
      <c r="I116" s="59">
        <f t="shared" si="2"/>
        <v>93507.43</v>
      </c>
      <c r="J116" s="57"/>
      <c r="K116" s="58"/>
      <c r="L116" s="59">
        <f t="shared" si="3"/>
        <v>0</v>
      </c>
    </row>
    <row r="117" spans="1:12" ht="12.75">
      <c r="A117" s="241" t="s">
        <v>224</v>
      </c>
      <c r="B117" s="242"/>
      <c r="C117" s="242"/>
      <c r="D117" s="242"/>
      <c r="E117" s="243"/>
      <c r="F117" s="10">
        <v>109</v>
      </c>
      <c r="G117" s="57"/>
      <c r="H117" s="58"/>
      <c r="I117" s="59">
        <f t="shared" si="2"/>
        <v>0</v>
      </c>
      <c r="J117" s="57"/>
      <c r="K117" s="58"/>
      <c r="L117" s="59">
        <f t="shared" si="3"/>
        <v>0</v>
      </c>
    </row>
    <row r="118" spans="1:12" ht="12.75">
      <c r="A118" s="241" t="s">
        <v>225</v>
      </c>
      <c r="B118" s="242"/>
      <c r="C118" s="242"/>
      <c r="D118" s="242"/>
      <c r="E118" s="243"/>
      <c r="F118" s="10">
        <v>110</v>
      </c>
      <c r="G118" s="57"/>
      <c r="H118" s="58"/>
      <c r="I118" s="59">
        <f t="shared" si="2"/>
        <v>0</v>
      </c>
      <c r="J118" s="57"/>
      <c r="K118" s="58"/>
      <c r="L118" s="59">
        <f t="shared" si="3"/>
        <v>0</v>
      </c>
    </row>
    <row r="119" spans="1:12" ht="12.75">
      <c r="A119" s="244" t="s">
        <v>184</v>
      </c>
      <c r="B119" s="245"/>
      <c r="C119" s="245"/>
      <c r="D119" s="242"/>
      <c r="E119" s="243"/>
      <c r="F119" s="10">
        <v>111</v>
      </c>
      <c r="G119" s="60">
        <f>SUM(G120:G123)</f>
        <v>9559081.47</v>
      </c>
      <c r="H119" s="61">
        <f>SUM(H120:H123)</f>
        <v>212953181.14</v>
      </c>
      <c r="I119" s="59">
        <f t="shared" si="2"/>
        <v>222512262.60999998</v>
      </c>
      <c r="J119" s="60">
        <f>SUM(J120:J123)</f>
        <v>21945529.37</v>
      </c>
      <c r="K119" s="61">
        <f>SUM(K120:K123)</f>
        <v>213861016.69</v>
      </c>
      <c r="L119" s="59">
        <f t="shared" si="3"/>
        <v>235806546.06</v>
      </c>
    </row>
    <row r="120" spans="1:12" ht="12.75">
      <c r="A120" s="241" t="s">
        <v>226</v>
      </c>
      <c r="B120" s="242"/>
      <c r="C120" s="242"/>
      <c r="D120" s="242"/>
      <c r="E120" s="243"/>
      <c r="F120" s="10">
        <v>112</v>
      </c>
      <c r="G120" s="57">
        <v>1396952.09</v>
      </c>
      <c r="H120" s="58">
        <v>116927320.5</v>
      </c>
      <c r="I120" s="59">
        <f t="shared" si="2"/>
        <v>118324272.59</v>
      </c>
      <c r="J120" s="57">
        <v>11331988.39</v>
      </c>
      <c r="K120" s="58">
        <v>87802109.34</v>
      </c>
      <c r="L120" s="59">
        <f t="shared" si="3"/>
        <v>99134097.73</v>
      </c>
    </row>
    <row r="121" spans="1:12" ht="12.75">
      <c r="A121" s="241" t="s">
        <v>227</v>
      </c>
      <c r="B121" s="242"/>
      <c r="C121" s="242"/>
      <c r="D121" s="242"/>
      <c r="E121" s="243"/>
      <c r="F121" s="10">
        <v>113</v>
      </c>
      <c r="G121" s="57">
        <v>363.72</v>
      </c>
      <c r="H121" s="58">
        <v>18315820.1</v>
      </c>
      <c r="I121" s="59">
        <f t="shared" si="2"/>
        <v>18316183.82</v>
      </c>
      <c r="J121" s="57"/>
      <c r="K121" s="58">
        <v>45378803.81</v>
      </c>
      <c r="L121" s="59">
        <f t="shared" si="3"/>
        <v>45378803.81</v>
      </c>
    </row>
    <row r="122" spans="1:12" ht="12.75">
      <c r="A122" s="241" t="s">
        <v>228</v>
      </c>
      <c r="B122" s="242"/>
      <c r="C122" s="242"/>
      <c r="D122" s="242"/>
      <c r="E122" s="243"/>
      <c r="F122" s="10">
        <v>114</v>
      </c>
      <c r="G122" s="57"/>
      <c r="H122" s="58"/>
      <c r="I122" s="59">
        <f t="shared" si="2"/>
        <v>0</v>
      </c>
      <c r="J122" s="57"/>
      <c r="K122" s="58"/>
      <c r="L122" s="59">
        <f t="shared" si="3"/>
        <v>0</v>
      </c>
    </row>
    <row r="123" spans="1:12" ht="12.75">
      <c r="A123" s="241" t="s">
        <v>229</v>
      </c>
      <c r="B123" s="242"/>
      <c r="C123" s="242"/>
      <c r="D123" s="242"/>
      <c r="E123" s="243"/>
      <c r="F123" s="10">
        <v>115</v>
      </c>
      <c r="G123" s="57">
        <v>8161765.66</v>
      </c>
      <c r="H123" s="58">
        <v>77710040.54</v>
      </c>
      <c r="I123" s="59">
        <f t="shared" si="2"/>
        <v>85871806.2</v>
      </c>
      <c r="J123" s="57">
        <v>10613540.98</v>
      </c>
      <c r="K123" s="58">
        <v>80680103.54</v>
      </c>
      <c r="L123" s="59">
        <f t="shared" si="3"/>
        <v>91293644.52000001</v>
      </c>
    </row>
    <row r="124" spans="1:12" ht="26.25" customHeight="1">
      <c r="A124" s="244" t="s">
        <v>185</v>
      </c>
      <c r="B124" s="245"/>
      <c r="C124" s="245"/>
      <c r="D124" s="242"/>
      <c r="E124" s="243"/>
      <c r="F124" s="10">
        <v>116</v>
      </c>
      <c r="G124" s="60">
        <f>SUM(G125:G126)</f>
        <v>14152.5</v>
      </c>
      <c r="H124" s="61">
        <f>SUM(H125:H126)</f>
        <v>17430350.45</v>
      </c>
      <c r="I124" s="59">
        <f t="shared" si="2"/>
        <v>17444502.95</v>
      </c>
      <c r="J124" s="60">
        <f>SUM(J125:J126)</f>
        <v>1808337.5</v>
      </c>
      <c r="K124" s="61">
        <f>SUM(K125:K126)</f>
        <v>186044651.32</v>
      </c>
      <c r="L124" s="59">
        <f t="shared" si="3"/>
        <v>187852988.82</v>
      </c>
    </row>
    <row r="125" spans="1:12" ht="12.75">
      <c r="A125" s="241" t="s">
        <v>230</v>
      </c>
      <c r="B125" s="242"/>
      <c r="C125" s="242"/>
      <c r="D125" s="242"/>
      <c r="E125" s="243"/>
      <c r="F125" s="10">
        <v>117</v>
      </c>
      <c r="G125" s="57"/>
      <c r="H125" s="58"/>
      <c r="I125" s="59">
        <f t="shared" si="2"/>
        <v>0</v>
      </c>
      <c r="J125" s="57"/>
      <c r="K125" s="58"/>
      <c r="L125" s="59">
        <f t="shared" si="3"/>
        <v>0</v>
      </c>
    </row>
    <row r="126" spans="1:12" ht="12.75">
      <c r="A126" s="241" t="s">
        <v>231</v>
      </c>
      <c r="B126" s="242"/>
      <c r="C126" s="242"/>
      <c r="D126" s="242"/>
      <c r="E126" s="243"/>
      <c r="F126" s="10">
        <v>118</v>
      </c>
      <c r="G126" s="57">
        <v>14152.5</v>
      </c>
      <c r="H126" s="58">
        <v>17430350.45</v>
      </c>
      <c r="I126" s="59">
        <f t="shared" si="2"/>
        <v>17444502.95</v>
      </c>
      <c r="J126" s="57">
        <v>1808337.5</v>
      </c>
      <c r="K126" s="58">
        <v>186044651.32</v>
      </c>
      <c r="L126" s="59">
        <f t="shared" si="3"/>
        <v>187852988.82</v>
      </c>
    </row>
    <row r="127" spans="1:12" ht="12.75">
      <c r="A127" s="244" t="s">
        <v>186</v>
      </c>
      <c r="B127" s="245"/>
      <c r="C127" s="245"/>
      <c r="D127" s="242"/>
      <c r="E127" s="243"/>
      <c r="F127" s="10">
        <v>119</v>
      </c>
      <c r="G127" s="60">
        <f>G79+G99+G100+G107+G108+G111+G114+G115+G119+G124</f>
        <v>2017981276.4300003</v>
      </c>
      <c r="H127" s="61">
        <f>H79+H99+H100+H107+H108+H111+H114+H115+H119+H124</f>
        <v>6172995627.47</v>
      </c>
      <c r="I127" s="59">
        <f t="shared" si="2"/>
        <v>8190976903.900001</v>
      </c>
      <c r="J127" s="60">
        <f>J79+J99+J100+J107+J108+J111+J114+J115+J119+J124</f>
        <v>2147174216.2599998</v>
      </c>
      <c r="K127" s="61">
        <f>K79+K99+K100+K107+K108+K111+K114+K115+K119+K124</f>
        <v>6293478237.379999</v>
      </c>
      <c r="L127" s="59">
        <f t="shared" si="3"/>
        <v>8440652453.639999</v>
      </c>
    </row>
    <row r="128" spans="1:12" ht="12.75">
      <c r="A128" s="246" t="s">
        <v>33</v>
      </c>
      <c r="B128" s="247"/>
      <c r="C128" s="247"/>
      <c r="D128" s="248"/>
      <c r="E128" s="255"/>
      <c r="F128" s="12">
        <v>120</v>
      </c>
      <c r="G128" s="62"/>
      <c r="H128" s="63">
        <v>660553959.02</v>
      </c>
      <c r="I128" s="64">
        <f t="shared" si="2"/>
        <v>660553959.02</v>
      </c>
      <c r="J128" s="62"/>
      <c r="K128" s="63">
        <v>1039904398.87</v>
      </c>
      <c r="L128" s="64">
        <f t="shared" si="3"/>
        <v>1039904398.87</v>
      </c>
    </row>
    <row r="129" spans="1:12" ht="12.75">
      <c r="A129" s="256" t="s">
        <v>393</v>
      </c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8"/>
    </row>
    <row r="130" spans="1:12" ht="12.75">
      <c r="A130" s="230" t="s">
        <v>55</v>
      </c>
      <c r="B130" s="232"/>
      <c r="C130" s="232"/>
      <c r="D130" s="232"/>
      <c r="E130" s="232"/>
      <c r="F130" s="9">
        <v>121</v>
      </c>
      <c r="G130" s="30">
        <f>SUM(G131:G132)</f>
        <v>0</v>
      </c>
      <c r="H130" s="31">
        <f>SUM(H131:H132)</f>
        <v>0</v>
      </c>
      <c r="I130" s="32">
        <f>G130+H130</f>
        <v>0</v>
      </c>
      <c r="J130" s="30">
        <f>SUM(J131:J132)</f>
        <v>0</v>
      </c>
      <c r="K130" s="31">
        <f>SUM(K131:K132)</f>
        <v>0</v>
      </c>
      <c r="L130" s="32">
        <f>J130+K130</f>
        <v>0</v>
      </c>
    </row>
    <row r="131" spans="1:12" ht="12.75">
      <c r="A131" s="244" t="s">
        <v>97</v>
      </c>
      <c r="B131" s="245"/>
      <c r="C131" s="245"/>
      <c r="D131" s="245"/>
      <c r="E131" s="253"/>
      <c r="F131" s="10">
        <v>122</v>
      </c>
      <c r="G131" s="5"/>
      <c r="H131" s="6"/>
      <c r="I131" s="33">
        <f>G131+H131</f>
        <v>0</v>
      </c>
      <c r="J131" s="5"/>
      <c r="K131" s="6"/>
      <c r="L131" s="33">
        <f>J131+K131</f>
        <v>0</v>
      </c>
    </row>
    <row r="132" spans="1:12" ht="12.75">
      <c r="A132" s="246" t="s">
        <v>98</v>
      </c>
      <c r="B132" s="247"/>
      <c r="C132" s="247"/>
      <c r="D132" s="247"/>
      <c r="E132" s="254"/>
      <c r="F132" s="11">
        <v>123</v>
      </c>
      <c r="G132" s="7"/>
      <c r="H132" s="8"/>
      <c r="I132" s="34">
        <f>G132+H132</f>
        <v>0</v>
      </c>
      <c r="J132" s="7"/>
      <c r="K132" s="8"/>
      <c r="L132" s="34">
        <f>J132+K132</f>
        <v>0</v>
      </c>
    </row>
    <row r="133" spans="1:12" ht="12.75">
      <c r="A133" s="20" t="s">
        <v>364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A130:L130 A108:F119 A120:F123 I8:K8 J9:K35 I39:K39 K40:K61 A65:H66 K65:L66 G93:I93 G94:H99 G101:H121 H100 A125:F128 A124:F124 A129:L129 G125:H128 G124:L124 K125:L128" formula="1"/>
    <ignoredError sqref="I9:I35 I40:J61 I65:J66 G73:L77 G79:L87 A67:L72 A78:L78 A73:F77 A79:F87 G89:I92 I94:I121 G100 I125:J128" formula="1" formulaRange="1"/>
    <ignoredError sqref="A93:F99 I36:I38 I62:J64 A88:F92 G88:L88 J89:L92 I122:K123 J94:K1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O95" sqref="O95"/>
    </sheetView>
  </sheetViews>
  <sheetFormatPr defaultColWidth="9.140625" defaultRowHeight="12.75"/>
  <cols>
    <col min="1" max="16384" width="9.140625" style="29" customWidth="1"/>
  </cols>
  <sheetData>
    <row r="1" spans="1:12" ht="15.75">
      <c r="A1" s="259" t="s">
        <v>367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2.75">
      <c r="A3" s="140"/>
      <c r="B3" s="139"/>
      <c r="C3" s="139"/>
      <c r="D3" s="141"/>
      <c r="E3" s="141"/>
      <c r="F3" s="141"/>
      <c r="G3" s="141"/>
      <c r="H3" s="141"/>
      <c r="I3" s="142"/>
      <c r="J3" s="142"/>
      <c r="K3" s="260" t="s">
        <v>58</v>
      </c>
      <c r="L3" s="260"/>
    </row>
    <row r="4" spans="1:12" ht="12.75" customHeight="1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30" t="s">
        <v>99</v>
      </c>
      <c r="B7" s="232"/>
      <c r="C7" s="232"/>
      <c r="D7" s="232"/>
      <c r="E7" s="233"/>
      <c r="F7" s="9">
        <v>124</v>
      </c>
      <c r="G7" s="54">
        <f>SUM(G8:G15)</f>
        <v>80672104.57000002</v>
      </c>
      <c r="H7" s="55">
        <f>SUM(H8:H15)</f>
        <v>452797167.5899999</v>
      </c>
      <c r="I7" s="56">
        <f>G7+H7</f>
        <v>533469272.15999997</v>
      </c>
      <c r="J7" s="54">
        <f>SUM(J8:J15)</f>
        <v>91251990.84000002</v>
      </c>
      <c r="K7" s="55">
        <f>SUM(K8:K15)</f>
        <v>420522457.20000005</v>
      </c>
      <c r="L7" s="56">
        <f>J7+K7</f>
        <v>511774448.0400001</v>
      </c>
    </row>
    <row r="8" spans="1:12" ht="12.75">
      <c r="A8" s="241" t="s">
        <v>196</v>
      </c>
      <c r="B8" s="242"/>
      <c r="C8" s="242"/>
      <c r="D8" s="242"/>
      <c r="E8" s="243"/>
      <c r="F8" s="10">
        <v>125</v>
      </c>
      <c r="G8" s="57">
        <v>81190279.98</v>
      </c>
      <c r="H8" s="58">
        <v>869967784.39</v>
      </c>
      <c r="I8" s="59">
        <f aca="true" t="shared" si="0" ref="I8:I71">G8+H8</f>
        <v>951158064.37</v>
      </c>
      <c r="J8" s="57">
        <v>91003028.76</v>
      </c>
      <c r="K8" s="58">
        <v>807965993.13</v>
      </c>
      <c r="L8" s="59">
        <f aca="true" t="shared" si="1" ref="L8:L71">J8+K8</f>
        <v>898969021.89</v>
      </c>
    </row>
    <row r="9" spans="1:12" ht="12.75">
      <c r="A9" s="241" t="s">
        <v>197</v>
      </c>
      <c r="B9" s="242"/>
      <c r="C9" s="242"/>
      <c r="D9" s="242"/>
      <c r="E9" s="243"/>
      <c r="F9" s="10">
        <v>126</v>
      </c>
      <c r="G9" s="57"/>
      <c r="H9" s="58"/>
      <c r="I9" s="59">
        <f t="shared" si="0"/>
        <v>0</v>
      </c>
      <c r="J9" s="57"/>
      <c r="K9" s="58"/>
      <c r="L9" s="59">
        <f t="shared" si="1"/>
        <v>0</v>
      </c>
    </row>
    <row r="10" spans="1:12" ht="25.5" customHeight="1">
      <c r="A10" s="241" t="s">
        <v>198</v>
      </c>
      <c r="B10" s="242"/>
      <c r="C10" s="242"/>
      <c r="D10" s="242"/>
      <c r="E10" s="243"/>
      <c r="F10" s="10">
        <v>127</v>
      </c>
      <c r="G10" s="57"/>
      <c r="H10" s="58">
        <v>-25822488.86</v>
      </c>
      <c r="I10" s="59">
        <f t="shared" si="0"/>
        <v>-25822488.86</v>
      </c>
      <c r="J10" s="57"/>
      <c r="K10" s="58">
        <v>-21413498.97</v>
      </c>
      <c r="L10" s="59">
        <f t="shared" si="1"/>
        <v>-21413498.97</v>
      </c>
    </row>
    <row r="11" spans="1:12" ht="12.75">
      <c r="A11" s="241" t="s">
        <v>199</v>
      </c>
      <c r="B11" s="242"/>
      <c r="C11" s="242"/>
      <c r="D11" s="242"/>
      <c r="E11" s="243"/>
      <c r="F11" s="10">
        <v>128</v>
      </c>
      <c r="G11" s="57">
        <v>-86282.74</v>
      </c>
      <c r="H11" s="58">
        <v>-152599254.18</v>
      </c>
      <c r="I11" s="59">
        <f t="shared" si="0"/>
        <v>-152685536.92000002</v>
      </c>
      <c r="J11" s="57">
        <v>-93846.08</v>
      </c>
      <c r="K11" s="58">
        <v>-143459550.65</v>
      </c>
      <c r="L11" s="59">
        <f t="shared" si="1"/>
        <v>-143553396.73000002</v>
      </c>
    </row>
    <row r="12" spans="1:12" ht="12.75">
      <c r="A12" s="241" t="s">
        <v>200</v>
      </c>
      <c r="B12" s="242"/>
      <c r="C12" s="242"/>
      <c r="D12" s="242"/>
      <c r="E12" s="243"/>
      <c r="F12" s="10">
        <v>129</v>
      </c>
      <c r="G12" s="57"/>
      <c r="H12" s="58">
        <v>-3950575.62</v>
      </c>
      <c r="I12" s="59">
        <f t="shared" si="0"/>
        <v>-3950575.62</v>
      </c>
      <c r="J12" s="57"/>
      <c r="K12" s="58"/>
      <c r="L12" s="59">
        <f t="shared" si="1"/>
        <v>0</v>
      </c>
    </row>
    <row r="13" spans="1:12" ht="12.75">
      <c r="A13" s="241" t="s">
        <v>201</v>
      </c>
      <c r="B13" s="242"/>
      <c r="C13" s="242"/>
      <c r="D13" s="242"/>
      <c r="E13" s="243"/>
      <c r="F13" s="10">
        <v>130</v>
      </c>
      <c r="G13" s="57">
        <v>-497315.07</v>
      </c>
      <c r="H13" s="58">
        <v>-290819094.2</v>
      </c>
      <c r="I13" s="59">
        <f t="shared" si="0"/>
        <v>-291316409.27</v>
      </c>
      <c r="J13" s="57">
        <v>276780.15</v>
      </c>
      <c r="K13" s="58">
        <v>-273779523.15</v>
      </c>
      <c r="L13" s="59">
        <f t="shared" si="1"/>
        <v>-273502743</v>
      </c>
    </row>
    <row r="14" spans="1:12" ht="12.75">
      <c r="A14" s="241" t="s">
        <v>202</v>
      </c>
      <c r="B14" s="242"/>
      <c r="C14" s="242"/>
      <c r="D14" s="242"/>
      <c r="E14" s="243"/>
      <c r="F14" s="10">
        <v>131</v>
      </c>
      <c r="G14" s="57">
        <v>65422.4</v>
      </c>
      <c r="H14" s="58">
        <v>56020796.06</v>
      </c>
      <c r="I14" s="59">
        <f t="shared" si="0"/>
        <v>56086218.46</v>
      </c>
      <c r="J14" s="57">
        <v>66028.01</v>
      </c>
      <c r="K14" s="58">
        <v>51209036.84</v>
      </c>
      <c r="L14" s="59">
        <f t="shared" si="1"/>
        <v>51275064.85</v>
      </c>
    </row>
    <row r="15" spans="1:12" ht="12.75">
      <c r="A15" s="241" t="s">
        <v>242</v>
      </c>
      <c r="B15" s="242"/>
      <c r="C15" s="242"/>
      <c r="D15" s="242"/>
      <c r="E15" s="243"/>
      <c r="F15" s="10">
        <v>132</v>
      </c>
      <c r="G15" s="57"/>
      <c r="H15" s="58"/>
      <c r="I15" s="59">
        <f t="shared" si="0"/>
        <v>0</v>
      </c>
      <c r="J15" s="57"/>
      <c r="K15" s="58"/>
      <c r="L15" s="59">
        <f t="shared" si="1"/>
        <v>0</v>
      </c>
    </row>
    <row r="16" spans="1:12" ht="24.75" customHeight="1">
      <c r="A16" s="244" t="s">
        <v>100</v>
      </c>
      <c r="B16" s="242"/>
      <c r="C16" s="242"/>
      <c r="D16" s="242"/>
      <c r="E16" s="243"/>
      <c r="F16" s="10">
        <v>133</v>
      </c>
      <c r="G16" s="60">
        <f>G17+G18+G22+G23+G24+G28+G29</f>
        <v>31922884.889999997</v>
      </c>
      <c r="H16" s="61">
        <f>H17+H18+H22+H23+H24+H28+H29</f>
        <v>44222662.769999996</v>
      </c>
      <c r="I16" s="59">
        <f t="shared" si="0"/>
        <v>76145547.66</v>
      </c>
      <c r="J16" s="60">
        <f>J17+J18+J22+J23+J24+J28+J29</f>
        <v>32499000.25</v>
      </c>
      <c r="K16" s="61">
        <f>K17+K18+K22+K23+K24+K28+K29</f>
        <v>43308233.65</v>
      </c>
      <c r="L16" s="59">
        <f t="shared" si="1"/>
        <v>75807233.9</v>
      </c>
    </row>
    <row r="17" spans="1:12" ht="19.5" customHeight="1">
      <c r="A17" s="241" t="s">
        <v>219</v>
      </c>
      <c r="B17" s="242"/>
      <c r="C17" s="242"/>
      <c r="D17" s="242"/>
      <c r="E17" s="243"/>
      <c r="F17" s="10">
        <v>134</v>
      </c>
      <c r="G17" s="57"/>
      <c r="H17" s="58">
        <v>2626467.63</v>
      </c>
      <c r="I17" s="59">
        <f t="shared" si="0"/>
        <v>2626467.63</v>
      </c>
      <c r="J17" s="57"/>
      <c r="K17" s="58"/>
      <c r="L17" s="59">
        <f t="shared" si="1"/>
        <v>0</v>
      </c>
    </row>
    <row r="18" spans="1:12" ht="26.25" customHeight="1">
      <c r="A18" s="241" t="s">
        <v>204</v>
      </c>
      <c r="B18" s="242"/>
      <c r="C18" s="242"/>
      <c r="D18" s="242"/>
      <c r="E18" s="243"/>
      <c r="F18" s="10">
        <v>135</v>
      </c>
      <c r="G18" s="60">
        <f>SUM(G19:G21)</f>
        <v>0</v>
      </c>
      <c r="H18" s="61">
        <f>SUM(H19:H21)</f>
        <v>5484968.92</v>
      </c>
      <c r="I18" s="59">
        <f t="shared" si="0"/>
        <v>5484968.92</v>
      </c>
      <c r="J18" s="60">
        <f>SUM(J19:J21)</f>
        <v>0</v>
      </c>
      <c r="K18" s="61">
        <f>SUM(K19:K21)</f>
        <v>6180997.6</v>
      </c>
      <c r="L18" s="59">
        <f t="shared" si="1"/>
        <v>6180997.6</v>
      </c>
    </row>
    <row r="19" spans="1:12" ht="12.75">
      <c r="A19" s="241" t="s">
        <v>243</v>
      </c>
      <c r="B19" s="242"/>
      <c r="C19" s="242"/>
      <c r="D19" s="242"/>
      <c r="E19" s="243"/>
      <c r="F19" s="10">
        <v>136</v>
      </c>
      <c r="G19" s="57"/>
      <c r="H19" s="58">
        <v>5484968.92</v>
      </c>
      <c r="I19" s="59">
        <f t="shared" si="0"/>
        <v>5484968.92</v>
      </c>
      <c r="J19" s="57"/>
      <c r="K19" s="58">
        <v>6180997.6</v>
      </c>
      <c r="L19" s="59">
        <f t="shared" si="1"/>
        <v>6180997.6</v>
      </c>
    </row>
    <row r="20" spans="1:12" ht="24" customHeight="1">
      <c r="A20" s="241" t="s">
        <v>54</v>
      </c>
      <c r="B20" s="242"/>
      <c r="C20" s="242"/>
      <c r="D20" s="242"/>
      <c r="E20" s="243"/>
      <c r="F20" s="10">
        <v>137</v>
      </c>
      <c r="G20" s="57"/>
      <c r="H20" s="58"/>
      <c r="I20" s="59">
        <f t="shared" si="0"/>
        <v>0</v>
      </c>
      <c r="J20" s="57"/>
      <c r="K20" s="58"/>
      <c r="L20" s="59">
        <f t="shared" si="1"/>
        <v>0</v>
      </c>
    </row>
    <row r="21" spans="1:12" ht="12.75">
      <c r="A21" s="241" t="s">
        <v>244</v>
      </c>
      <c r="B21" s="242"/>
      <c r="C21" s="242"/>
      <c r="D21" s="242"/>
      <c r="E21" s="243"/>
      <c r="F21" s="10">
        <v>138</v>
      </c>
      <c r="G21" s="57"/>
      <c r="H21" s="58"/>
      <c r="I21" s="59">
        <f t="shared" si="0"/>
        <v>0</v>
      </c>
      <c r="J21" s="57"/>
      <c r="K21" s="58"/>
      <c r="L21" s="59">
        <f t="shared" si="1"/>
        <v>0</v>
      </c>
    </row>
    <row r="22" spans="1:12" ht="12.75">
      <c r="A22" s="241" t="s">
        <v>245</v>
      </c>
      <c r="B22" s="242"/>
      <c r="C22" s="242"/>
      <c r="D22" s="242"/>
      <c r="E22" s="243"/>
      <c r="F22" s="10">
        <v>139</v>
      </c>
      <c r="G22" s="57">
        <v>26319513.7</v>
      </c>
      <c r="H22" s="58">
        <v>29329354.03</v>
      </c>
      <c r="I22" s="59">
        <f t="shared" si="0"/>
        <v>55648867.730000004</v>
      </c>
      <c r="J22" s="57">
        <v>25522125.39</v>
      </c>
      <c r="K22" s="58">
        <v>26701273.46</v>
      </c>
      <c r="L22" s="59">
        <f t="shared" si="1"/>
        <v>52223398.85</v>
      </c>
    </row>
    <row r="23" spans="1:12" ht="20.25" customHeight="1">
      <c r="A23" s="241" t="s">
        <v>268</v>
      </c>
      <c r="B23" s="242"/>
      <c r="C23" s="242"/>
      <c r="D23" s="242"/>
      <c r="E23" s="243"/>
      <c r="F23" s="10">
        <v>140</v>
      </c>
      <c r="G23" s="57">
        <v>5270563.75</v>
      </c>
      <c r="H23" s="58">
        <v>4640549.8</v>
      </c>
      <c r="I23" s="59">
        <f t="shared" si="0"/>
        <v>9911113.55</v>
      </c>
      <c r="J23" s="57">
        <v>810587.25</v>
      </c>
      <c r="K23" s="58">
        <v>1810415.22</v>
      </c>
      <c r="L23" s="59">
        <f t="shared" si="1"/>
        <v>2621002.4699999997</v>
      </c>
    </row>
    <row r="24" spans="1:12" ht="19.5" customHeight="1">
      <c r="A24" s="241" t="s">
        <v>101</v>
      </c>
      <c r="B24" s="242"/>
      <c r="C24" s="242"/>
      <c r="D24" s="242"/>
      <c r="E24" s="243"/>
      <c r="F24" s="10">
        <v>141</v>
      </c>
      <c r="G24" s="60">
        <f>SUM(G25:G27)</f>
        <v>330928.45</v>
      </c>
      <c r="H24" s="61">
        <f>SUM(H25:H27)</f>
        <v>841571.35</v>
      </c>
      <c r="I24" s="59">
        <f t="shared" si="0"/>
        <v>1172499.8</v>
      </c>
      <c r="J24" s="60">
        <f>SUM(J25:J27)</f>
        <v>178006.01</v>
      </c>
      <c r="K24" s="61">
        <f>SUM(K25:K27)</f>
        <v>673666.4099999999</v>
      </c>
      <c r="L24" s="59">
        <f t="shared" si="1"/>
        <v>851672.4199999999</v>
      </c>
    </row>
    <row r="25" spans="1:12" ht="12.75">
      <c r="A25" s="241" t="s">
        <v>246</v>
      </c>
      <c r="B25" s="242"/>
      <c r="C25" s="242"/>
      <c r="D25" s="242"/>
      <c r="E25" s="243"/>
      <c r="F25" s="10">
        <v>142</v>
      </c>
      <c r="G25" s="57">
        <v>277217.06</v>
      </c>
      <c r="H25" s="58">
        <v>239220.24</v>
      </c>
      <c r="I25" s="59">
        <f t="shared" si="0"/>
        <v>516437.3</v>
      </c>
      <c r="J25" s="57">
        <v>178006.01</v>
      </c>
      <c r="K25" s="58">
        <v>520970.3</v>
      </c>
      <c r="L25" s="59">
        <f t="shared" si="1"/>
        <v>698976.31</v>
      </c>
    </row>
    <row r="26" spans="1:12" ht="12.75">
      <c r="A26" s="241" t="s">
        <v>247</v>
      </c>
      <c r="B26" s="242"/>
      <c r="C26" s="242"/>
      <c r="D26" s="242"/>
      <c r="E26" s="243"/>
      <c r="F26" s="10">
        <v>143</v>
      </c>
      <c r="G26" s="57">
        <v>53711.39</v>
      </c>
      <c r="H26" s="58">
        <v>602351.11</v>
      </c>
      <c r="I26" s="59">
        <f t="shared" si="0"/>
        <v>656062.5</v>
      </c>
      <c r="J26" s="57"/>
      <c r="K26" s="58">
        <v>152696.11</v>
      </c>
      <c r="L26" s="59">
        <f t="shared" si="1"/>
        <v>152696.11</v>
      </c>
    </row>
    <row r="27" spans="1:12" ht="12.75">
      <c r="A27" s="241" t="s">
        <v>7</v>
      </c>
      <c r="B27" s="242"/>
      <c r="C27" s="242"/>
      <c r="D27" s="242"/>
      <c r="E27" s="243"/>
      <c r="F27" s="10">
        <v>144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8</v>
      </c>
      <c r="B28" s="242"/>
      <c r="C28" s="242"/>
      <c r="D28" s="242"/>
      <c r="E28" s="243"/>
      <c r="F28" s="10">
        <v>145</v>
      </c>
      <c r="G28" s="57"/>
      <c r="H28" s="58"/>
      <c r="I28" s="59">
        <f t="shared" si="0"/>
        <v>0</v>
      </c>
      <c r="J28" s="57">
        <v>5832061.74</v>
      </c>
      <c r="K28" s="58">
        <v>4696502.48</v>
      </c>
      <c r="L28" s="59">
        <f t="shared" si="1"/>
        <v>10528564.22</v>
      </c>
    </row>
    <row r="29" spans="1:12" ht="12.75">
      <c r="A29" s="241" t="s">
        <v>9</v>
      </c>
      <c r="B29" s="242"/>
      <c r="C29" s="242"/>
      <c r="D29" s="242"/>
      <c r="E29" s="243"/>
      <c r="F29" s="10">
        <v>146</v>
      </c>
      <c r="G29" s="57">
        <v>1878.99</v>
      </c>
      <c r="H29" s="58">
        <v>1299751.04</v>
      </c>
      <c r="I29" s="59">
        <f t="shared" si="0"/>
        <v>1301630.03</v>
      </c>
      <c r="J29" s="57">
        <v>156219.86</v>
      </c>
      <c r="K29" s="58">
        <v>3245378.48</v>
      </c>
      <c r="L29" s="59">
        <f t="shared" si="1"/>
        <v>3401598.34</v>
      </c>
    </row>
    <row r="30" spans="1:12" ht="12.75">
      <c r="A30" s="244" t="s">
        <v>10</v>
      </c>
      <c r="B30" s="242"/>
      <c r="C30" s="242"/>
      <c r="D30" s="242"/>
      <c r="E30" s="243"/>
      <c r="F30" s="10">
        <v>147</v>
      </c>
      <c r="G30" s="57">
        <v>7736.81</v>
      </c>
      <c r="H30" s="58">
        <v>9481122.72</v>
      </c>
      <c r="I30" s="59">
        <f t="shared" si="0"/>
        <v>9488859.530000001</v>
      </c>
      <c r="J30" s="57">
        <v>5107.19</v>
      </c>
      <c r="K30" s="58">
        <v>8314833.78</v>
      </c>
      <c r="L30" s="59">
        <f t="shared" si="1"/>
        <v>8319940.970000001</v>
      </c>
    </row>
    <row r="31" spans="1:12" ht="21.75" customHeight="1">
      <c r="A31" s="244" t="s">
        <v>11</v>
      </c>
      <c r="B31" s="242"/>
      <c r="C31" s="242"/>
      <c r="D31" s="242"/>
      <c r="E31" s="243"/>
      <c r="F31" s="10">
        <v>148</v>
      </c>
      <c r="G31" s="57">
        <v>38616.69</v>
      </c>
      <c r="H31" s="58">
        <v>5163451.38</v>
      </c>
      <c r="I31" s="59">
        <f t="shared" si="0"/>
        <v>5202068.07</v>
      </c>
      <c r="J31" s="57">
        <v>10168.4</v>
      </c>
      <c r="K31" s="58">
        <v>2394997.67</v>
      </c>
      <c r="L31" s="59">
        <f t="shared" si="1"/>
        <v>2405166.07</v>
      </c>
    </row>
    <row r="32" spans="1:12" ht="12.75">
      <c r="A32" s="244" t="s">
        <v>12</v>
      </c>
      <c r="B32" s="242"/>
      <c r="C32" s="242"/>
      <c r="D32" s="242"/>
      <c r="E32" s="243"/>
      <c r="F32" s="10">
        <v>149</v>
      </c>
      <c r="G32" s="57">
        <v>143750.39</v>
      </c>
      <c r="H32" s="58">
        <v>17480967.61</v>
      </c>
      <c r="I32" s="59">
        <f t="shared" si="0"/>
        <v>17624718</v>
      </c>
      <c r="J32" s="57">
        <v>88842.76</v>
      </c>
      <c r="K32" s="58">
        <v>18284091.85</v>
      </c>
      <c r="L32" s="59">
        <f t="shared" si="1"/>
        <v>18372934.610000003</v>
      </c>
    </row>
    <row r="33" spans="1:12" ht="12.75">
      <c r="A33" s="244" t="s">
        <v>102</v>
      </c>
      <c r="B33" s="242"/>
      <c r="C33" s="242"/>
      <c r="D33" s="242"/>
      <c r="E33" s="243"/>
      <c r="F33" s="10">
        <v>150</v>
      </c>
      <c r="G33" s="60">
        <f>G34+G38</f>
        <v>-68382145.24</v>
      </c>
      <c r="H33" s="61">
        <f>H34+H38</f>
        <v>-296123593.34999996</v>
      </c>
      <c r="I33" s="59">
        <f t="shared" si="0"/>
        <v>-364505738.59</v>
      </c>
      <c r="J33" s="60">
        <f>J34+J38</f>
        <v>-87460124.9</v>
      </c>
      <c r="K33" s="61">
        <f>K34+K38</f>
        <v>-229831114.85</v>
      </c>
      <c r="L33" s="59">
        <f t="shared" si="1"/>
        <v>-317291239.75</v>
      </c>
    </row>
    <row r="34" spans="1:12" ht="12.75">
      <c r="A34" s="241" t="s">
        <v>103</v>
      </c>
      <c r="B34" s="242"/>
      <c r="C34" s="242"/>
      <c r="D34" s="242"/>
      <c r="E34" s="243"/>
      <c r="F34" s="10">
        <v>151</v>
      </c>
      <c r="G34" s="60">
        <f>SUM(G35:G37)</f>
        <v>-74443533.19</v>
      </c>
      <c r="H34" s="61">
        <f>SUM(H35:H37)</f>
        <v>-261265333.04999998</v>
      </c>
      <c r="I34" s="59">
        <f t="shared" si="0"/>
        <v>-335708866.24</v>
      </c>
      <c r="J34" s="60">
        <f>SUM(J35:J37)</f>
        <v>-97677219.25</v>
      </c>
      <c r="K34" s="61">
        <f>SUM(K35:K37)</f>
        <v>-263868236.72</v>
      </c>
      <c r="L34" s="59">
        <f t="shared" si="1"/>
        <v>-361545455.97</v>
      </c>
    </row>
    <row r="35" spans="1:12" ht="12.75">
      <c r="A35" s="241" t="s">
        <v>13</v>
      </c>
      <c r="B35" s="242"/>
      <c r="C35" s="242"/>
      <c r="D35" s="242"/>
      <c r="E35" s="243"/>
      <c r="F35" s="10">
        <v>152</v>
      </c>
      <c r="G35" s="57">
        <v>-74443533.19</v>
      </c>
      <c r="H35" s="58">
        <v>-301624411.28</v>
      </c>
      <c r="I35" s="59">
        <f t="shared" si="0"/>
        <v>-376067944.46999997</v>
      </c>
      <c r="J35" s="57">
        <v>-97677219.25</v>
      </c>
      <c r="K35" s="58">
        <v>-286895077.94</v>
      </c>
      <c r="L35" s="59">
        <f t="shared" si="1"/>
        <v>-384572297.19</v>
      </c>
    </row>
    <row r="36" spans="1:12" ht="12.75">
      <c r="A36" s="241" t="s">
        <v>14</v>
      </c>
      <c r="B36" s="242"/>
      <c r="C36" s="242"/>
      <c r="D36" s="242"/>
      <c r="E36" s="243"/>
      <c r="F36" s="10">
        <v>153</v>
      </c>
      <c r="G36" s="57"/>
      <c r="H36" s="58"/>
      <c r="I36" s="59">
        <f t="shared" si="0"/>
        <v>0</v>
      </c>
      <c r="J36" s="57"/>
      <c r="K36" s="58"/>
      <c r="L36" s="59">
        <f t="shared" si="1"/>
        <v>0</v>
      </c>
    </row>
    <row r="37" spans="1:12" ht="12.75">
      <c r="A37" s="241" t="s">
        <v>15</v>
      </c>
      <c r="B37" s="242"/>
      <c r="C37" s="242"/>
      <c r="D37" s="242"/>
      <c r="E37" s="243"/>
      <c r="F37" s="10">
        <v>154</v>
      </c>
      <c r="G37" s="57"/>
      <c r="H37" s="58">
        <v>40359078.23</v>
      </c>
      <c r="I37" s="59">
        <f t="shared" si="0"/>
        <v>40359078.23</v>
      </c>
      <c r="J37" s="57"/>
      <c r="K37" s="58">
        <v>23026841.22</v>
      </c>
      <c r="L37" s="59">
        <f t="shared" si="1"/>
        <v>23026841.22</v>
      </c>
    </row>
    <row r="38" spans="1:12" ht="12.75">
      <c r="A38" s="241" t="s">
        <v>104</v>
      </c>
      <c r="B38" s="242"/>
      <c r="C38" s="242"/>
      <c r="D38" s="242"/>
      <c r="E38" s="243"/>
      <c r="F38" s="10">
        <v>155</v>
      </c>
      <c r="G38" s="60">
        <f>SUM(G39:G41)</f>
        <v>6061387.95</v>
      </c>
      <c r="H38" s="61">
        <f>SUM(H39:H41)</f>
        <v>-34858260.3</v>
      </c>
      <c r="I38" s="59">
        <f t="shared" si="0"/>
        <v>-28796872.349999998</v>
      </c>
      <c r="J38" s="60">
        <f>SUM(J39:J41)</f>
        <v>10217094.35</v>
      </c>
      <c r="K38" s="61">
        <f>SUM(K39:K41)</f>
        <v>34037121.870000005</v>
      </c>
      <c r="L38" s="59">
        <f t="shared" si="1"/>
        <v>44254216.220000006</v>
      </c>
    </row>
    <row r="39" spans="1:12" ht="12.75">
      <c r="A39" s="241" t="s">
        <v>16</v>
      </c>
      <c r="B39" s="242"/>
      <c r="C39" s="242"/>
      <c r="D39" s="242"/>
      <c r="E39" s="243"/>
      <c r="F39" s="10">
        <v>156</v>
      </c>
      <c r="G39" s="57">
        <v>6061387.95</v>
      </c>
      <c r="H39" s="58">
        <v>-60261842.41</v>
      </c>
      <c r="I39" s="59">
        <f t="shared" si="0"/>
        <v>-54200454.45999999</v>
      </c>
      <c r="J39" s="57">
        <v>10217094.35</v>
      </c>
      <c r="K39" s="58">
        <v>16473484.8</v>
      </c>
      <c r="L39" s="59">
        <f t="shared" si="1"/>
        <v>26690579.15</v>
      </c>
    </row>
    <row r="40" spans="1:12" ht="12.75">
      <c r="A40" s="241" t="s">
        <v>17</v>
      </c>
      <c r="B40" s="242"/>
      <c r="C40" s="242"/>
      <c r="D40" s="242"/>
      <c r="E40" s="243"/>
      <c r="F40" s="10">
        <v>157</v>
      </c>
      <c r="G40" s="57"/>
      <c r="H40" s="58"/>
      <c r="I40" s="59">
        <f t="shared" si="0"/>
        <v>0</v>
      </c>
      <c r="J40" s="57"/>
      <c r="K40" s="58"/>
      <c r="L40" s="59">
        <f t="shared" si="1"/>
        <v>0</v>
      </c>
    </row>
    <row r="41" spans="1:12" ht="12.75">
      <c r="A41" s="241" t="s">
        <v>18</v>
      </c>
      <c r="B41" s="242"/>
      <c r="C41" s="242"/>
      <c r="D41" s="242"/>
      <c r="E41" s="243"/>
      <c r="F41" s="10">
        <v>158</v>
      </c>
      <c r="G41" s="57"/>
      <c r="H41" s="58">
        <v>25403582.11</v>
      </c>
      <c r="I41" s="59">
        <f t="shared" si="0"/>
        <v>25403582.11</v>
      </c>
      <c r="J41" s="57"/>
      <c r="K41" s="58">
        <v>17563637.07</v>
      </c>
      <c r="L41" s="59">
        <f t="shared" si="1"/>
        <v>17563637.07</v>
      </c>
    </row>
    <row r="42" spans="1:12" ht="22.5" customHeight="1">
      <c r="A42" s="244" t="s">
        <v>105</v>
      </c>
      <c r="B42" s="242"/>
      <c r="C42" s="242"/>
      <c r="D42" s="242"/>
      <c r="E42" s="243"/>
      <c r="F42" s="10">
        <v>159</v>
      </c>
      <c r="G42" s="60">
        <f>G43+G46</f>
        <v>-169509.43</v>
      </c>
      <c r="H42" s="61">
        <f>H43+H46</f>
        <v>0</v>
      </c>
      <c r="I42" s="59">
        <f t="shared" si="0"/>
        <v>-169509.43</v>
      </c>
      <c r="J42" s="60">
        <f>J43+J46</f>
        <v>-1636587.23</v>
      </c>
      <c r="K42" s="61">
        <f>K43+K46</f>
        <v>0</v>
      </c>
      <c r="L42" s="59">
        <f t="shared" si="1"/>
        <v>-1636587.23</v>
      </c>
    </row>
    <row r="43" spans="1:12" ht="21" customHeight="1">
      <c r="A43" s="241" t="s">
        <v>106</v>
      </c>
      <c r="B43" s="242"/>
      <c r="C43" s="242"/>
      <c r="D43" s="242"/>
      <c r="E43" s="243"/>
      <c r="F43" s="10">
        <v>160</v>
      </c>
      <c r="G43" s="60">
        <f>SUM(G44:G45)</f>
        <v>-169509.43</v>
      </c>
      <c r="H43" s="61">
        <f>SUM(H44:H45)</f>
        <v>0</v>
      </c>
      <c r="I43" s="59">
        <f t="shared" si="0"/>
        <v>-169509.43</v>
      </c>
      <c r="J43" s="60">
        <f>SUM(J44:J45)</f>
        <v>-1636587.23</v>
      </c>
      <c r="K43" s="61">
        <f>SUM(K44:K45)</f>
        <v>0</v>
      </c>
      <c r="L43" s="59">
        <f t="shared" si="1"/>
        <v>-1636587.23</v>
      </c>
    </row>
    <row r="44" spans="1:12" ht="12.75">
      <c r="A44" s="241" t="s">
        <v>19</v>
      </c>
      <c r="B44" s="242"/>
      <c r="C44" s="242"/>
      <c r="D44" s="242"/>
      <c r="E44" s="243"/>
      <c r="F44" s="10">
        <v>161</v>
      </c>
      <c r="G44" s="57">
        <v>-160251.83</v>
      </c>
      <c r="H44" s="58"/>
      <c r="I44" s="59">
        <f t="shared" si="0"/>
        <v>-160251.83</v>
      </c>
      <c r="J44" s="57">
        <v>-1623543.51</v>
      </c>
      <c r="K44" s="58"/>
      <c r="L44" s="59">
        <f t="shared" si="1"/>
        <v>-1623543.51</v>
      </c>
    </row>
    <row r="45" spans="1:12" ht="12.75">
      <c r="A45" s="241" t="s">
        <v>20</v>
      </c>
      <c r="B45" s="242"/>
      <c r="C45" s="242"/>
      <c r="D45" s="242"/>
      <c r="E45" s="243"/>
      <c r="F45" s="10">
        <v>162</v>
      </c>
      <c r="G45" s="57">
        <v>-9257.6</v>
      </c>
      <c r="H45" s="58"/>
      <c r="I45" s="59">
        <f t="shared" si="0"/>
        <v>-9257.6</v>
      </c>
      <c r="J45" s="57">
        <v>-13043.72</v>
      </c>
      <c r="K45" s="58"/>
      <c r="L45" s="59">
        <f t="shared" si="1"/>
        <v>-13043.72</v>
      </c>
    </row>
    <row r="46" spans="1:12" ht="21.75" customHeight="1">
      <c r="A46" s="241" t="s">
        <v>107</v>
      </c>
      <c r="B46" s="242"/>
      <c r="C46" s="242"/>
      <c r="D46" s="242"/>
      <c r="E46" s="243"/>
      <c r="F46" s="10">
        <v>163</v>
      </c>
      <c r="G46" s="60">
        <f>SUM(G47:G49)</f>
        <v>0</v>
      </c>
      <c r="H46" s="61">
        <f>SUM(H47:H49)</f>
        <v>0</v>
      </c>
      <c r="I46" s="59">
        <f t="shared" si="0"/>
        <v>0</v>
      </c>
      <c r="J46" s="60">
        <f>SUM(J47:J49)</f>
        <v>0</v>
      </c>
      <c r="K46" s="61">
        <f>SUM(K47:K49)</f>
        <v>0</v>
      </c>
      <c r="L46" s="59">
        <f t="shared" si="1"/>
        <v>0</v>
      </c>
    </row>
    <row r="47" spans="1:12" ht="12.75">
      <c r="A47" s="241" t="s">
        <v>21</v>
      </c>
      <c r="B47" s="242"/>
      <c r="C47" s="242"/>
      <c r="D47" s="242"/>
      <c r="E47" s="243"/>
      <c r="F47" s="10">
        <v>164</v>
      </c>
      <c r="G47" s="57"/>
      <c r="H47" s="58"/>
      <c r="I47" s="59">
        <f t="shared" si="0"/>
        <v>0</v>
      </c>
      <c r="J47" s="57"/>
      <c r="K47" s="58"/>
      <c r="L47" s="59">
        <f t="shared" si="1"/>
        <v>0</v>
      </c>
    </row>
    <row r="48" spans="1:12" ht="12.75">
      <c r="A48" s="241" t="s">
        <v>22</v>
      </c>
      <c r="B48" s="242"/>
      <c r="C48" s="242"/>
      <c r="D48" s="242"/>
      <c r="E48" s="243"/>
      <c r="F48" s="10">
        <v>165</v>
      </c>
      <c r="G48" s="57"/>
      <c r="H48" s="58"/>
      <c r="I48" s="59">
        <f t="shared" si="0"/>
        <v>0</v>
      </c>
      <c r="J48" s="57"/>
      <c r="K48" s="58"/>
      <c r="L48" s="59">
        <f t="shared" si="1"/>
        <v>0</v>
      </c>
    </row>
    <row r="49" spans="1:12" ht="12.75">
      <c r="A49" s="241" t="s">
        <v>23</v>
      </c>
      <c r="B49" s="242"/>
      <c r="C49" s="242"/>
      <c r="D49" s="242"/>
      <c r="E49" s="243"/>
      <c r="F49" s="10">
        <v>166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21" customHeight="1">
      <c r="A50" s="244" t="s">
        <v>209</v>
      </c>
      <c r="B50" s="242"/>
      <c r="C50" s="242"/>
      <c r="D50" s="242"/>
      <c r="E50" s="243"/>
      <c r="F50" s="10">
        <v>167</v>
      </c>
      <c r="G50" s="60">
        <f>SUM(G51:G53)</f>
        <v>1342657.74</v>
      </c>
      <c r="H50" s="61">
        <f>SUM(H51:H53)</f>
        <v>0</v>
      </c>
      <c r="I50" s="59">
        <f t="shared" si="0"/>
        <v>1342657.74</v>
      </c>
      <c r="J50" s="60">
        <f>SUM(J51:J53)</f>
        <v>1201441.53</v>
      </c>
      <c r="K50" s="61">
        <f>SUM(K51:K53)</f>
        <v>0</v>
      </c>
      <c r="L50" s="59">
        <f t="shared" si="1"/>
        <v>1201441.53</v>
      </c>
    </row>
    <row r="51" spans="1:12" ht="12.75">
      <c r="A51" s="241" t="s">
        <v>24</v>
      </c>
      <c r="B51" s="242"/>
      <c r="C51" s="242"/>
      <c r="D51" s="242"/>
      <c r="E51" s="243"/>
      <c r="F51" s="10">
        <v>168</v>
      </c>
      <c r="G51" s="57">
        <v>1342657.74</v>
      </c>
      <c r="H51" s="58"/>
      <c r="I51" s="59">
        <f t="shared" si="0"/>
        <v>1342657.74</v>
      </c>
      <c r="J51" s="57">
        <v>1201441.53</v>
      </c>
      <c r="K51" s="58"/>
      <c r="L51" s="59">
        <f t="shared" si="1"/>
        <v>1201441.53</v>
      </c>
    </row>
    <row r="52" spans="1:12" ht="12.75">
      <c r="A52" s="241" t="s">
        <v>25</v>
      </c>
      <c r="B52" s="242"/>
      <c r="C52" s="242"/>
      <c r="D52" s="242"/>
      <c r="E52" s="243"/>
      <c r="F52" s="10">
        <v>169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1" t="s">
        <v>26</v>
      </c>
      <c r="B53" s="242"/>
      <c r="C53" s="242"/>
      <c r="D53" s="242"/>
      <c r="E53" s="243"/>
      <c r="F53" s="10">
        <v>170</v>
      </c>
      <c r="G53" s="57"/>
      <c r="H53" s="58"/>
      <c r="I53" s="59">
        <f t="shared" si="0"/>
        <v>0</v>
      </c>
      <c r="J53" s="57"/>
      <c r="K53" s="58"/>
      <c r="L53" s="59">
        <f t="shared" si="1"/>
        <v>0</v>
      </c>
    </row>
    <row r="54" spans="1:12" ht="21" customHeight="1">
      <c r="A54" s="244" t="s">
        <v>108</v>
      </c>
      <c r="B54" s="242"/>
      <c r="C54" s="242"/>
      <c r="D54" s="242"/>
      <c r="E54" s="243"/>
      <c r="F54" s="10">
        <v>171</v>
      </c>
      <c r="G54" s="60">
        <f>SUM(G55:G56)</f>
        <v>0</v>
      </c>
      <c r="H54" s="61">
        <f>SUM(H55:H56)</f>
        <v>0</v>
      </c>
      <c r="I54" s="59">
        <f t="shared" si="0"/>
        <v>0</v>
      </c>
      <c r="J54" s="60">
        <f>SUM(J55:J56)</f>
        <v>0</v>
      </c>
      <c r="K54" s="61">
        <f>SUM(K55:K56)</f>
        <v>0</v>
      </c>
      <c r="L54" s="59">
        <f t="shared" si="1"/>
        <v>0</v>
      </c>
    </row>
    <row r="55" spans="1:12" ht="12.75">
      <c r="A55" s="241" t="s">
        <v>27</v>
      </c>
      <c r="B55" s="242"/>
      <c r="C55" s="242"/>
      <c r="D55" s="242"/>
      <c r="E55" s="243"/>
      <c r="F55" s="10">
        <v>172</v>
      </c>
      <c r="G55" s="57"/>
      <c r="H55" s="58"/>
      <c r="I55" s="59">
        <f t="shared" si="0"/>
        <v>0</v>
      </c>
      <c r="J55" s="57"/>
      <c r="K55" s="58"/>
      <c r="L55" s="59">
        <f t="shared" si="1"/>
        <v>0</v>
      </c>
    </row>
    <row r="56" spans="1:12" ht="12.75">
      <c r="A56" s="261" t="s">
        <v>28</v>
      </c>
      <c r="B56" s="248"/>
      <c r="C56" s="248"/>
      <c r="D56" s="248"/>
      <c r="E56" s="249"/>
      <c r="F56" s="11">
        <v>173</v>
      </c>
      <c r="G56" s="62"/>
      <c r="H56" s="63"/>
      <c r="I56" s="64">
        <f t="shared" si="0"/>
        <v>0</v>
      </c>
      <c r="J56" s="62"/>
      <c r="K56" s="63"/>
      <c r="L56" s="64">
        <f t="shared" si="1"/>
        <v>0</v>
      </c>
    </row>
    <row r="57" spans="1:12" ht="21" customHeight="1">
      <c r="A57" s="262" t="s">
        <v>109</v>
      </c>
      <c r="B57" s="263"/>
      <c r="C57" s="263"/>
      <c r="D57" s="263"/>
      <c r="E57" s="264"/>
      <c r="F57" s="143">
        <v>174</v>
      </c>
      <c r="G57" s="144">
        <f>G58+G62</f>
        <v>-32783081.21</v>
      </c>
      <c r="H57" s="145">
        <f>H58+H62</f>
        <v>-177280232.98</v>
      </c>
      <c r="I57" s="146">
        <f t="shared" si="0"/>
        <v>-210063314.19</v>
      </c>
      <c r="J57" s="144">
        <f>J58+J62</f>
        <v>-22067324.49</v>
      </c>
      <c r="K57" s="145">
        <f>K58+K62</f>
        <v>-184874836.69</v>
      </c>
      <c r="L57" s="146">
        <f t="shared" si="1"/>
        <v>-206942161.18</v>
      </c>
    </row>
    <row r="58" spans="1:12" ht="12.75">
      <c r="A58" s="241" t="s">
        <v>110</v>
      </c>
      <c r="B58" s="242"/>
      <c r="C58" s="242"/>
      <c r="D58" s="242"/>
      <c r="E58" s="243"/>
      <c r="F58" s="10">
        <v>175</v>
      </c>
      <c r="G58" s="60">
        <f>SUM(G59:G61)</f>
        <v>-5308313.19</v>
      </c>
      <c r="H58" s="61">
        <f>SUM(H59:H61)</f>
        <v>-47879100.65</v>
      </c>
      <c r="I58" s="59">
        <f t="shared" si="0"/>
        <v>-53187413.839999996</v>
      </c>
      <c r="J58" s="60">
        <f>SUM(J59:J61)</f>
        <v>-4833742.32</v>
      </c>
      <c r="K58" s="61">
        <f>SUM(K59:K61)</f>
        <v>-45108702.45</v>
      </c>
      <c r="L58" s="59">
        <f t="shared" si="1"/>
        <v>-49942444.77</v>
      </c>
    </row>
    <row r="59" spans="1:12" ht="12.75">
      <c r="A59" s="241" t="s">
        <v>29</v>
      </c>
      <c r="B59" s="242"/>
      <c r="C59" s="242"/>
      <c r="D59" s="242"/>
      <c r="E59" s="243"/>
      <c r="F59" s="10">
        <v>176</v>
      </c>
      <c r="G59" s="57">
        <v>-3827335.49</v>
      </c>
      <c r="H59" s="58">
        <v>-35328785.86</v>
      </c>
      <c r="I59" s="59">
        <f t="shared" si="0"/>
        <v>-39156121.35</v>
      </c>
      <c r="J59" s="57">
        <v>-3771972.29</v>
      </c>
      <c r="K59" s="58">
        <v>-36625683.95</v>
      </c>
      <c r="L59" s="59">
        <f t="shared" si="1"/>
        <v>-40397656.24</v>
      </c>
    </row>
    <row r="60" spans="1:12" ht="12.75">
      <c r="A60" s="241" t="s">
        <v>30</v>
      </c>
      <c r="B60" s="242"/>
      <c r="C60" s="242"/>
      <c r="D60" s="242"/>
      <c r="E60" s="243"/>
      <c r="F60" s="10">
        <v>177</v>
      </c>
      <c r="G60" s="57">
        <v>-1480977.7</v>
      </c>
      <c r="H60" s="58">
        <v>-12550314.79</v>
      </c>
      <c r="I60" s="59">
        <f t="shared" si="0"/>
        <v>-14031292.489999998</v>
      </c>
      <c r="J60" s="57">
        <v>-1061770.03</v>
      </c>
      <c r="K60" s="58">
        <v>-8483018.5</v>
      </c>
      <c r="L60" s="59">
        <f t="shared" si="1"/>
        <v>-9544788.53</v>
      </c>
    </row>
    <row r="61" spans="1:12" ht="12.75">
      <c r="A61" s="241" t="s">
        <v>31</v>
      </c>
      <c r="B61" s="242"/>
      <c r="C61" s="242"/>
      <c r="D61" s="242"/>
      <c r="E61" s="243"/>
      <c r="F61" s="10">
        <v>178</v>
      </c>
      <c r="G61" s="57"/>
      <c r="H61" s="58"/>
      <c r="I61" s="59">
        <f t="shared" si="0"/>
        <v>0</v>
      </c>
      <c r="J61" s="57"/>
      <c r="K61" s="58"/>
      <c r="L61" s="59">
        <f t="shared" si="1"/>
        <v>0</v>
      </c>
    </row>
    <row r="62" spans="1:12" ht="24" customHeight="1">
      <c r="A62" s="241" t="s">
        <v>111</v>
      </c>
      <c r="B62" s="242"/>
      <c r="C62" s="242"/>
      <c r="D62" s="242"/>
      <c r="E62" s="243"/>
      <c r="F62" s="10">
        <v>179</v>
      </c>
      <c r="G62" s="60">
        <f>SUM(G63:G65)</f>
        <v>-27474768.02</v>
      </c>
      <c r="H62" s="61">
        <f>SUM(H63:H65)</f>
        <v>-129401132.32999998</v>
      </c>
      <c r="I62" s="59">
        <f t="shared" si="0"/>
        <v>-156875900.35</v>
      </c>
      <c r="J62" s="60">
        <f>SUM(J63:J65)</f>
        <v>-17233582.169999998</v>
      </c>
      <c r="K62" s="61">
        <f>SUM(K63:K65)</f>
        <v>-139766134.24</v>
      </c>
      <c r="L62" s="59">
        <f t="shared" si="1"/>
        <v>-156999716.41</v>
      </c>
    </row>
    <row r="63" spans="1:12" ht="12.75">
      <c r="A63" s="241" t="s">
        <v>32</v>
      </c>
      <c r="B63" s="242"/>
      <c r="C63" s="242"/>
      <c r="D63" s="242"/>
      <c r="E63" s="243"/>
      <c r="F63" s="10">
        <v>180</v>
      </c>
      <c r="G63" s="57">
        <v>-488265.34</v>
      </c>
      <c r="H63" s="58">
        <v>-11950006.3</v>
      </c>
      <c r="I63" s="59">
        <f t="shared" si="0"/>
        <v>-12438271.64</v>
      </c>
      <c r="J63" s="57">
        <v>-422479.54</v>
      </c>
      <c r="K63" s="58">
        <v>-11155945.37</v>
      </c>
      <c r="L63" s="59">
        <f t="shared" si="1"/>
        <v>-11578424.909999998</v>
      </c>
    </row>
    <row r="64" spans="1:12" ht="12.75">
      <c r="A64" s="241" t="s">
        <v>47</v>
      </c>
      <c r="B64" s="242"/>
      <c r="C64" s="242"/>
      <c r="D64" s="242"/>
      <c r="E64" s="243"/>
      <c r="F64" s="10">
        <v>181</v>
      </c>
      <c r="G64" s="57">
        <v>-10344881.85</v>
      </c>
      <c r="H64" s="58">
        <v>-79022845.05</v>
      </c>
      <c r="I64" s="59">
        <f t="shared" si="0"/>
        <v>-89367726.89999999</v>
      </c>
      <c r="J64" s="57">
        <v>-10316305.43</v>
      </c>
      <c r="K64" s="58">
        <v>-76981571.46</v>
      </c>
      <c r="L64" s="59">
        <f t="shared" si="1"/>
        <v>-87297876.88999999</v>
      </c>
    </row>
    <row r="65" spans="1:12" ht="12.75">
      <c r="A65" s="241" t="s">
        <v>48</v>
      </c>
      <c r="B65" s="242"/>
      <c r="C65" s="242"/>
      <c r="D65" s="242"/>
      <c r="E65" s="243"/>
      <c r="F65" s="10">
        <v>182</v>
      </c>
      <c r="G65" s="57">
        <v>-16641620.83</v>
      </c>
      <c r="H65" s="58">
        <v>-38428280.98</v>
      </c>
      <c r="I65" s="59">
        <f t="shared" si="0"/>
        <v>-55069901.809999995</v>
      </c>
      <c r="J65" s="57">
        <v>-6494797.2</v>
      </c>
      <c r="K65" s="58">
        <v>-51628617.41</v>
      </c>
      <c r="L65" s="59">
        <f t="shared" si="1"/>
        <v>-58123414.61</v>
      </c>
    </row>
    <row r="66" spans="1:12" ht="12.75">
      <c r="A66" s="244" t="s">
        <v>112</v>
      </c>
      <c r="B66" s="242"/>
      <c r="C66" s="242"/>
      <c r="D66" s="242"/>
      <c r="E66" s="243"/>
      <c r="F66" s="10">
        <v>183</v>
      </c>
      <c r="G66" s="60">
        <f>SUM(G67:G73)</f>
        <v>-3814833.0500000003</v>
      </c>
      <c r="H66" s="61">
        <f>SUM(H67:H73)</f>
        <v>-17803111.06</v>
      </c>
      <c r="I66" s="59">
        <f t="shared" si="0"/>
        <v>-21617944.11</v>
      </c>
      <c r="J66" s="60">
        <f>SUM(J67:J73)</f>
        <v>-2497922.3800000004</v>
      </c>
      <c r="K66" s="61">
        <f>SUM(K67:K73)</f>
        <v>-40867931.53999999</v>
      </c>
      <c r="L66" s="59">
        <f t="shared" si="1"/>
        <v>-43365853.919999994</v>
      </c>
    </row>
    <row r="67" spans="1:12" ht="21" customHeight="1">
      <c r="A67" s="241" t="s">
        <v>220</v>
      </c>
      <c r="B67" s="242"/>
      <c r="C67" s="242"/>
      <c r="D67" s="242"/>
      <c r="E67" s="243"/>
      <c r="F67" s="10">
        <v>184</v>
      </c>
      <c r="G67" s="57"/>
      <c r="H67" s="58"/>
      <c r="I67" s="59">
        <f t="shared" si="0"/>
        <v>0</v>
      </c>
      <c r="J67" s="57"/>
      <c r="K67" s="58"/>
      <c r="L67" s="59">
        <f t="shared" si="1"/>
        <v>0</v>
      </c>
    </row>
    <row r="68" spans="1:12" ht="12.75">
      <c r="A68" s="241" t="s">
        <v>49</v>
      </c>
      <c r="B68" s="242"/>
      <c r="C68" s="242"/>
      <c r="D68" s="242"/>
      <c r="E68" s="243"/>
      <c r="F68" s="10">
        <v>185</v>
      </c>
      <c r="G68" s="57"/>
      <c r="H68" s="58"/>
      <c r="I68" s="59">
        <f t="shared" si="0"/>
        <v>0</v>
      </c>
      <c r="J68" s="57"/>
      <c r="K68" s="58">
        <v>-36961.04</v>
      </c>
      <c r="L68" s="59">
        <f t="shared" si="1"/>
        <v>-36961.04</v>
      </c>
    </row>
    <row r="69" spans="1:12" ht="12.75">
      <c r="A69" s="241" t="s">
        <v>205</v>
      </c>
      <c r="B69" s="242"/>
      <c r="C69" s="242"/>
      <c r="D69" s="242"/>
      <c r="E69" s="243"/>
      <c r="F69" s="10">
        <v>186</v>
      </c>
      <c r="G69" s="57"/>
      <c r="H69" s="58">
        <v>-124730.81</v>
      </c>
      <c r="I69" s="59">
        <f t="shared" si="0"/>
        <v>-124730.81</v>
      </c>
      <c r="J69" s="57"/>
      <c r="K69" s="58">
        <v>-21977684.58</v>
      </c>
      <c r="L69" s="59">
        <f t="shared" si="1"/>
        <v>-21977684.58</v>
      </c>
    </row>
    <row r="70" spans="1:12" ht="23.25" customHeight="1">
      <c r="A70" s="241" t="s">
        <v>248</v>
      </c>
      <c r="B70" s="242"/>
      <c r="C70" s="242"/>
      <c r="D70" s="242"/>
      <c r="E70" s="243"/>
      <c r="F70" s="10">
        <v>187</v>
      </c>
      <c r="G70" s="57">
        <v>-999.93</v>
      </c>
      <c r="H70" s="58">
        <v>-8499</v>
      </c>
      <c r="I70" s="59">
        <f t="shared" si="0"/>
        <v>-9498.93</v>
      </c>
      <c r="J70" s="57"/>
      <c r="K70" s="58">
        <v>-15043.16</v>
      </c>
      <c r="L70" s="59">
        <f t="shared" si="1"/>
        <v>-15043.16</v>
      </c>
    </row>
    <row r="71" spans="1:12" ht="19.5" customHeight="1">
      <c r="A71" s="241" t="s">
        <v>249</v>
      </c>
      <c r="B71" s="242"/>
      <c r="C71" s="242"/>
      <c r="D71" s="242"/>
      <c r="E71" s="243"/>
      <c r="F71" s="10">
        <v>188</v>
      </c>
      <c r="G71" s="57">
        <v>-264334.47</v>
      </c>
      <c r="H71" s="58">
        <v>-292597.09</v>
      </c>
      <c r="I71" s="59">
        <f t="shared" si="0"/>
        <v>-556931.56</v>
      </c>
      <c r="J71" s="57">
        <v>-2349923.74</v>
      </c>
      <c r="K71" s="58">
        <v>-1589267.77</v>
      </c>
      <c r="L71" s="59">
        <f t="shared" si="1"/>
        <v>-3939191.5100000002</v>
      </c>
    </row>
    <row r="72" spans="1:12" ht="12.75">
      <c r="A72" s="241" t="s">
        <v>251</v>
      </c>
      <c r="B72" s="242"/>
      <c r="C72" s="242"/>
      <c r="D72" s="242"/>
      <c r="E72" s="243"/>
      <c r="F72" s="10">
        <v>189</v>
      </c>
      <c r="G72" s="57">
        <v>-3320484.2</v>
      </c>
      <c r="H72" s="58">
        <v>-2600907.49</v>
      </c>
      <c r="I72" s="59">
        <f aca="true" t="shared" si="2" ref="I72:I99">G72+H72</f>
        <v>-5921391.69</v>
      </c>
      <c r="J72" s="57"/>
      <c r="K72" s="58"/>
      <c r="L72" s="59">
        <f aca="true" t="shared" si="3" ref="L72:L99">J72+K72</f>
        <v>0</v>
      </c>
    </row>
    <row r="73" spans="1:12" ht="12.75">
      <c r="A73" s="241" t="s">
        <v>250</v>
      </c>
      <c r="B73" s="242"/>
      <c r="C73" s="242"/>
      <c r="D73" s="242"/>
      <c r="E73" s="243"/>
      <c r="F73" s="10">
        <v>190</v>
      </c>
      <c r="G73" s="57">
        <v>-229014.45</v>
      </c>
      <c r="H73" s="58">
        <v>-14776376.67</v>
      </c>
      <c r="I73" s="59">
        <f t="shared" si="2"/>
        <v>-15005391.12</v>
      </c>
      <c r="J73" s="57">
        <v>-147998.64</v>
      </c>
      <c r="K73" s="58">
        <v>-17248974.99</v>
      </c>
      <c r="L73" s="59">
        <f t="shared" si="3"/>
        <v>-17396973.63</v>
      </c>
    </row>
    <row r="74" spans="1:12" ht="24.75" customHeight="1">
      <c r="A74" s="244" t="s">
        <v>113</v>
      </c>
      <c r="B74" s="242"/>
      <c r="C74" s="242"/>
      <c r="D74" s="242"/>
      <c r="E74" s="243"/>
      <c r="F74" s="10">
        <v>191</v>
      </c>
      <c r="G74" s="60">
        <f>SUM(G75:G76)</f>
        <v>-86718.99</v>
      </c>
      <c r="H74" s="61">
        <f>SUM(H75:H76)</f>
        <v>-20217544.62</v>
      </c>
      <c r="I74" s="59">
        <f t="shared" si="2"/>
        <v>-20304263.61</v>
      </c>
      <c r="J74" s="60">
        <f>SUM(J75:J76)</f>
        <v>-62530.62</v>
      </c>
      <c r="K74" s="61">
        <f>SUM(K75:K76)</f>
        <v>-12939235.56</v>
      </c>
      <c r="L74" s="59">
        <f t="shared" si="3"/>
        <v>-13001766.18</v>
      </c>
    </row>
    <row r="75" spans="1:12" ht="12.75">
      <c r="A75" s="241" t="s">
        <v>50</v>
      </c>
      <c r="B75" s="242"/>
      <c r="C75" s="242"/>
      <c r="D75" s="242"/>
      <c r="E75" s="243"/>
      <c r="F75" s="10">
        <v>192</v>
      </c>
      <c r="G75" s="57"/>
      <c r="H75" s="58"/>
      <c r="I75" s="59">
        <f t="shared" si="2"/>
        <v>0</v>
      </c>
      <c r="J75" s="57"/>
      <c r="K75" s="58"/>
      <c r="L75" s="59">
        <f t="shared" si="3"/>
        <v>0</v>
      </c>
    </row>
    <row r="76" spans="1:12" ht="12.75">
      <c r="A76" s="241" t="s">
        <v>51</v>
      </c>
      <c r="B76" s="242"/>
      <c r="C76" s="242"/>
      <c r="D76" s="242"/>
      <c r="E76" s="243"/>
      <c r="F76" s="10">
        <v>193</v>
      </c>
      <c r="G76" s="57">
        <v>-86718.99</v>
      </c>
      <c r="H76" s="58">
        <v>-20217544.62</v>
      </c>
      <c r="I76" s="59">
        <f t="shared" si="2"/>
        <v>-20304263.61</v>
      </c>
      <c r="J76" s="57">
        <v>-62530.62</v>
      </c>
      <c r="K76" s="58">
        <v>-12939235.56</v>
      </c>
      <c r="L76" s="59">
        <f t="shared" si="3"/>
        <v>-13001766.18</v>
      </c>
    </row>
    <row r="77" spans="1:12" ht="12.75">
      <c r="A77" s="244" t="s">
        <v>59</v>
      </c>
      <c r="B77" s="242"/>
      <c r="C77" s="242"/>
      <c r="D77" s="242"/>
      <c r="E77" s="243"/>
      <c r="F77" s="10">
        <v>194</v>
      </c>
      <c r="G77" s="57"/>
      <c r="H77" s="58">
        <v>-177719.06</v>
      </c>
      <c r="I77" s="59">
        <f t="shared" si="2"/>
        <v>-177719.06</v>
      </c>
      <c r="J77" s="57"/>
      <c r="K77" s="58">
        <v>-91021.52</v>
      </c>
      <c r="L77" s="59">
        <f t="shared" si="3"/>
        <v>-91021.52</v>
      </c>
    </row>
    <row r="78" spans="1:12" ht="48" customHeight="1">
      <c r="A78" s="244" t="s">
        <v>357</v>
      </c>
      <c r="B78" s="242"/>
      <c r="C78" s="242"/>
      <c r="D78" s="242"/>
      <c r="E78" s="243"/>
      <c r="F78" s="10">
        <v>195</v>
      </c>
      <c r="G78" s="60">
        <f>G7+G16+G30+G31+G32+G33+G42+G50+G54+G57+G66+G74+G77</f>
        <v>8891463.17000003</v>
      </c>
      <c r="H78" s="61">
        <f>H7+H16+H30+H31+H32+H33+H42+H50+H54+H57+H66+H74+H77</f>
        <v>17543170.999999978</v>
      </c>
      <c r="I78" s="59">
        <f t="shared" si="2"/>
        <v>26434634.17000001</v>
      </c>
      <c r="J78" s="60">
        <f>J7+J16+J30+J31+J32+J33+J42+J50+J54+J57+J66+J74+J77</f>
        <v>11332061.350000028</v>
      </c>
      <c r="K78" s="61">
        <f>K7+K16+K30+K31+K32+K33+K42+K50+K54+K57+K66+K74+K77</f>
        <v>24220473.99000005</v>
      </c>
      <c r="L78" s="59">
        <f t="shared" si="3"/>
        <v>35552535.34000008</v>
      </c>
    </row>
    <row r="79" spans="1:12" ht="12.75">
      <c r="A79" s="244" t="s">
        <v>114</v>
      </c>
      <c r="B79" s="242"/>
      <c r="C79" s="242"/>
      <c r="D79" s="242"/>
      <c r="E79" s="243"/>
      <c r="F79" s="10">
        <v>196</v>
      </c>
      <c r="G79" s="60">
        <f>SUM(G80:G81)</f>
        <v>-1778292.64</v>
      </c>
      <c r="H79" s="61">
        <f>SUM(H80:H81)</f>
        <v>-3508634.2</v>
      </c>
      <c r="I79" s="59">
        <f t="shared" si="2"/>
        <v>-5286926.84</v>
      </c>
      <c r="J79" s="60">
        <f>SUM(J80:J81)</f>
        <v>-2266412.27</v>
      </c>
      <c r="K79" s="61">
        <f>SUM(K80:K81)</f>
        <v>-4844094.8</v>
      </c>
      <c r="L79" s="59">
        <f t="shared" si="3"/>
        <v>-7110507.07</v>
      </c>
    </row>
    <row r="80" spans="1:12" ht="12.75">
      <c r="A80" s="241" t="s">
        <v>52</v>
      </c>
      <c r="B80" s="242"/>
      <c r="C80" s="242"/>
      <c r="D80" s="242"/>
      <c r="E80" s="243"/>
      <c r="F80" s="10">
        <v>197</v>
      </c>
      <c r="G80" s="57">
        <v>-1778292.64</v>
      </c>
      <c r="H80" s="58">
        <v>-3508634.2</v>
      </c>
      <c r="I80" s="59">
        <f t="shared" si="2"/>
        <v>-5286926.84</v>
      </c>
      <c r="J80" s="57">
        <v>-2266412.27</v>
      </c>
      <c r="K80" s="58">
        <v>-4844094.8</v>
      </c>
      <c r="L80" s="59">
        <f t="shared" si="3"/>
        <v>-7110507.07</v>
      </c>
    </row>
    <row r="81" spans="1:12" ht="12.75">
      <c r="A81" s="241" t="s">
        <v>53</v>
      </c>
      <c r="B81" s="242"/>
      <c r="C81" s="242"/>
      <c r="D81" s="242"/>
      <c r="E81" s="243"/>
      <c r="F81" s="10">
        <v>198</v>
      </c>
      <c r="G81" s="57"/>
      <c r="H81" s="58"/>
      <c r="I81" s="59">
        <f t="shared" si="2"/>
        <v>0</v>
      </c>
      <c r="J81" s="57"/>
      <c r="K81" s="58"/>
      <c r="L81" s="59">
        <f t="shared" si="3"/>
        <v>0</v>
      </c>
    </row>
    <row r="82" spans="1:12" ht="21" customHeight="1">
      <c r="A82" s="244" t="s">
        <v>207</v>
      </c>
      <c r="B82" s="242"/>
      <c r="C82" s="242"/>
      <c r="D82" s="242"/>
      <c r="E82" s="243"/>
      <c r="F82" s="10">
        <v>199</v>
      </c>
      <c r="G82" s="60">
        <f>G78+G79</f>
        <v>7113170.53000003</v>
      </c>
      <c r="H82" s="61">
        <f>H78+H79</f>
        <v>14034536.799999978</v>
      </c>
      <c r="I82" s="59">
        <f t="shared" si="2"/>
        <v>21147707.33000001</v>
      </c>
      <c r="J82" s="60">
        <f>J78+J79</f>
        <v>9065649.080000028</v>
      </c>
      <c r="K82" s="61">
        <f>K78+K79</f>
        <v>19376379.19000005</v>
      </c>
      <c r="L82" s="59">
        <f>J82+K82</f>
        <v>28442028.270000078</v>
      </c>
    </row>
    <row r="83" spans="1:12" ht="12.75">
      <c r="A83" s="244" t="s">
        <v>252</v>
      </c>
      <c r="B83" s="245"/>
      <c r="C83" s="245"/>
      <c r="D83" s="245"/>
      <c r="E83" s="253"/>
      <c r="F83" s="10">
        <v>200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253</v>
      </c>
      <c r="B84" s="245"/>
      <c r="C84" s="245"/>
      <c r="D84" s="245"/>
      <c r="E84" s="253"/>
      <c r="F84" s="10">
        <v>201</v>
      </c>
      <c r="G84" s="57"/>
      <c r="H84" s="58"/>
      <c r="I84" s="59">
        <f t="shared" si="2"/>
        <v>0</v>
      </c>
      <c r="J84" s="57"/>
      <c r="K84" s="58"/>
      <c r="L84" s="59">
        <f t="shared" si="3"/>
        <v>0</v>
      </c>
    </row>
    <row r="85" spans="1:12" ht="12.75">
      <c r="A85" s="244" t="s">
        <v>258</v>
      </c>
      <c r="B85" s="245"/>
      <c r="C85" s="245"/>
      <c r="D85" s="245"/>
      <c r="E85" s="245"/>
      <c r="F85" s="10">
        <v>202</v>
      </c>
      <c r="G85" s="57">
        <f>+G7+G16+G30+G31+G32+G81</f>
        <v>112785093.35000002</v>
      </c>
      <c r="H85" s="57">
        <f>+H7+H16+H30+H31+H32+H81</f>
        <v>529145372.06999993</v>
      </c>
      <c r="I85" s="65">
        <f>IF((G85+H85)=(I7+I16+I30+I31+I32+I81),(G85+H85),FALSE)</f>
        <v>641930465.42</v>
      </c>
      <c r="J85" s="57">
        <f>+J7+J16+J30+J31+J32+J81</f>
        <v>123855109.44000003</v>
      </c>
      <c r="K85" s="58">
        <f>+K7+K16+K30+K31+K32+K81</f>
        <v>492824614.15000004</v>
      </c>
      <c r="L85" s="65">
        <f>IF((J85+K85)=(L7+L16+L30+L31+L32+L81),(J85+K85),FALSE)</f>
        <v>616679723.59</v>
      </c>
    </row>
    <row r="86" spans="1:12" ht="12.75">
      <c r="A86" s="244" t="s">
        <v>259</v>
      </c>
      <c r="B86" s="245"/>
      <c r="C86" s="245"/>
      <c r="D86" s="245"/>
      <c r="E86" s="245"/>
      <c r="F86" s="10">
        <v>203</v>
      </c>
      <c r="G86" s="57">
        <f>+G33+G42+G50+G54+G57+G66+G74+G77+G80</f>
        <v>-105671922.82000001</v>
      </c>
      <c r="H86" s="57">
        <f>+H33+H42+H50+H54+H57+H66+H74+H77+H80</f>
        <v>-515110835.2699999</v>
      </c>
      <c r="I86" s="65">
        <f>IF((G86+H86)=(I33+I42+I50+I54+I57+I66+I74+I77+I80),(G86+H86),FALSE)</f>
        <v>-620782758.0899999</v>
      </c>
      <c r="J86" s="57">
        <f>+J33+J42+J50+J54+J57+J66+J74+J77+J80</f>
        <v>-114789460.36</v>
      </c>
      <c r="K86" s="58">
        <f>+K33+K42+K50+K54+K57+K66+K74+K77+K80</f>
        <v>-473448234.9599999</v>
      </c>
      <c r="L86" s="65">
        <f>IF((J86+K86)=(L33+L42+L50+L54+L57+L66+L74+L77+L80),(J86+K86),FALSE)</f>
        <v>-588237695.3199999</v>
      </c>
    </row>
    <row r="87" spans="1:12" ht="12.75">
      <c r="A87" s="244" t="s">
        <v>208</v>
      </c>
      <c r="B87" s="242"/>
      <c r="C87" s="242"/>
      <c r="D87" s="242"/>
      <c r="E87" s="242"/>
      <c r="F87" s="10">
        <v>204</v>
      </c>
      <c r="G87" s="60">
        <f>SUM(G88:G94)-G95</f>
        <v>4227114.92</v>
      </c>
      <c r="H87" s="61">
        <f>SUM(H88:H94)-H95</f>
        <v>6587909.9</v>
      </c>
      <c r="I87" s="59">
        <f t="shared" si="2"/>
        <v>10815024.82</v>
      </c>
      <c r="J87" s="60">
        <f>SUM(J88:J94)-J95</f>
        <v>11549145.3</v>
      </c>
      <c r="K87" s="61">
        <f>SUM(K88:K94)-K95</f>
        <v>14826639.66</v>
      </c>
      <c r="L87" s="59">
        <f t="shared" si="3"/>
        <v>26375784.96</v>
      </c>
    </row>
    <row r="88" spans="1:12" ht="19.5" customHeight="1">
      <c r="A88" s="241" t="s">
        <v>260</v>
      </c>
      <c r="B88" s="242"/>
      <c r="C88" s="242"/>
      <c r="D88" s="242"/>
      <c r="E88" s="242"/>
      <c r="F88" s="10">
        <v>205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23.25" customHeight="1">
      <c r="A89" s="241" t="s">
        <v>261</v>
      </c>
      <c r="B89" s="242"/>
      <c r="C89" s="242"/>
      <c r="D89" s="242"/>
      <c r="E89" s="242"/>
      <c r="F89" s="10">
        <v>206</v>
      </c>
      <c r="G89" s="57">
        <v>4227114.92</v>
      </c>
      <c r="H89" s="58">
        <v>7925706.66</v>
      </c>
      <c r="I89" s="59">
        <f t="shared" si="2"/>
        <v>12152821.58</v>
      </c>
      <c r="J89" s="57">
        <v>11549145.3</v>
      </c>
      <c r="K89" s="58">
        <v>14887290.31</v>
      </c>
      <c r="L89" s="59">
        <f t="shared" si="3"/>
        <v>26436435.61</v>
      </c>
    </row>
    <row r="90" spans="1:12" ht="21.75" customHeight="1">
      <c r="A90" s="241" t="s">
        <v>262</v>
      </c>
      <c r="B90" s="242"/>
      <c r="C90" s="242"/>
      <c r="D90" s="242"/>
      <c r="E90" s="242"/>
      <c r="F90" s="10">
        <v>207</v>
      </c>
      <c r="G90" s="57"/>
      <c r="H90" s="58">
        <v>-1337796.76</v>
      </c>
      <c r="I90" s="59">
        <f t="shared" si="2"/>
        <v>-1337796.76</v>
      </c>
      <c r="J90" s="57"/>
      <c r="K90" s="58">
        <v>-60650.65</v>
      </c>
      <c r="L90" s="59">
        <f t="shared" si="3"/>
        <v>-60650.65</v>
      </c>
    </row>
    <row r="91" spans="1:12" ht="21" customHeight="1">
      <c r="A91" s="241" t="s">
        <v>263</v>
      </c>
      <c r="B91" s="242"/>
      <c r="C91" s="242"/>
      <c r="D91" s="242"/>
      <c r="E91" s="242"/>
      <c r="F91" s="10">
        <v>208</v>
      </c>
      <c r="G91" s="57"/>
      <c r="H91" s="58"/>
      <c r="I91" s="59">
        <f t="shared" si="2"/>
        <v>0</v>
      </c>
      <c r="J91" s="57"/>
      <c r="K91" s="58"/>
      <c r="L91" s="59">
        <f t="shared" si="3"/>
        <v>0</v>
      </c>
    </row>
    <row r="92" spans="1:12" ht="12.75">
      <c r="A92" s="241" t="s">
        <v>264</v>
      </c>
      <c r="B92" s="242"/>
      <c r="C92" s="242"/>
      <c r="D92" s="242"/>
      <c r="E92" s="242"/>
      <c r="F92" s="10">
        <v>209</v>
      </c>
      <c r="G92" s="57"/>
      <c r="H92" s="58"/>
      <c r="I92" s="59">
        <f t="shared" si="2"/>
        <v>0</v>
      </c>
      <c r="J92" s="57"/>
      <c r="K92" s="58"/>
      <c r="L92" s="59">
        <f t="shared" si="3"/>
        <v>0</v>
      </c>
    </row>
    <row r="93" spans="1:12" ht="22.5" customHeight="1">
      <c r="A93" s="241" t="s">
        <v>265</v>
      </c>
      <c r="B93" s="242"/>
      <c r="C93" s="242"/>
      <c r="D93" s="242"/>
      <c r="E93" s="242"/>
      <c r="F93" s="10">
        <v>210</v>
      </c>
      <c r="G93" s="57"/>
      <c r="H93" s="58"/>
      <c r="I93" s="59">
        <f t="shared" si="2"/>
        <v>0</v>
      </c>
      <c r="J93" s="57"/>
      <c r="K93" s="58"/>
      <c r="L93" s="59">
        <f t="shared" si="3"/>
        <v>0</v>
      </c>
    </row>
    <row r="94" spans="1:12" ht="12.75">
      <c r="A94" s="241" t="s">
        <v>266</v>
      </c>
      <c r="B94" s="242"/>
      <c r="C94" s="242"/>
      <c r="D94" s="242"/>
      <c r="E94" s="242"/>
      <c r="F94" s="10">
        <v>211</v>
      </c>
      <c r="G94" s="57"/>
      <c r="H94" s="58"/>
      <c r="I94" s="59">
        <f t="shared" si="2"/>
        <v>0</v>
      </c>
      <c r="J94" s="57"/>
      <c r="K94" s="58"/>
      <c r="L94" s="59">
        <f t="shared" si="3"/>
        <v>0</v>
      </c>
    </row>
    <row r="95" spans="1:12" ht="12.75">
      <c r="A95" s="241" t="s">
        <v>267</v>
      </c>
      <c r="B95" s="242"/>
      <c r="C95" s="242"/>
      <c r="D95" s="242"/>
      <c r="E95" s="242"/>
      <c r="F95" s="10">
        <v>212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206</v>
      </c>
      <c r="B96" s="242"/>
      <c r="C96" s="242"/>
      <c r="D96" s="242"/>
      <c r="E96" s="242"/>
      <c r="F96" s="10">
        <v>213</v>
      </c>
      <c r="G96" s="60">
        <f>G82+G87</f>
        <v>11340285.450000029</v>
      </c>
      <c r="H96" s="61">
        <f>H82+H87</f>
        <v>20622446.69999998</v>
      </c>
      <c r="I96" s="59">
        <f t="shared" si="2"/>
        <v>31962732.15000001</v>
      </c>
      <c r="J96" s="60">
        <f>J82+J87</f>
        <v>20614794.38000003</v>
      </c>
      <c r="K96" s="61">
        <f>K82+K87</f>
        <v>34203018.85000005</v>
      </c>
      <c r="L96" s="59">
        <f t="shared" si="3"/>
        <v>54817813.23000008</v>
      </c>
    </row>
    <row r="97" spans="1:12" ht="12.75">
      <c r="A97" s="244" t="s">
        <v>252</v>
      </c>
      <c r="B97" s="245"/>
      <c r="C97" s="245"/>
      <c r="D97" s="245"/>
      <c r="E97" s="253"/>
      <c r="F97" s="10">
        <v>214</v>
      </c>
      <c r="G97" s="5"/>
      <c r="H97" s="6"/>
      <c r="I97" s="33">
        <f t="shared" si="2"/>
        <v>0</v>
      </c>
      <c r="J97" s="5"/>
      <c r="K97" s="6"/>
      <c r="L97" s="33">
        <f t="shared" si="3"/>
        <v>0</v>
      </c>
    </row>
    <row r="98" spans="1:12" ht="12.75">
      <c r="A98" s="244" t="s">
        <v>253</v>
      </c>
      <c r="B98" s="245"/>
      <c r="C98" s="245"/>
      <c r="D98" s="245"/>
      <c r="E98" s="253"/>
      <c r="F98" s="10">
        <v>215</v>
      </c>
      <c r="G98" s="5"/>
      <c r="H98" s="6"/>
      <c r="I98" s="33">
        <f t="shared" si="2"/>
        <v>0</v>
      </c>
      <c r="J98" s="5"/>
      <c r="K98" s="6"/>
      <c r="L98" s="33">
        <f t="shared" si="3"/>
        <v>0</v>
      </c>
    </row>
    <row r="99" spans="1:12" ht="12.75">
      <c r="A99" s="246" t="s">
        <v>291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34">
        <f t="shared" si="2"/>
        <v>0</v>
      </c>
      <c r="J99" s="7">
        <v>0</v>
      </c>
      <c r="K99" s="8">
        <v>0</v>
      </c>
      <c r="L99" s="34">
        <f t="shared" si="3"/>
        <v>0</v>
      </c>
    </row>
    <row r="100" spans="1:12" ht="12.75">
      <c r="A100" s="265" t="s">
        <v>369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L17 I50:K59 I62:K73 I96" formula="1"/>
    <ignoredError sqref="I18:L34 I38:K49 I74:K79 I82:L84 I85:L90 H85:H90" formula="1" formulaRange="1"/>
    <ignoredError sqref="G35:L37 G18:H34 G38:H49 L38:L49 H80:L81 H74:H79 L74:L79 H82:H84" formulaRange="1"/>
    <ignoredError sqref="G91:L94 G85:G90" unlockedFormula="1"/>
    <ignoredError sqref="I85:L90" formula="1" formulaRange="1" unlockedFormula="1"/>
    <ignoredError sqref="H85:H9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10">
      <selection activeCell="N21" sqref="N21"/>
    </sheetView>
  </sheetViews>
  <sheetFormatPr defaultColWidth="9.140625" defaultRowHeight="12.75"/>
  <cols>
    <col min="1" max="4" width="9.140625" style="29" customWidth="1"/>
    <col min="5" max="5" width="22.421875" style="29" customWidth="1"/>
    <col min="6" max="16384" width="9.140625" style="29" customWidth="1"/>
  </cols>
  <sheetData>
    <row r="1" spans="1:12" ht="15.75">
      <c r="A1" s="25" t="s">
        <v>368</v>
      </c>
      <c r="B1" s="37"/>
      <c r="C1" s="37"/>
      <c r="D1" s="37"/>
      <c r="E1" s="37"/>
      <c r="F1" s="37"/>
      <c r="G1" s="37"/>
      <c r="H1" s="38"/>
      <c r="I1" s="38"/>
      <c r="J1" s="39"/>
      <c r="K1" s="40"/>
      <c r="L1" s="41"/>
    </row>
    <row r="2" spans="1:12" ht="12.75">
      <c r="A2" s="238" t="s">
        <v>397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2.75">
      <c r="A3" s="140"/>
      <c r="B3" s="139"/>
      <c r="C3" s="139"/>
      <c r="D3" s="141"/>
      <c r="E3" s="141"/>
      <c r="F3" s="141"/>
      <c r="G3" s="141"/>
      <c r="H3" s="141"/>
      <c r="I3" s="142"/>
      <c r="J3" s="142"/>
      <c r="K3" s="260" t="s">
        <v>58</v>
      </c>
      <c r="L3" s="260"/>
    </row>
    <row r="4" spans="1:12" ht="12.75" customHeight="1">
      <c r="A4" s="234" t="s">
        <v>2</v>
      </c>
      <c r="B4" s="235"/>
      <c r="C4" s="235"/>
      <c r="D4" s="235"/>
      <c r="E4" s="235"/>
      <c r="F4" s="234" t="s">
        <v>221</v>
      </c>
      <c r="G4" s="234" t="s">
        <v>365</v>
      </c>
      <c r="H4" s="235"/>
      <c r="I4" s="235"/>
      <c r="J4" s="234" t="s">
        <v>366</v>
      </c>
      <c r="K4" s="235"/>
      <c r="L4" s="235"/>
    </row>
    <row r="5" spans="1:12" ht="12.75">
      <c r="A5" s="235"/>
      <c r="B5" s="235"/>
      <c r="C5" s="235"/>
      <c r="D5" s="235"/>
      <c r="E5" s="235"/>
      <c r="F5" s="235"/>
      <c r="G5" s="35" t="s">
        <v>353</v>
      </c>
      <c r="H5" s="35" t="s">
        <v>354</v>
      </c>
      <c r="I5" s="35" t="s">
        <v>355</v>
      </c>
      <c r="J5" s="35" t="s">
        <v>353</v>
      </c>
      <c r="K5" s="35" t="s">
        <v>354</v>
      </c>
      <c r="L5" s="35" t="s">
        <v>355</v>
      </c>
    </row>
    <row r="6" spans="1:12" ht="12.75">
      <c r="A6" s="234">
        <v>1</v>
      </c>
      <c r="B6" s="234"/>
      <c r="C6" s="234"/>
      <c r="D6" s="234"/>
      <c r="E6" s="234"/>
      <c r="F6" s="36">
        <v>2</v>
      </c>
      <c r="G6" s="36">
        <v>3</v>
      </c>
      <c r="H6" s="36">
        <v>4</v>
      </c>
      <c r="I6" s="36" t="s">
        <v>56</v>
      </c>
      <c r="J6" s="36">
        <v>6</v>
      </c>
      <c r="K6" s="36">
        <v>7</v>
      </c>
      <c r="L6" s="36" t="s">
        <v>57</v>
      </c>
    </row>
    <row r="7" spans="1:12" ht="12.75">
      <c r="A7" s="230" t="s">
        <v>99</v>
      </c>
      <c r="B7" s="232"/>
      <c r="C7" s="232"/>
      <c r="D7" s="232"/>
      <c r="E7" s="233"/>
      <c r="F7" s="9">
        <v>124</v>
      </c>
      <c r="G7" s="54">
        <f>SUM(G8:G15)</f>
        <v>80672104.57000002</v>
      </c>
      <c r="H7" s="55">
        <f>SUM(H8:H15)</f>
        <v>452797167.5899999</v>
      </c>
      <c r="I7" s="56">
        <f>G7+H7</f>
        <v>533469272.15999997</v>
      </c>
      <c r="J7" s="54">
        <f>SUM(J8:J15)</f>
        <v>91251990.84000002</v>
      </c>
      <c r="K7" s="55">
        <f>SUM(K8:K15)</f>
        <v>420522457.20000005</v>
      </c>
      <c r="L7" s="56">
        <f>J7+K7</f>
        <v>511774448.0400001</v>
      </c>
    </row>
    <row r="8" spans="1:12" ht="12.75">
      <c r="A8" s="241" t="s">
        <v>196</v>
      </c>
      <c r="B8" s="242"/>
      <c r="C8" s="242"/>
      <c r="D8" s="242"/>
      <c r="E8" s="243"/>
      <c r="F8" s="10">
        <v>125</v>
      </c>
      <c r="G8" s="57">
        <v>81190279.98</v>
      </c>
      <c r="H8" s="58">
        <v>869967784.39</v>
      </c>
      <c r="I8" s="59">
        <f aca="true" t="shared" si="0" ref="I8:I71">G8+H8</f>
        <v>951158064.37</v>
      </c>
      <c r="J8" s="57">
        <v>91003028.76</v>
      </c>
      <c r="K8" s="58">
        <v>807965993.13</v>
      </c>
      <c r="L8" s="59">
        <f aca="true" t="shared" si="1" ref="L8:L71">J8+K8</f>
        <v>898969021.89</v>
      </c>
    </row>
    <row r="9" spans="1:12" ht="12.75">
      <c r="A9" s="241" t="s">
        <v>197</v>
      </c>
      <c r="B9" s="242"/>
      <c r="C9" s="242"/>
      <c r="D9" s="242"/>
      <c r="E9" s="243"/>
      <c r="F9" s="10">
        <v>126</v>
      </c>
      <c r="G9" s="57"/>
      <c r="H9" s="58"/>
      <c r="I9" s="59">
        <f t="shared" si="0"/>
        <v>0</v>
      </c>
      <c r="J9" s="57"/>
      <c r="K9" s="58"/>
      <c r="L9" s="59">
        <f t="shared" si="1"/>
        <v>0</v>
      </c>
    </row>
    <row r="10" spans="1:12" ht="25.5" customHeight="1">
      <c r="A10" s="241" t="s">
        <v>198</v>
      </c>
      <c r="B10" s="242"/>
      <c r="C10" s="242"/>
      <c r="D10" s="242"/>
      <c r="E10" s="243"/>
      <c r="F10" s="10">
        <v>127</v>
      </c>
      <c r="G10" s="57"/>
      <c r="H10" s="58">
        <v>-25822488.86</v>
      </c>
      <c r="I10" s="59">
        <f t="shared" si="0"/>
        <v>-25822488.86</v>
      </c>
      <c r="J10" s="57"/>
      <c r="K10" s="58">
        <v>-21413498.97</v>
      </c>
      <c r="L10" s="59">
        <f t="shared" si="1"/>
        <v>-21413498.97</v>
      </c>
    </row>
    <row r="11" spans="1:12" ht="12.75">
      <c r="A11" s="241" t="s">
        <v>199</v>
      </c>
      <c r="B11" s="242"/>
      <c r="C11" s="242"/>
      <c r="D11" s="242"/>
      <c r="E11" s="243"/>
      <c r="F11" s="10">
        <v>128</v>
      </c>
      <c r="G11" s="57">
        <v>-86282.74</v>
      </c>
      <c r="H11" s="58">
        <v>-152599254.18</v>
      </c>
      <c r="I11" s="59">
        <f t="shared" si="0"/>
        <v>-152685536.92000002</v>
      </c>
      <c r="J11" s="57">
        <v>-93846.08</v>
      </c>
      <c r="K11" s="58">
        <v>-143459550.65</v>
      </c>
      <c r="L11" s="59">
        <f t="shared" si="1"/>
        <v>-143553396.73000002</v>
      </c>
    </row>
    <row r="12" spans="1:12" ht="12.75">
      <c r="A12" s="241" t="s">
        <v>200</v>
      </c>
      <c r="B12" s="242"/>
      <c r="C12" s="242"/>
      <c r="D12" s="242"/>
      <c r="E12" s="243"/>
      <c r="F12" s="10">
        <v>129</v>
      </c>
      <c r="G12" s="57"/>
      <c r="H12" s="58">
        <v>-3950575.62</v>
      </c>
      <c r="I12" s="59">
        <f t="shared" si="0"/>
        <v>-3950575.62</v>
      </c>
      <c r="J12" s="57"/>
      <c r="K12" s="58"/>
      <c r="L12" s="59">
        <f t="shared" si="1"/>
        <v>0</v>
      </c>
    </row>
    <row r="13" spans="1:12" ht="12.75">
      <c r="A13" s="241" t="s">
        <v>201</v>
      </c>
      <c r="B13" s="242"/>
      <c r="C13" s="242"/>
      <c r="D13" s="242"/>
      <c r="E13" s="243"/>
      <c r="F13" s="10">
        <v>130</v>
      </c>
      <c r="G13" s="57">
        <v>-497315.07</v>
      </c>
      <c r="H13" s="58">
        <v>-290819094.2</v>
      </c>
      <c r="I13" s="59">
        <f t="shared" si="0"/>
        <v>-291316409.27</v>
      </c>
      <c r="J13" s="57">
        <v>276780.15</v>
      </c>
      <c r="K13" s="58">
        <v>-273779523.15</v>
      </c>
      <c r="L13" s="59">
        <f t="shared" si="1"/>
        <v>-273502743</v>
      </c>
    </row>
    <row r="14" spans="1:12" ht="12.75">
      <c r="A14" s="241" t="s">
        <v>202</v>
      </c>
      <c r="B14" s="242"/>
      <c r="C14" s="242"/>
      <c r="D14" s="242"/>
      <c r="E14" s="243"/>
      <c r="F14" s="10">
        <v>131</v>
      </c>
      <c r="G14" s="57">
        <v>65422.4</v>
      </c>
      <c r="H14" s="58">
        <v>56020796.06</v>
      </c>
      <c r="I14" s="59">
        <f t="shared" si="0"/>
        <v>56086218.46</v>
      </c>
      <c r="J14" s="57">
        <v>66028.01</v>
      </c>
      <c r="K14" s="58">
        <v>51209036.84</v>
      </c>
      <c r="L14" s="59">
        <f t="shared" si="1"/>
        <v>51275064.85</v>
      </c>
    </row>
    <row r="15" spans="1:12" ht="12.75">
      <c r="A15" s="241" t="s">
        <v>242</v>
      </c>
      <c r="B15" s="242"/>
      <c r="C15" s="242"/>
      <c r="D15" s="242"/>
      <c r="E15" s="243"/>
      <c r="F15" s="10">
        <v>132</v>
      </c>
      <c r="G15" s="57"/>
      <c r="H15" s="58"/>
      <c r="I15" s="59">
        <f t="shared" si="0"/>
        <v>0</v>
      </c>
      <c r="J15" s="57"/>
      <c r="K15" s="58"/>
      <c r="L15" s="59">
        <f t="shared" si="1"/>
        <v>0</v>
      </c>
    </row>
    <row r="16" spans="1:12" ht="24.75" customHeight="1">
      <c r="A16" s="244" t="s">
        <v>100</v>
      </c>
      <c r="B16" s="242"/>
      <c r="C16" s="242"/>
      <c r="D16" s="242"/>
      <c r="E16" s="243"/>
      <c r="F16" s="10">
        <v>133</v>
      </c>
      <c r="G16" s="60">
        <f>G17+G18+G22+G23+G24+G28+G29</f>
        <v>31922884.889999997</v>
      </c>
      <c r="H16" s="61">
        <f>H17+H18+H22+H23+H24+H28+H29</f>
        <v>44222662.769999996</v>
      </c>
      <c r="I16" s="59">
        <f t="shared" si="0"/>
        <v>76145547.66</v>
      </c>
      <c r="J16" s="60">
        <f>J17+J18+J22+J23+J24+J28+J29</f>
        <v>32499000.25</v>
      </c>
      <c r="K16" s="61">
        <f>K17+K18+K22+K23+K24+K28+K29</f>
        <v>43308233.65</v>
      </c>
      <c r="L16" s="59">
        <f t="shared" si="1"/>
        <v>75807233.9</v>
      </c>
    </row>
    <row r="17" spans="1:12" ht="19.5" customHeight="1">
      <c r="A17" s="241" t="s">
        <v>219</v>
      </c>
      <c r="B17" s="242"/>
      <c r="C17" s="242"/>
      <c r="D17" s="242"/>
      <c r="E17" s="243"/>
      <c r="F17" s="10">
        <v>134</v>
      </c>
      <c r="G17" s="57"/>
      <c r="H17" s="58">
        <v>2626467.63</v>
      </c>
      <c r="I17" s="59">
        <f t="shared" si="0"/>
        <v>2626467.63</v>
      </c>
      <c r="J17" s="57"/>
      <c r="K17" s="58"/>
      <c r="L17" s="59">
        <f t="shared" si="1"/>
        <v>0</v>
      </c>
    </row>
    <row r="18" spans="1:12" ht="26.25" customHeight="1">
      <c r="A18" s="241" t="s">
        <v>204</v>
      </c>
      <c r="B18" s="242"/>
      <c r="C18" s="242"/>
      <c r="D18" s="242"/>
      <c r="E18" s="243"/>
      <c r="F18" s="10">
        <v>135</v>
      </c>
      <c r="G18" s="60">
        <f>SUM(G19:G21)</f>
        <v>0</v>
      </c>
      <c r="H18" s="61">
        <f>SUM(H19:H21)</f>
        <v>5484968.92</v>
      </c>
      <c r="I18" s="59">
        <f t="shared" si="0"/>
        <v>5484968.92</v>
      </c>
      <c r="J18" s="60">
        <f>SUM(J19:J21)</f>
        <v>0</v>
      </c>
      <c r="K18" s="61">
        <f>SUM(K19:K21)</f>
        <v>6180997.6</v>
      </c>
      <c r="L18" s="59">
        <f t="shared" si="1"/>
        <v>6180997.6</v>
      </c>
    </row>
    <row r="19" spans="1:12" ht="12.75">
      <c r="A19" s="241" t="s">
        <v>243</v>
      </c>
      <c r="B19" s="242"/>
      <c r="C19" s="242"/>
      <c r="D19" s="242"/>
      <c r="E19" s="243"/>
      <c r="F19" s="10">
        <v>136</v>
      </c>
      <c r="G19" s="57"/>
      <c r="H19" s="58">
        <v>5484968.92</v>
      </c>
      <c r="I19" s="59">
        <f t="shared" si="0"/>
        <v>5484968.92</v>
      </c>
      <c r="J19" s="57"/>
      <c r="K19" s="58">
        <v>6180997.6</v>
      </c>
      <c r="L19" s="59">
        <f t="shared" si="1"/>
        <v>6180997.6</v>
      </c>
    </row>
    <row r="20" spans="1:12" ht="24" customHeight="1">
      <c r="A20" s="241" t="s">
        <v>54</v>
      </c>
      <c r="B20" s="242"/>
      <c r="C20" s="242"/>
      <c r="D20" s="242"/>
      <c r="E20" s="243"/>
      <c r="F20" s="10">
        <v>137</v>
      </c>
      <c r="G20" s="57"/>
      <c r="H20" s="58"/>
      <c r="I20" s="59"/>
      <c r="J20" s="57"/>
      <c r="K20" s="58"/>
      <c r="L20" s="59">
        <f t="shared" si="1"/>
        <v>0</v>
      </c>
    </row>
    <row r="21" spans="1:12" ht="12.75">
      <c r="A21" s="241" t="s">
        <v>244</v>
      </c>
      <c r="B21" s="242"/>
      <c r="C21" s="242"/>
      <c r="D21" s="242"/>
      <c r="E21" s="243"/>
      <c r="F21" s="10">
        <v>138</v>
      </c>
      <c r="G21" s="57"/>
      <c r="H21" s="58"/>
      <c r="I21" s="59"/>
      <c r="J21" s="57"/>
      <c r="K21" s="58"/>
      <c r="L21" s="59">
        <f t="shared" si="1"/>
        <v>0</v>
      </c>
    </row>
    <row r="22" spans="1:12" ht="12.75">
      <c r="A22" s="241" t="s">
        <v>245</v>
      </c>
      <c r="B22" s="242"/>
      <c r="C22" s="242"/>
      <c r="D22" s="242"/>
      <c r="E22" s="243"/>
      <c r="F22" s="10">
        <v>139</v>
      </c>
      <c r="G22" s="57">
        <v>26319513.7</v>
      </c>
      <c r="H22" s="58">
        <v>29329354.03</v>
      </c>
      <c r="I22" s="59">
        <f t="shared" si="0"/>
        <v>55648867.730000004</v>
      </c>
      <c r="J22" s="57">
        <v>25522125.39</v>
      </c>
      <c r="K22" s="58">
        <v>26701273.46</v>
      </c>
      <c r="L22" s="59">
        <f t="shared" si="1"/>
        <v>52223398.85</v>
      </c>
    </row>
    <row r="23" spans="1:12" ht="20.25" customHeight="1">
      <c r="A23" s="241" t="s">
        <v>268</v>
      </c>
      <c r="B23" s="242"/>
      <c r="C23" s="242"/>
      <c r="D23" s="242"/>
      <c r="E23" s="243"/>
      <c r="F23" s="10">
        <v>140</v>
      </c>
      <c r="G23" s="57">
        <v>5270563.75</v>
      </c>
      <c r="H23" s="58">
        <v>4640549.8</v>
      </c>
      <c r="I23" s="59">
        <f t="shared" si="0"/>
        <v>9911113.55</v>
      </c>
      <c r="J23" s="57">
        <v>810587.25</v>
      </c>
      <c r="K23" s="58">
        <v>1810415.22</v>
      </c>
      <c r="L23" s="59">
        <f t="shared" si="1"/>
        <v>2621002.4699999997</v>
      </c>
    </row>
    <row r="24" spans="1:12" ht="19.5" customHeight="1">
      <c r="A24" s="241" t="s">
        <v>101</v>
      </c>
      <c r="B24" s="242"/>
      <c r="C24" s="242"/>
      <c r="D24" s="242"/>
      <c r="E24" s="243"/>
      <c r="F24" s="10">
        <v>141</v>
      </c>
      <c r="G24" s="60">
        <f>SUM(G25:G27)</f>
        <v>330928.45</v>
      </c>
      <c r="H24" s="61">
        <f>SUM(H25:H27)</f>
        <v>841571.35</v>
      </c>
      <c r="I24" s="59">
        <f t="shared" si="0"/>
        <v>1172499.8</v>
      </c>
      <c r="J24" s="60">
        <f>SUM(J25:J27)</f>
        <v>178006.01</v>
      </c>
      <c r="K24" s="61">
        <f>SUM(K25:K27)</f>
        <v>673666.4099999999</v>
      </c>
      <c r="L24" s="59">
        <f t="shared" si="1"/>
        <v>851672.4199999999</v>
      </c>
    </row>
    <row r="25" spans="1:12" ht="12.75">
      <c r="A25" s="241" t="s">
        <v>246</v>
      </c>
      <c r="B25" s="242"/>
      <c r="C25" s="242"/>
      <c r="D25" s="242"/>
      <c r="E25" s="243"/>
      <c r="F25" s="10">
        <v>142</v>
      </c>
      <c r="G25" s="57">
        <v>277217.06</v>
      </c>
      <c r="H25" s="58">
        <v>239220.24</v>
      </c>
      <c r="I25" s="59">
        <f t="shared" si="0"/>
        <v>516437.3</v>
      </c>
      <c r="J25" s="57">
        <v>178006.01</v>
      </c>
      <c r="K25" s="58">
        <v>520970.3</v>
      </c>
      <c r="L25" s="59">
        <f t="shared" si="1"/>
        <v>698976.31</v>
      </c>
    </row>
    <row r="26" spans="1:12" ht="12.75">
      <c r="A26" s="241" t="s">
        <v>247</v>
      </c>
      <c r="B26" s="242"/>
      <c r="C26" s="242"/>
      <c r="D26" s="242"/>
      <c r="E26" s="243"/>
      <c r="F26" s="10">
        <v>143</v>
      </c>
      <c r="G26" s="57">
        <v>53711.39</v>
      </c>
      <c r="H26" s="58">
        <v>602351.11</v>
      </c>
      <c r="I26" s="59">
        <f t="shared" si="0"/>
        <v>656062.5</v>
      </c>
      <c r="J26" s="57"/>
      <c r="K26" s="58">
        <v>152696.11</v>
      </c>
      <c r="L26" s="59">
        <f t="shared" si="1"/>
        <v>152696.11</v>
      </c>
    </row>
    <row r="27" spans="1:12" ht="12.75">
      <c r="A27" s="241" t="s">
        <v>7</v>
      </c>
      <c r="B27" s="242"/>
      <c r="C27" s="242"/>
      <c r="D27" s="242"/>
      <c r="E27" s="243"/>
      <c r="F27" s="10">
        <v>144</v>
      </c>
      <c r="G27" s="57"/>
      <c r="H27" s="58"/>
      <c r="I27" s="59">
        <f t="shared" si="0"/>
        <v>0</v>
      </c>
      <c r="J27" s="57"/>
      <c r="K27" s="58"/>
      <c r="L27" s="59">
        <f t="shared" si="1"/>
        <v>0</v>
      </c>
    </row>
    <row r="28" spans="1:12" ht="12.75">
      <c r="A28" s="241" t="s">
        <v>8</v>
      </c>
      <c r="B28" s="242"/>
      <c r="C28" s="242"/>
      <c r="D28" s="242"/>
      <c r="E28" s="243"/>
      <c r="F28" s="10">
        <v>145</v>
      </c>
      <c r="G28" s="57"/>
      <c r="H28" s="58"/>
      <c r="I28" s="59">
        <f t="shared" si="0"/>
        <v>0</v>
      </c>
      <c r="J28" s="57">
        <v>5832061.74</v>
      </c>
      <c r="K28" s="58">
        <v>4696502.48</v>
      </c>
      <c r="L28" s="59">
        <f t="shared" si="1"/>
        <v>10528564.22</v>
      </c>
    </row>
    <row r="29" spans="1:12" ht="12.75">
      <c r="A29" s="241" t="s">
        <v>9</v>
      </c>
      <c r="B29" s="242"/>
      <c r="C29" s="242"/>
      <c r="D29" s="242"/>
      <c r="E29" s="243"/>
      <c r="F29" s="10">
        <v>146</v>
      </c>
      <c r="G29" s="57">
        <v>1878.99</v>
      </c>
      <c r="H29" s="58">
        <v>1299751.04</v>
      </c>
      <c r="I29" s="59">
        <f t="shared" si="0"/>
        <v>1301630.03</v>
      </c>
      <c r="J29" s="57">
        <v>156219.86</v>
      </c>
      <c r="K29" s="58">
        <v>3245378.48</v>
      </c>
      <c r="L29" s="59">
        <f t="shared" si="1"/>
        <v>3401598.34</v>
      </c>
    </row>
    <row r="30" spans="1:12" ht="12.75">
      <c r="A30" s="244" t="s">
        <v>10</v>
      </c>
      <c r="B30" s="242"/>
      <c r="C30" s="242"/>
      <c r="D30" s="242"/>
      <c r="E30" s="243"/>
      <c r="F30" s="10">
        <v>147</v>
      </c>
      <c r="G30" s="57">
        <v>7736.81</v>
      </c>
      <c r="H30" s="58">
        <v>9481122.72</v>
      </c>
      <c r="I30" s="59">
        <f t="shared" si="0"/>
        <v>9488859.530000001</v>
      </c>
      <c r="J30" s="57">
        <v>5107.19</v>
      </c>
      <c r="K30" s="58">
        <v>8314833.78</v>
      </c>
      <c r="L30" s="59">
        <f t="shared" si="1"/>
        <v>8319940.970000001</v>
      </c>
    </row>
    <row r="31" spans="1:12" ht="21.75" customHeight="1">
      <c r="A31" s="244" t="s">
        <v>11</v>
      </c>
      <c r="B31" s="242"/>
      <c r="C31" s="242"/>
      <c r="D31" s="242"/>
      <c r="E31" s="243"/>
      <c r="F31" s="10">
        <v>148</v>
      </c>
      <c r="G31" s="57">
        <v>38616.69</v>
      </c>
      <c r="H31" s="58">
        <v>5163451.38</v>
      </c>
      <c r="I31" s="59">
        <f t="shared" si="0"/>
        <v>5202068.07</v>
      </c>
      <c r="J31" s="57">
        <v>10168.4</v>
      </c>
      <c r="K31" s="58">
        <v>2394997.67</v>
      </c>
      <c r="L31" s="59">
        <f t="shared" si="1"/>
        <v>2405166.07</v>
      </c>
    </row>
    <row r="32" spans="1:12" ht="12.75">
      <c r="A32" s="244" t="s">
        <v>12</v>
      </c>
      <c r="B32" s="242"/>
      <c r="C32" s="242"/>
      <c r="D32" s="242"/>
      <c r="E32" s="243"/>
      <c r="F32" s="10">
        <v>149</v>
      </c>
      <c r="G32" s="57">
        <v>143750.39</v>
      </c>
      <c r="H32" s="58">
        <v>17480967.61</v>
      </c>
      <c r="I32" s="59">
        <f t="shared" si="0"/>
        <v>17624718</v>
      </c>
      <c r="J32" s="57">
        <v>88842.76</v>
      </c>
      <c r="K32" s="58">
        <v>18284091.85</v>
      </c>
      <c r="L32" s="59">
        <f t="shared" si="1"/>
        <v>18372934.610000003</v>
      </c>
    </row>
    <row r="33" spans="1:12" ht="12.75">
      <c r="A33" s="244" t="s">
        <v>102</v>
      </c>
      <c r="B33" s="242"/>
      <c r="C33" s="242"/>
      <c r="D33" s="242"/>
      <c r="E33" s="243"/>
      <c r="F33" s="10">
        <v>150</v>
      </c>
      <c r="G33" s="60">
        <f>G34+G38</f>
        <v>-68382145.24</v>
      </c>
      <c r="H33" s="61">
        <f>H34+H38</f>
        <v>-296123593.34999996</v>
      </c>
      <c r="I33" s="59">
        <f t="shared" si="0"/>
        <v>-364505738.59</v>
      </c>
      <c r="J33" s="60">
        <f>J34+J38</f>
        <v>-87460124.9</v>
      </c>
      <c r="K33" s="61">
        <f>K34+K38</f>
        <v>-229831114.85</v>
      </c>
      <c r="L33" s="59">
        <f t="shared" si="1"/>
        <v>-317291239.75</v>
      </c>
    </row>
    <row r="34" spans="1:12" ht="12.75">
      <c r="A34" s="241" t="s">
        <v>103</v>
      </c>
      <c r="B34" s="242"/>
      <c r="C34" s="242"/>
      <c r="D34" s="242"/>
      <c r="E34" s="243"/>
      <c r="F34" s="10">
        <v>151</v>
      </c>
      <c r="G34" s="60">
        <f>SUM(G35:G37)</f>
        <v>-74443533.19</v>
      </c>
      <c r="H34" s="61">
        <f>SUM(H35:H37)</f>
        <v>-261265333.04999998</v>
      </c>
      <c r="I34" s="59">
        <f t="shared" si="0"/>
        <v>-335708866.24</v>
      </c>
      <c r="J34" s="60">
        <f>SUM(J35:J37)</f>
        <v>-97677219.25</v>
      </c>
      <c r="K34" s="61">
        <f>SUM(K35:K37)</f>
        <v>-263868236.72</v>
      </c>
      <c r="L34" s="59">
        <f t="shared" si="1"/>
        <v>-361545455.97</v>
      </c>
    </row>
    <row r="35" spans="1:12" ht="12.75">
      <c r="A35" s="241" t="s">
        <v>13</v>
      </c>
      <c r="B35" s="242"/>
      <c r="C35" s="242"/>
      <c r="D35" s="242"/>
      <c r="E35" s="243"/>
      <c r="F35" s="10">
        <v>152</v>
      </c>
      <c r="G35" s="57">
        <v>-74443533.19</v>
      </c>
      <c r="H35" s="58">
        <v>-301624411.28</v>
      </c>
      <c r="I35" s="59">
        <f t="shared" si="0"/>
        <v>-376067944.46999997</v>
      </c>
      <c r="J35" s="57">
        <v>-97677219.25</v>
      </c>
      <c r="K35" s="58">
        <v>-286895077.94</v>
      </c>
      <c r="L35" s="59">
        <f t="shared" si="1"/>
        <v>-384572297.19</v>
      </c>
    </row>
    <row r="36" spans="1:12" ht="12.75">
      <c r="A36" s="241" t="s">
        <v>14</v>
      </c>
      <c r="B36" s="242"/>
      <c r="C36" s="242"/>
      <c r="D36" s="242"/>
      <c r="E36" s="243"/>
      <c r="F36" s="10">
        <v>153</v>
      </c>
      <c r="G36" s="57"/>
      <c r="H36" s="58"/>
      <c r="I36" s="59">
        <f t="shared" si="0"/>
        <v>0</v>
      </c>
      <c r="J36" s="57"/>
      <c r="K36" s="58"/>
      <c r="L36" s="59">
        <f t="shared" si="1"/>
        <v>0</v>
      </c>
    </row>
    <row r="37" spans="1:12" ht="12.75">
      <c r="A37" s="241" t="s">
        <v>15</v>
      </c>
      <c r="B37" s="242"/>
      <c r="C37" s="242"/>
      <c r="D37" s="242"/>
      <c r="E37" s="243"/>
      <c r="F37" s="10">
        <v>154</v>
      </c>
      <c r="G37" s="57"/>
      <c r="H37" s="58">
        <v>40359078.23</v>
      </c>
      <c r="I37" s="59">
        <f t="shared" si="0"/>
        <v>40359078.23</v>
      </c>
      <c r="J37" s="57"/>
      <c r="K37" s="58">
        <v>23026841.22</v>
      </c>
      <c r="L37" s="59">
        <f t="shared" si="1"/>
        <v>23026841.22</v>
      </c>
    </row>
    <row r="38" spans="1:12" ht="12.75">
      <c r="A38" s="241" t="s">
        <v>104</v>
      </c>
      <c r="B38" s="242"/>
      <c r="C38" s="242"/>
      <c r="D38" s="242"/>
      <c r="E38" s="243"/>
      <c r="F38" s="10">
        <v>155</v>
      </c>
      <c r="G38" s="60">
        <f>SUM(G39:G41)</f>
        <v>6061387.95</v>
      </c>
      <c r="H38" s="61">
        <f>SUM(H39:H41)</f>
        <v>-34858260.3</v>
      </c>
      <c r="I38" s="59">
        <f t="shared" si="0"/>
        <v>-28796872.349999998</v>
      </c>
      <c r="J38" s="60">
        <f>SUM(J39:J41)</f>
        <v>10217094.35</v>
      </c>
      <c r="K38" s="61">
        <f>SUM(K39:K41)</f>
        <v>34037121.870000005</v>
      </c>
      <c r="L38" s="59">
        <f t="shared" si="1"/>
        <v>44254216.220000006</v>
      </c>
    </row>
    <row r="39" spans="1:12" ht="12.75">
      <c r="A39" s="241" t="s">
        <v>16</v>
      </c>
      <c r="B39" s="242"/>
      <c r="C39" s="242"/>
      <c r="D39" s="242"/>
      <c r="E39" s="243"/>
      <c r="F39" s="10">
        <v>156</v>
      </c>
      <c r="G39" s="57">
        <v>6061387.95</v>
      </c>
      <c r="H39" s="58">
        <v>-60261842.41</v>
      </c>
      <c r="I39" s="59">
        <f t="shared" si="0"/>
        <v>-54200454.45999999</v>
      </c>
      <c r="J39" s="57">
        <v>10217094.35</v>
      </c>
      <c r="K39" s="58">
        <v>16473484.8</v>
      </c>
      <c r="L39" s="59">
        <f t="shared" si="1"/>
        <v>26690579.15</v>
      </c>
    </row>
    <row r="40" spans="1:12" ht="12.75">
      <c r="A40" s="241" t="s">
        <v>17</v>
      </c>
      <c r="B40" s="242"/>
      <c r="C40" s="242"/>
      <c r="D40" s="242"/>
      <c r="E40" s="243"/>
      <c r="F40" s="10">
        <v>157</v>
      </c>
      <c r="G40" s="57"/>
      <c r="H40" s="58"/>
      <c r="I40" s="59">
        <f t="shared" si="0"/>
        <v>0</v>
      </c>
      <c r="J40" s="57"/>
      <c r="K40" s="58"/>
      <c r="L40" s="59">
        <f t="shared" si="1"/>
        <v>0</v>
      </c>
    </row>
    <row r="41" spans="1:12" ht="12.75">
      <c r="A41" s="241" t="s">
        <v>18</v>
      </c>
      <c r="B41" s="242"/>
      <c r="C41" s="242"/>
      <c r="D41" s="242"/>
      <c r="E41" s="243"/>
      <c r="F41" s="10">
        <v>158</v>
      </c>
      <c r="G41" s="57"/>
      <c r="H41" s="58">
        <v>25403582.11</v>
      </c>
      <c r="I41" s="59">
        <f t="shared" si="0"/>
        <v>25403582.11</v>
      </c>
      <c r="J41" s="57"/>
      <c r="K41" s="58">
        <v>17563637.07</v>
      </c>
      <c r="L41" s="59">
        <f t="shared" si="1"/>
        <v>17563637.07</v>
      </c>
    </row>
    <row r="42" spans="1:12" ht="34.5" customHeight="1">
      <c r="A42" s="244" t="s">
        <v>105</v>
      </c>
      <c r="B42" s="242"/>
      <c r="C42" s="242"/>
      <c r="D42" s="242"/>
      <c r="E42" s="243"/>
      <c r="F42" s="10">
        <v>159</v>
      </c>
      <c r="G42" s="60">
        <f>G43+G46</f>
        <v>-169509.43</v>
      </c>
      <c r="H42" s="61">
        <f>H43+H46</f>
        <v>0</v>
      </c>
      <c r="I42" s="59">
        <f t="shared" si="0"/>
        <v>-169509.43</v>
      </c>
      <c r="J42" s="60">
        <f>J43+J46</f>
        <v>-1636587.23</v>
      </c>
      <c r="K42" s="61">
        <f>K43+K46</f>
        <v>0</v>
      </c>
      <c r="L42" s="59">
        <f t="shared" si="1"/>
        <v>-1636587.23</v>
      </c>
    </row>
    <row r="43" spans="1:12" ht="21" customHeight="1">
      <c r="A43" s="241" t="s">
        <v>106</v>
      </c>
      <c r="B43" s="242"/>
      <c r="C43" s="242"/>
      <c r="D43" s="242"/>
      <c r="E43" s="243"/>
      <c r="F43" s="10">
        <v>160</v>
      </c>
      <c r="G43" s="60">
        <f>SUM(G44:G45)</f>
        <v>-169509.43</v>
      </c>
      <c r="H43" s="61">
        <f>SUM(H44:H45)</f>
        <v>0</v>
      </c>
      <c r="I43" s="59">
        <f t="shared" si="0"/>
        <v>-169509.43</v>
      </c>
      <c r="J43" s="60">
        <f>SUM(J44:J45)</f>
        <v>-1636587.23</v>
      </c>
      <c r="K43" s="61">
        <f>SUM(K44:K45)</f>
        <v>0</v>
      </c>
      <c r="L43" s="59">
        <f t="shared" si="1"/>
        <v>-1636587.23</v>
      </c>
    </row>
    <row r="44" spans="1:12" ht="12.75">
      <c r="A44" s="241" t="s">
        <v>19</v>
      </c>
      <c r="B44" s="242"/>
      <c r="C44" s="242"/>
      <c r="D44" s="242"/>
      <c r="E44" s="243"/>
      <c r="F44" s="10">
        <v>161</v>
      </c>
      <c r="G44" s="57">
        <v>-160251.83</v>
      </c>
      <c r="H44" s="58"/>
      <c r="I44" s="59">
        <f t="shared" si="0"/>
        <v>-160251.83</v>
      </c>
      <c r="J44" s="57">
        <v>-1623543.51</v>
      </c>
      <c r="K44" s="58"/>
      <c r="L44" s="59">
        <f t="shared" si="1"/>
        <v>-1623543.51</v>
      </c>
    </row>
    <row r="45" spans="1:12" ht="12.75">
      <c r="A45" s="241" t="s">
        <v>20</v>
      </c>
      <c r="B45" s="242"/>
      <c r="C45" s="242"/>
      <c r="D45" s="242"/>
      <c r="E45" s="243"/>
      <c r="F45" s="10">
        <v>162</v>
      </c>
      <c r="G45" s="57">
        <v>-9257.6</v>
      </c>
      <c r="H45" s="58"/>
      <c r="I45" s="59">
        <f t="shared" si="0"/>
        <v>-9257.6</v>
      </c>
      <c r="J45" s="57">
        <v>-13043.72</v>
      </c>
      <c r="K45" s="58"/>
      <c r="L45" s="59">
        <f t="shared" si="1"/>
        <v>-13043.72</v>
      </c>
    </row>
    <row r="46" spans="1:12" ht="21.75" customHeight="1">
      <c r="A46" s="241" t="s">
        <v>107</v>
      </c>
      <c r="B46" s="242"/>
      <c r="C46" s="242"/>
      <c r="D46" s="242"/>
      <c r="E46" s="243"/>
      <c r="F46" s="10">
        <v>163</v>
      </c>
      <c r="G46" s="60">
        <f>SUM(G47:G49)</f>
        <v>0</v>
      </c>
      <c r="H46" s="61">
        <f>SUM(H47:H49)</f>
        <v>0</v>
      </c>
      <c r="I46" s="59">
        <f t="shared" si="0"/>
        <v>0</v>
      </c>
      <c r="J46" s="60">
        <f>SUM(J47:J49)</f>
        <v>0</v>
      </c>
      <c r="K46" s="61">
        <f>SUM(K47:K49)</f>
        <v>0</v>
      </c>
      <c r="L46" s="59">
        <f t="shared" si="1"/>
        <v>0</v>
      </c>
    </row>
    <row r="47" spans="1:12" ht="12.75">
      <c r="A47" s="241" t="s">
        <v>21</v>
      </c>
      <c r="B47" s="242"/>
      <c r="C47" s="242"/>
      <c r="D47" s="242"/>
      <c r="E47" s="243"/>
      <c r="F47" s="10">
        <v>164</v>
      </c>
      <c r="G47" s="57"/>
      <c r="H47" s="58"/>
      <c r="I47" s="59">
        <f t="shared" si="0"/>
        <v>0</v>
      </c>
      <c r="J47" s="57"/>
      <c r="K47" s="58"/>
      <c r="L47" s="59">
        <f t="shared" si="1"/>
        <v>0</v>
      </c>
    </row>
    <row r="48" spans="1:12" ht="12.75">
      <c r="A48" s="241" t="s">
        <v>22</v>
      </c>
      <c r="B48" s="242"/>
      <c r="C48" s="242"/>
      <c r="D48" s="242"/>
      <c r="E48" s="243"/>
      <c r="F48" s="10">
        <v>165</v>
      </c>
      <c r="G48" s="57"/>
      <c r="H48" s="58"/>
      <c r="I48" s="59">
        <f t="shared" si="0"/>
        <v>0</v>
      </c>
      <c r="J48" s="57"/>
      <c r="K48" s="58"/>
      <c r="L48" s="59">
        <f t="shared" si="1"/>
        <v>0</v>
      </c>
    </row>
    <row r="49" spans="1:12" ht="12.75">
      <c r="A49" s="241" t="s">
        <v>23</v>
      </c>
      <c r="B49" s="242"/>
      <c r="C49" s="242"/>
      <c r="D49" s="242"/>
      <c r="E49" s="243"/>
      <c r="F49" s="10">
        <v>166</v>
      </c>
      <c r="G49" s="57"/>
      <c r="H49" s="58"/>
      <c r="I49" s="59">
        <f t="shared" si="0"/>
        <v>0</v>
      </c>
      <c r="J49" s="57"/>
      <c r="K49" s="58"/>
      <c r="L49" s="59">
        <f t="shared" si="1"/>
        <v>0</v>
      </c>
    </row>
    <row r="50" spans="1:12" ht="46.5" customHeight="1">
      <c r="A50" s="244" t="s">
        <v>209</v>
      </c>
      <c r="B50" s="242"/>
      <c r="C50" s="242"/>
      <c r="D50" s="242"/>
      <c r="E50" s="243"/>
      <c r="F50" s="10">
        <v>167</v>
      </c>
      <c r="G50" s="60">
        <f>SUM(G51:G53)</f>
        <v>1342657.74</v>
      </c>
      <c r="H50" s="61">
        <f>SUM(H51:H53)</f>
        <v>0</v>
      </c>
      <c r="I50" s="59">
        <f t="shared" si="0"/>
        <v>1342657.74</v>
      </c>
      <c r="J50" s="60">
        <f>SUM(J51:J53)</f>
        <v>1201441.53</v>
      </c>
      <c r="K50" s="61">
        <f>SUM(K51:K53)</f>
        <v>0</v>
      </c>
      <c r="L50" s="59">
        <f t="shared" si="1"/>
        <v>1201441.53</v>
      </c>
    </row>
    <row r="51" spans="1:12" ht="12.75">
      <c r="A51" s="241" t="s">
        <v>24</v>
      </c>
      <c r="B51" s="242"/>
      <c r="C51" s="242"/>
      <c r="D51" s="242"/>
      <c r="E51" s="243"/>
      <c r="F51" s="10">
        <v>168</v>
      </c>
      <c r="G51" s="57">
        <v>1342657.74</v>
      </c>
      <c r="H51" s="58"/>
      <c r="I51" s="59">
        <f t="shared" si="0"/>
        <v>1342657.74</v>
      </c>
      <c r="J51" s="57">
        <v>1201441.53</v>
      </c>
      <c r="K51" s="58"/>
      <c r="L51" s="59">
        <f t="shared" si="1"/>
        <v>1201441.53</v>
      </c>
    </row>
    <row r="52" spans="1:12" ht="12.75">
      <c r="A52" s="241" t="s">
        <v>25</v>
      </c>
      <c r="B52" s="242"/>
      <c r="C52" s="242"/>
      <c r="D52" s="242"/>
      <c r="E52" s="243"/>
      <c r="F52" s="10">
        <v>169</v>
      </c>
      <c r="G52" s="57"/>
      <c r="H52" s="58"/>
      <c r="I52" s="59">
        <f t="shared" si="0"/>
        <v>0</v>
      </c>
      <c r="J52" s="57"/>
      <c r="K52" s="58"/>
      <c r="L52" s="59">
        <f t="shared" si="1"/>
        <v>0</v>
      </c>
    </row>
    <row r="53" spans="1:12" ht="12.75">
      <c r="A53" s="241" t="s">
        <v>26</v>
      </c>
      <c r="B53" s="242"/>
      <c r="C53" s="242"/>
      <c r="D53" s="242"/>
      <c r="E53" s="243"/>
      <c r="F53" s="10">
        <v>170</v>
      </c>
      <c r="G53" s="57"/>
      <c r="H53" s="58"/>
      <c r="I53" s="59">
        <f t="shared" si="0"/>
        <v>0</v>
      </c>
      <c r="J53" s="57"/>
      <c r="K53" s="58"/>
      <c r="L53" s="59">
        <f t="shared" si="1"/>
        <v>0</v>
      </c>
    </row>
    <row r="54" spans="1:12" ht="21" customHeight="1">
      <c r="A54" s="244" t="s">
        <v>108</v>
      </c>
      <c r="B54" s="242"/>
      <c r="C54" s="242"/>
      <c r="D54" s="242"/>
      <c r="E54" s="243"/>
      <c r="F54" s="10">
        <v>171</v>
      </c>
      <c r="G54" s="60">
        <f>SUM(G55:G56)</f>
        <v>0</v>
      </c>
      <c r="H54" s="61">
        <f>SUM(H55:H56)</f>
        <v>0</v>
      </c>
      <c r="I54" s="59">
        <f t="shared" si="0"/>
        <v>0</v>
      </c>
      <c r="J54" s="60">
        <f>SUM(J55:J56)</f>
        <v>0</v>
      </c>
      <c r="K54" s="61">
        <f>SUM(K55:K56)</f>
        <v>0</v>
      </c>
      <c r="L54" s="59">
        <f t="shared" si="1"/>
        <v>0</v>
      </c>
    </row>
    <row r="55" spans="1:12" ht="12.75">
      <c r="A55" s="241" t="s">
        <v>27</v>
      </c>
      <c r="B55" s="242"/>
      <c r="C55" s="242"/>
      <c r="D55" s="242"/>
      <c r="E55" s="243"/>
      <c r="F55" s="10">
        <v>172</v>
      </c>
      <c r="G55" s="57"/>
      <c r="H55" s="58"/>
      <c r="I55" s="59">
        <f t="shared" si="0"/>
        <v>0</v>
      </c>
      <c r="J55" s="57"/>
      <c r="K55" s="58"/>
      <c r="L55" s="59">
        <f t="shared" si="1"/>
        <v>0</v>
      </c>
    </row>
    <row r="56" spans="1:12" ht="12.75">
      <c r="A56" s="261" t="s">
        <v>28</v>
      </c>
      <c r="B56" s="248"/>
      <c r="C56" s="248"/>
      <c r="D56" s="248"/>
      <c r="E56" s="249"/>
      <c r="F56" s="11">
        <v>173</v>
      </c>
      <c r="G56" s="62"/>
      <c r="H56" s="63"/>
      <c r="I56" s="64">
        <f t="shared" si="0"/>
        <v>0</v>
      </c>
      <c r="J56" s="62"/>
      <c r="K56" s="63"/>
      <c r="L56" s="64">
        <f t="shared" si="1"/>
        <v>0</v>
      </c>
    </row>
    <row r="57" spans="1:12" ht="21" customHeight="1">
      <c r="A57" s="262" t="s">
        <v>109</v>
      </c>
      <c r="B57" s="263"/>
      <c r="C57" s="263"/>
      <c r="D57" s="263"/>
      <c r="E57" s="264"/>
      <c r="F57" s="143">
        <v>174</v>
      </c>
      <c r="G57" s="144">
        <f>G58+G62</f>
        <v>-32783081.21</v>
      </c>
      <c r="H57" s="145">
        <f>H58+H62</f>
        <v>-177280232.98</v>
      </c>
      <c r="I57" s="146">
        <f t="shared" si="0"/>
        <v>-210063314.19</v>
      </c>
      <c r="J57" s="144">
        <f>J58+J62</f>
        <v>-22067324.49</v>
      </c>
      <c r="K57" s="145">
        <f>K58+K62</f>
        <v>-184874836.69</v>
      </c>
      <c r="L57" s="146">
        <f t="shared" si="1"/>
        <v>-206942161.18</v>
      </c>
    </row>
    <row r="58" spans="1:12" ht="12.75">
      <c r="A58" s="241" t="s">
        <v>110</v>
      </c>
      <c r="B58" s="242"/>
      <c r="C58" s="242"/>
      <c r="D58" s="242"/>
      <c r="E58" s="243"/>
      <c r="F58" s="10">
        <v>175</v>
      </c>
      <c r="G58" s="60">
        <f>SUM(G59:G61)</f>
        <v>-5308313.19</v>
      </c>
      <c r="H58" s="61">
        <f>SUM(H59:H61)</f>
        <v>-47879100.65</v>
      </c>
      <c r="I58" s="59">
        <f t="shared" si="0"/>
        <v>-53187413.839999996</v>
      </c>
      <c r="J58" s="60">
        <f>SUM(J59:J61)</f>
        <v>-4833742.32</v>
      </c>
      <c r="K58" s="61">
        <f>SUM(K59:K61)</f>
        <v>-45108702.45</v>
      </c>
      <c r="L58" s="59">
        <f t="shared" si="1"/>
        <v>-49942444.77</v>
      </c>
    </row>
    <row r="59" spans="1:12" ht="12.75">
      <c r="A59" s="241" t="s">
        <v>29</v>
      </c>
      <c r="B59" s="242"/>
      <c r="C59" s="242"/>
      <c r="D59" s="242"/>
      <c r="E59" s="243"/>
      <c r="F59" s="10">
        <v>176</v>
      </c>
      <c r="G59" s="57">
        <v>-3827335.49</v>
      </c>
      <c r="H59" s="58">
        <v>-35328785.86</v>
      </c>
      <c r="I59" s="59">
        <f t="shared" si="0"/>
        <v>-39156121.35</v>
      </c>
      <c r="J59" s="57">
        <v>-3771972.29</v>
      </c>
      <c r="K59" s="58">
        <v>-36625683.95</v>
      </c>
      <c r="L59" s="59">
        <f t="shared" si="1"/>
        <v>-40397656.24</v>
      </c>
    </row>
    <row r="60" spans="1:12" ht="12.75">
      <c r="A60" s="241" t="s">
        <v>30</v>
      </c>
      <c r="B60" s="242"/>
      <c r="C60" s="242"/>
      <c r="D60" s="242"/>
      <c r="E60" s="243"/>
      <c r="F60" s="10">
        <v>177</v>
      </c>
      <c r="G60" s="57">
        <v>-1480977.7</v>
      </c>
      <c r="H60" s="58">
        <v>-12550314.79</v>
      </c>
      <c r="I60" s="59">
        <f t="shared" si="0"/>
        <v>-14031292.489999998</v>
      </c>
      <c r="J60" s="57">
        <v>-1061770.03</v>
      </c>
      <c r="K60" s="58">
        <v>-8483018.5</v>
      </c>
      <c r="L60" s="59">
        <f t="shared" si="1"/>
        <v>-9544788.53</v>
      </c>
    </row>
    <row r="61" spans="1:12" ht="12.75">
      <c r="A61" s="241" t="s">
        <v>31</v>
      </c>
      <c r="B61" s="242"/>
      <c r="C61" s="242"/>
      <c r="D61" s="242"/>
      <c r="E61" s="243"/>
      <c r="F61" s="10">
        <v>178</v>
      </c>
      <c r="G61" s="57"/>
      <c r="H61" s="58"/>
      <c r="I61" s="59">
        <f t="shared" si="0"/>
        <v>0</v>
      </c>
      <c r="J61" s="57"/>
      <c r="K61" s="58"/>
      <c r="L61" s="59">
        <f t="shared" si="1"/>
        <v>0</v>
      </c>
    </row>
    <row r="62" spans="1:12" ht="24" customHeight="1">
      <c r="A62" s="241" t="s">
        <v>111</v>
      </c>
      <c r="B62" s="242"/>
      <c r="C62" s="242"/>
      <c r="D62" s="242"/>
      <c r="E62" s="243"/>
      <c r="F62" s="10">
        <v>179</v>
      </c>
      <c r="G62" s="60">
        <f>SUM(G63:G65)</f>
        <v>-27474768.02</v>
      </c>
      <c r="H62" s="61">
        <f>SUM(H63:H65)</f>
        <v>-129401132.32999998</v>
      </c>
      <c r="I62" s="59">
        <f t="shared" si="0"/>
        <v>-156875900.35</v>
      </c>
      <c r="J62" s="60">
        <f>SUM(J63:J65)</f>
        <v>-17233582.169999998</v>
      </c>
      <c r="K62" s="61">
        <f>SUM(K63:K65)</f>
        <v>-139766134.24</v>
      </c>
      <c r="L62" s="59">
        <f t="shared" si="1"/>
        <v>-156999716.41</v>
      </c>
    </row>
    <row r="63" spans="1:12" ht="12.75">
      <c r="A63" s="241" t="s">
        <v>32</v>
      </c>
      <c r="B63" s="242"/>
      <c r="C63" s="242"/>
      <c r="D63" s="242"/>
      <c r="E63" s="243"/>
      <c r="F63" s="10">
        <v>180</v>
      </c>
      <c r="G63" s="57">
        <v>-488265.34</v>
      </c>
      <c r="H63" s="58">
        <v>-11950006.3</v>
      </c>
      <c r="I63" s="59">
        <f t="shared" si="0"/>
        <v>-12438271.64</v>
      </c>
      <c r="J63" s="57">
        <v>-422479.54</v>
      </c>
      <c r="K63" s="58">
        <v>-11155945.37</v>
      </c>
      <c r="L63" s="59">
        <f t="shared" si="1"/>
        <v>-11578424.909999998</v>
      </c>
    </row>
    <row r="64" spans="1:12" ht="12.75">
      <c r="A64" s="241" t="s">
        <v>47</v>
      </c>
      <c r="B64" s="242"/>
      <c r="C64" s="242"/>
      <c r="D64" s="242"/>
      <c r="E64" s="243"/>
      <c r="F64" s="10">
        <v>181</v>
      </c>
      <c r="G64" s="57">
        <v>-10344881.85</v>
      </c>
      <c r="H64" s="58">
        <v>-79022845.05</v>
      </c>
      <c r="I64" s="59">
        <f t="shared" si="0"/>
        <v>-89367726.89999999</v>
      </c>
      <c r="J64" s="57">
        <v>-10316305.43</v>
      </c>
      <c r="K64" s="58">
        <v>-76981571.46</v>
      </c>
      <c r="L64" s="59">
        <f t="shared" si="1"/>
        <v>-87297876.88999999</v>
      </c>
    </row>
    <row r="65" spans="1:12" ht="12.75">
      <c r="A65" s="241" t="s">
        <v>48</v>
      </c>
      <c r="B65" s="242"/>
      <c r="C65" s="242"/>
      <c r="D65" s="242"/>
      <c r="E65" s="243"/>
      <c r="F65" s="10">
        <v>182</v>
      </c>
      <c r="G65" s="57">
        <v>-16641620.83</v>
      </c>
      <c r="H65" s="58">
        <v>-38428280.98</v>
      </c>
      <c r="I65" s="59">
        <f t="shared" si="0"/>
        <v>-55069901.809999995</v>
      </c>
      <c r="J65" s="57">
        <v>-6494797.2</v>
      </c>
      <c r="K65" s="58">
        <v>-51628617.41</v>
      </c>
      <c r="L65" s="59">
        <f t="shared" si="1"/>
        <v>-58123414.61</v>
      </c>
    </row>
    <row r="66" spans="1:12" ht="15.75" customHeight="1">
      <c r="A66" s="244" t="s">
        <v>112</v>
      </c>
      <c r="B66" s="242"/>
      <c r="C66" s="242"/>
      <c r="D66" s="242"/>
      <c r="E66" s="243"/>
      <c r="F66" s="10">
        <v>183</v>
      </c>
      <c r="G66" s="60">
        <f>SUM(G67:G73)</f>
        <v>-3814833.0500000003</v>
      </c>
      <c r="H66" s="61">
        <f>SUM(H67:H73)</f>
        <v>-17803111.06</v>
      </c>
      <c r="I66" s="59">
        <f t="shared" si="0"/>
        <v>-21617944.11</v>
      </c>
      <c r="J66" s="60">
        <f>SUM(J67:J73)</f>
        <v>-2497922.3800000004</v>
      </c>
      <c r="K66" s="61">
        <f>SUM(K67:K73)</f>
        <v>-40867931.53999999</v>
      </c>
      <c r="L66" s="59">
        <f t="shared" si="1"/>
        <v>-43365853.919999994</v>
      </c>
    </row>
    <row r="67" spans="1:12" ht="24.75" customHeight="1">
      <c r="A67" s="241" t="s">
        <v>220</v>
      </c>
      <c r="B67" s="242"/>
      <c r="C67" s="242"/>
      <c r="D67" s="242"/>
      <c r="E67" s="243"/>
      <c r="F67" s="10">
        <v>184</v>
      </c>
      <c r="G67" s="57"/>
      <c r="H67" s="58"/>
      <c r="I67" s="59">
        <f t="shared" si="0"/>
        <v>0</v>
      </c>
      <c r="J67" s="57"/>
      <c r="K67" s="58"/>
      <c r="L67" s="59">
        <f t="shared" si="1"/>
        <v>0</v>
      </c>
    </row>
    <row r="68" spans="1:12" ht="12.75">
      <c r="A68" s="241" t="s">
        <v>49</v>
      </c>
      <c r="B68" s="242"/>
      <c r="C68" s="242"/>
      <c r="D68" s="242"/>
      <c r="E68" s="243"/>
      <c r="F68" s="10">
        <v>185</v>
      </c>
      <c r="G68" s="57"/>
      <c r="H68" s="58"/>
      <c r="I68" s="59">
        <f t="shared" si="0"/>
        <v>0</v>
      </c>
      <c r="J68" s="57"/>
      <c r="K68" s="58">
        <v>-36961.04</v>
      </c>
      <c r="L68" s="59">
        <f t="shared" si="1"/>
        <v>-36961.04</v>
      </c>
    </row>
    <row r="69" spans="1:12" ht="12.75">
      <c r="A69" s="241" t="s">
        <v>205</v>
      </c>
      <c r="B69" s="242"/>
      <c r="C69" s="242"/>
      <c r="D69" s="242"/>
      <c r="E69" s="243"/>
      <c r="F69" s="10">
        <v>186</v>
      </c>
      <c r="G69" s="57"/>
      <c r="H69" s="58">
        <v>-124730.81</v>
      </c>
      <c r="I69" s="59">
        <f t="shared" si="0"/>
        <v>-124730.81</v>
      </c>
      <c r="J69" s="57"/>
      <c r="K69" s="58">
        <v>-21977684.58</v>
      </c>
      <c r="L69" s="59">
        <f t="shared" si="1"/>
        <v>-21977684.58</v>
      </c>
    </row>
    <row r="70" spans="1:12" ht="23.25" customHeight="1">
      <c r="A70" s="241" t="s">
        <v>248</v>
      </c>
      <c r="B70" s="242"/>
      <c r="C70" s="242"/>
      <c r="D70" s="242"/>
      <c r="E70" s="243"/>
      <c r="F70" s="10">
        <v>187</v>
      </c>
      <c r="G70" s="57">
        <v>-999.93</v>
      </c>
      <c r="H70" s="58">
        <v>-8499</v>
      </c>
      <c r="I70" s="59">
        <f t="shared" si="0"/>
        <v>-9498.93</v>
      </c>
      <c r="J70" s="57"/>
      <c r="K70" s="58">
        <v>-15043.16</v>
      </c>
      <c r="L70" s="59">
        <f t="shared" si="1"/>
        <v>-15043.16</v>
      </c>
    </row>
    <row r="71" spans="1:12" ht="19.5" customHeight="1">
      <c r="A71" s="241" t="s">
        <v>249</v>
      </c>
      <c r="B71" s="242"/>
      <c r="C71" s="242"/>
      <c r="D71" s="242"/>
      <c r="E71" s="243"/>
      <c r="F71" s="10">
        <v>188</v>
      </c>
      <c r="G71" s="57">
        <v>-264334.47</v>
      </c>
      <c r="H71" s="58">
        <v>-292597.09</v>
      </c>
      <c r="I71" s="59">
        <f t="shared" si="0"/>
        <v>-556931.56</v>
      </c>
      <c r="J71" s="57">
        <v>-2349923.74</v>
      </c>
      <c r="K71" s="58">
        <v>-1589267.77</v>
      </c>
      <c r="L71" s="59">
        <f t="shared" si="1"/>
        <v>-3939191.5100000002</v>
      </c>
    </row>
    <row r="72" spans="1:12" ht="12.75">
      <c r="A72" s="241" t="s">
        <v>251</v>
      </c>
      <c r="B72" s="242"/>
      <c r="C72" s="242"/>
      <c r="D72" s="242"/>
      <c r="E72" s="243"/>
      <c r="F72" s="10">
        <v>189</v>
      </c>
      <c r="G72" s="57">
        <v>-3320484.2</v>
      </c>
      <c r="H72" s="58">
        <v>-2600907.49</v>
      </c>
      <c r="I72" s="59">
        <f aca="true" t="shared" si="2" ref="I72:I99">G72+H72</f>
        <v>-5921391.69</v>
      </c>
      <c r="J72" s="57"/>
      <c r="K72" s="58"/>
      <c r="L72" s="59">
        <f aca="true" t="shared" si="3" ref="L72:L99">J72+K72</f>
        <v>0</v>
      </c>
    </row>
    <row r="73" spans="1:12" ht="12.75">
      <c r="A73" s="241" t="s">
        <v>250</v>
      </c>
      <c r="B73" s="242"/>
      <c r="C73" s="242"/>
      <c r="D73" s="242"/>
      <c r="E73" s="243"/>
      <c r="F73" s="10">
        <v>190</v>
      </c>
      <c r="G73" s="57">
        <v>-229014.45</v>
      </c>
      <c r="H73" s="58">
        <v>-14776376.67</v>
      </c>
      <c r="I73" s="59">
        <f t="shared" si="2"/>
        <v>-15005391.12</v>
      </c>
      <c r="J73" s="57">
        <v>-147998.64</v>
      </c>
      <c r="K73" s="58">
        <v>-17248974.99</v>
      </c>
      <c r="L73" s="59">
        <f t="shared" si="3"/>
        <v>-17396973.63</v>
      </c>
    </row>
    <row r="74" spans="1:12" ht="24.75" customHeight="1">
      <c r="A74" s="244" t="s">
        <v>113</v>
      </c>
      <c r="B74" s="242"/>
      <c r="C74" s="242"/>
      <c r="D74" s="242"/>
      <c r="E74" s="243"/>
      <c r="F74" s="10">
        <v>191</v>
      </c>
      <c r="G74" s="60">
        <f>SUM(G75:G76)</f>
        <v>-86718.99</v>
      </c>
      <c r="H74" s="61">
        <f>SUM(H75:H76)</f>
        <v>-20217544.62</v>
      </c>
      <c r="I74" s="59">
        <f t="shared" si="2"/>
        <v>-20304263.61</v>
      </c>
      <c r="J74" s="60">
        <f>SUM(J75:J76)</f>
        <v>-62530.62</v>
      </c>
      <c r="K74" s="61">
        <f>SUM(K75:K76)</f>
        <v>-12939235.56</v>
      </c>
      <c r="L74" s="59">
        <f t="shared" si="3"/>
        <v>-13001766.18</v>
      </c>
    </row>
    <row r="75" spans="1:12" ht="12.75">
      <c r="A75" s="241" t="s">
        <v>50</v>
      </c>
      <c r="B75" s="242"/>
      <c r="C75" s="242"/>
      <c r="D75" s="242"/>
      <c r="E75" s="243"/>
      <c r="F75" s="10">
        <v>192</v>
      </c>
      <c r="G75" s="57"/>
      <c r="H75" s="58"/>
      <c r="I75" s="59">
        <f t="shared" si="2"/>
        <v>0</v>
      </c>
      <c r="J75" s="57"/>
      <c r="K75" s="58"/>
      <c r="L75" s="59">
        <f t="shared" si="3"/>
        <v>0</v>
      </c>
    </row>
    <row r="76" spans="1:12" ht="12.75">
      <c r="A76" s="241" t="s">
        <v>51</v>
      </c>
      <c r="B76" s="242"/>
      <c r="C76" s="242"/>
      <c r="D76" s="242"/>
      <c r="E76" s="243"/>
      <c r="F76" s="10">
        <v>193</v>
      </c>
      <c r="G76" s="57">
        <v>-86718.99</v>
      </c>
      <c r="H76" s="58">
        <v>-20217544.62</v>
      </c>
      <c r="I76" s="59">
        <f t="shared" si="2"/>
        <v>-20304263.61</v>
      </c>
      <c r="J76" s="57">
        <v>-62530.62</v>
      </c>
      <c r="K76" s="58">
        <v>-12939235.56</v>
      </c>
      <c r="L76" s="59">
        <f t="shared" si="3"/>
        <v>-13001766.18</v>
      </c>
    </row>
    <row r="77" spans="1:12" ht="12.75">
      <c r="A77" s="244" t="s">
        <v>59</v>
      </c>
      <c r="B77" s="242"/>
      <c r="C77" s="242"/>
      <c r="D77" s="242"/>
      <c r="E77" s="243"/>
      <c r="F77" s="10">
        <v>194</v>
      </c>
      <c r="G77" s="57"/>
      <c r="H77" s="58">
        <v>-177719.06</v>
      </c>
      <c r="I77" s="59">
        <f t="shared" si="2"/>
        <v>-177719.06</v>
      </c>
      <c r="J77" s="57"/>
      <c r="K77" s="58">
        <v>-91021.52</v>
      </c>
      <c r="L77" s="59">
        <f t="shared" si="3"/>
        <v>-91021.52</v>
      </c>
    </row>
    <row r="78" spans="1:12" ht="48" customHeight="1">
      <c r="A78" s="244" t="s">
        <v>357</v>
      </c>
      <c r="B78" s="242"/>
      <c r="C78" s="242"/>
      <c r="D78" s="242"/>
      <c r="E78" s="243"/>
      <c r="F78" s="10">
        <v>195</v>
      </c>
      <c r="G78" s="60">
        <f>G7+G16+G30+G31+G32+G33+G42+G50+G54+G57+G66+G74+G77</f>
        <v>8891463.17000003</v>
      </c>
      <c r="H78" s="61">
        <f>H7+H16+H30+H31+H32+H33+H42+H50+H54+H57+H66+H74+H77</f>
        <v>17543170.999999978</v>
      </c>
      <c r="I78" s="59">
        <f t="shared" si="2"/>
        <v>26434634.17000001</v>
      </c>
      <c r="J78" s="60">
        <f>J7+J16+J30+J31+J32+J33+J42+J50+J54+J57+J66+J74+J77</f>
        <v>11332061.350000028</v>
      </c>
      <c r="K78" s="61">
        <f>K7+K16+K30+K31+K32+K33+K42+K50+K54+K57+K66+K74+K77</f>
        <v>24220473.99000005</v>
      </c>
      <c r="L78" s="59">
        <f t="shared" si="3"/>
        <v>35552535.34000008</v>
      </c>
    </row>
    <row r="79" spans="1:12" ht="12.75">
      <c r="A79" s="244" t="s">
        <v>114</v>
      </c>
      <c r="B79" s="242"/>
      <c r="C79" s="242"/>
      <c r="D79" s="242"/>
      <c r="E79" s="243"/>
      <c r="F79" s="10">
        <v>196</v>
      </c>
      <c r="G79" s="60">
        <f>SUM(G80:G81)</f>
        <v>-1778292.64</v>
      </c>
      <c r="H79" s="61">
        <f>SUM(H80:H81)</f>
        <v>-3508634.2</v>
      </c>
      <c r="I79" s="59">
        <f t="shared" si="2"/>
        <v>-5286926.84</v>
      </c>
      <c r="J79" s="60">
        <f>SUM(J80:J81)</f>
        <v>-2266412.27</v>
      </c>
      <c r="K79" s="61">
        <f>SUM(K80:K81)</f>
        <v>-4844094.8</v>
      </c>
      <c r="L79" s="59">
        <f t="shared" si="3"/>
        <v>-7110507.07</v>
      </c>
    </row>
    <row r="80" spans="1:12" ht="12.75">
      <c r="A80" s="241" t="s">
        <v>52</v>
      </c>
      <c r="B80" s="242"/>
      <c r="C80" s="242"/>
      <c r="D80" s="242"/>
      <c r="E80" s="243"/>
      <c r="F80" s="10">
        <v>197</v>
      </c>
      <c r="G80" s="57">
        <v>-1778292.64</v>
      </c>
      <c r="H80" s="58">
        <v>-3508634.2</v>
      </c>
      <c r="I80" s="59">
        <f t="shared" si="2"/>
        <v>-5286926.84</v>
      </c>
      <c r="J80" s="57">
        <v>-2266412.27</v>
      </c>
      <c r="K80" s="58">
        <v>-4844094.8</v>
      </c>
      <c r="L80" s="59">
        <f t="shared" si="3"/>
        <v>-7110507.07</v>
      </c>
    </row>
    <row r="81" spans="1:12" ht="12.75">
      <c r="A81" s="241" t="s">
        <v>53</v>
      </c>
      <c r="B81" s="242"/>
      <c r="C81" s="242"/>
      <c r="D81" s="242"/>
      <c r="E81" s="243"/>
      <c r="F81" s="10">
        <v>198</v>
      </c>
      <c r="G81" s="57"/>
      <c r="H81" s="58"/>
      <c r="I81" s="59">
        <f t="shared" si="2"/>
        <v>0</v>
      </c>
      <c r="J81" s="57"/>
      <c r="K81" s="58"/>
      <c r="L81" s="59">
        <f t="shared" si="3"/>
        <v>0</v>
      </c>
    </row>
    <row r="82" spans="1:12" ht="21" customHeight="1">
      <c r="A82" s="244" t="s">
        <v>207</v>
      </c>
      <c r="B82" s="242"/>
      <c r="C82" s="242"/>
      <c r="D82" s="242"/>
      <c r="E82" s="243"/>
      <c r="F82" s="10">
        <v>199</v>
      </c>
      <c r="G82" s="60">
        <f>G78+G79</f>
        <v>7113170.53000003</v>
      </c>
      <c r="H82" s="61">
        <f>H78+H79</f>
        <v>14034536.799999978</v>
      </c>
      <c r="I82" s="59">
        <f t="shared" si="2"/>
        <v>21147707.33000001</v>
      </c>
      <c r="J82" s="60">
        <f>J78+J79</f>
        <v>9065649.080000028</v>
      </c>
      <c r="K82" s="61">
        <f>K78+K79</f>
        <v>19376379.19000005</v>
      </c>
      <c r="L82" s="59">
        <f>J82+K82</f>
        <v>28442028.270000078</v>
      </c>
    </row>
    <row r="83" spans="1:12" ht="12.75">
      <c r="A83" s="244" t="s">
        <v>252</v>
      </c>
      <c r="B83" s="245"/>
      <c r="C83" s="245"/>
      <c r="D83" s="245"/>
      <c r="E83" s="253"/>
      <c r="F83" s="10">
        <v>200</v>
      </c>
      <c r="G83" s="57"/>
      <c r="H83" s="58"/>
      <c r="I83" s="59">
        <f t="shared" si="2"/>
        <v>0</v>
      </c>
      <c r="J83" s="57"/>
      <c r="K83" s="58"/>
      <c r="L83" s="59">
        <f t="shared" si="3"/>
        <v>0</v>
      </c>
    </row>
    <row r="84" spans="1:12" ht="12.75">
      <c r="A84" s="244" t="s">
        <v>253</v>
      </c>
      <c r="B84" s="245"/>
      <c r="C84" s="245"/>
      <c r="D84" s="245"/>
      <c r="E84" s="253"/>
      <c r="F84" s="10">
        <v>201</v>
      </c>
      <c r="G84" s="57"/>
      <c r="H84" s="58"/>
      <c r="I84" s="59">
        <f t="shared" si="2"/>
        <v>0</v>
      </c>
      <c r="J84" s="57"/>
      <c r="K84" s="66"/>
      <c r="L84" s="59">
        <f t="shared" si="3"/>
        <v>0</v>
      </c>
    </row>
    <row r="85" spans="1:12" ht="12.75">
      <c r="A85" s="244" t="s">
        <v>258</v>
      </c>
      <c r="B85" s="245"/>
      <c r="C85" s="245"/>
      <c r="D85" s="245"/>
      <c r="E85" s="245"/>
      <c r="F85" s="10">
        <v>202</v>
      </c>
      <c r="G85" s="57">
        <f>+G7+G16+G30+G31+G32+G81</f>
        <v>112785093.35000002</v>
      </c>
      <c r="H85" s="58">
        <f>+H7+H16+H30+H31+H32+H81</f>
        <v>529145372.06999993</v>
      </c>
      <c r="I85" s="66">
        <f>IF((G85+H85)=(I7+I16+I30+I31+I32+I81),(G85+H85),FALSE)</f>
        <v>641930465.42</v>
      </c>
      <c r="J85" s="57">
        <f>+J7+J16+J30+J31+J32+J81</f>
        <v>123855109.44000003</v>
      </c>
      <c r="K85" s="66">
        <f>+K7+K16+K30+K31+K32+K81</f>
        <v>492824614.15000004</v>
      </c>
      <c r="L85" s="65">
        <f>IF((J85+K85)=(L7+L16+L30+L31+L32+L81),(J85+K85),FALSE)</f>
        <v>616679723.59</v>
      </c>
    </row>
    <row r="86" spans="1:12" ht="12.75">
      <c r="A86" s="244" t="s">
        <v>259</v>
      </c>
      <c r="B86" s="245"/>
      <c r="C86" s="245"/>
      <c r="D86" s="245"/>
      <c r="E86" s="245"/>
      <c r="F86" s="10">
        <v>203</v>
      </c>
      <c r="G86" s="57">
        <f>+G33+G42+G50+G54+G57+G66+G74+G77+G80</f>
        <v>-105671922.82000001</v>
      </c>
      <c r="H86" s="58">
        <f>+H33+H42+H50+H54+H57+H66+H74+H77+H80</f>
        <v>-515110835.2699999</v>
      </c>
      <c r="I86" s="66">
        <f>IF((G86+H86)=(I33+I42+I50+I54+I57+I66+I74+I77+I80),(G86+H86),FALSE)</f>
        <v>-620782758.0899999</v>
      </c>
      <c r="J86" s="57">
        <f>+J33+J42+J50+J54+J57+J66+J74+J77+J80</f>
        <v>-114789460.36</v>
      </c>
      <c r="K86" s="66">
        <f>+K33+K42+K50+K54+K57+K66+K74+K77+K80</f>
        <v>-473448234.9599999</v>
      </c>
      <c r="L86" s="65">
        <f>IF((J86+K86)=(L33+L42+L50+L54+L57+L66+L74+L77+L80),(J86+K86),FALSE)</f>
        <v>-588237695.3199999</v>
      </c>
    </row>
    <row r="87" spans="1:12" ht="12.75">
      <c r="A87" s="244" t="s">
        <v>208</v>
      </c>
      <c r="B87" s="242"/>
      <c r="C87" s="242"/>
      <c r="D87" s="242"/>
      <c r="E87" s="242"/>
      <c r="F87" s="10">
        <v>204</v>
      </c>
      <c r="G87" s="60">
        <f>SUM(G88:G94)-G95</f>
        <v>4227114.92</v>
      </c>
      <c r="H87" s="61">
        <f>SUM(H88:H94)-H95</f>
        <v>6587909.9</v>
      </c>
      <c r="I87" s="67">
        <f t="shared" si="2"/>
        <v>10815024.82</v>
      </c>
      <c r="J87" s="60">
        <f>SUM(J88:J94)-J95</f>
        <v>11549145.3</v>
      </c>
      <c r="K87" s="68">
        <f>SUM(K88:K94)-K95</f>
        <v>14826639.66</v>
      </c>
      <c r="L87" s="59">
        <f t="shared" si="3"/>
        <v>26375784.96</v>
      </c>
    </row>
    <row r="88" spans="1:12" ht="19.5" customHeight="1">
      <c r="A88" s="241" t="s">
        <v>260</v>
      </c>
      <c r="B88" s="242"/>
      <c r="C88" s="242"/>
      <c r="D88" s="242"/>
      <c r="E88" s="242"/>
      <c r="F88" s="10">
        <v>205</v>
      </c>
      <c r="G88" s="57"/>
      <c r="H88" s="58"/>
      <c r="I88" s="59">
        <f t="shared" si="2"/>
        <v>0</v>
      </c>
      <c r="J88" s="57"/>
      <c r="K88" s="58"/>
      <c r="L88" s="59">
        <f t="shared" si="3"/>
        <v>0</v>
      </c>
    </row>
    <row r="89" spans="1:12" ht="23.25" customHeight="1">
      <c r="A89" s="241" t="s">
        <v>261</v>
      </c>
      <c r="B89" s="242"/>
      <c r="C89" s="242"/>
      <c r="D89" s="242"/>
      <c r="E89" s="242"/>
      <c r="F89" s="10">
        <v>206</v>
      </c>
      <c r="G89" s="57">
        <v>4227114.92</v>
      </c>
      <c r="H89" s="58">
        <v>7925706.66</v>
      </c>
      <c r="I89" s="59">
        <f t="shared" si="2"/>
        <v>12152821.58</v>
      </c>
      <c r="J89" s="57">
        <v>11549145.3</v>
      </c>
      <c r="K89" s="69">
        <v>14887290.31</v>
      </c>
      <c r="L89" s="59">
        <f t="shared" si="3"/>
        <v>26436435.61</v>
      </c>
    </row>
    <row r="90" spans="1:12" ht="21.75" customHeight="1">
      <c r="A90" s="241" t="s">
        <v>262</v>
      </c>
      <c r="B90" s="242"/>
      <c r="C90" s="242"/>
      <c r="D90" s="242"/>
      <c r="E90" s="242"/>
      <c r="F90" s="10">
        <v>207</v>
      </c>
      <c r="G90" s="57"/>
      <c r="H90" s="58">
        <v>-1337796.76</v>
      </c>
      <c r="I90" s="59">
        <f t="shared" si="2"/>
        <v>-1337796.76</v>
      </c>
      <c r="J90" s="57"/>
      <c r="K90" s="58">
        <v>-60650.65</v>
      </c>
      <c r="L90" s="59">
        <f t="shared" si="3"/>
        <v>-60650.65</v>
      </c>
    </row>
    <row r="91" spans="1:12" ht="21" customHeight="1">
      <c r="A91" s="241" t="s">
        <v>263</v>
      </c>
      <c r="B91" s="242"/>
      <c r="C91" s="242"/>
      <c r="D91" s="242"/>
      <c r="E91" s="242"/>
      <c r="F91" s="10">
        <v>208</v>
      </c>
      <c r="G91" s="57"/>
      <c r="H91" s="58"/>
      <c r="I91" s="59">
        <f t="shared" si="2"/>
        <v>0</v>
      </c>
      <c r="J91" s="57"/>
      <c r="K91" s="58"/>
      <c r="L91" s="59">
        <f t="shared" si="3"/>
        <v>0</v>
      </c>
    </row>
    <row r="92" spans="1:12" ht="14.25" customHeight="1">
      <c r="A92" s="241" t="s">
        <v>264</v>
      </c>
      <c r="B92" s="242"/>
      <c r="C92" s="242"/>
      <c r="D92" s="242"/>
      <c r="E92" s="242"/>
      <c r="F92" s="10">
        <v>209</v>
      </c>
      <c r="G92" s="57"/>
      <c r="H92" s="58"/>
      <c r="I92" s="59">
        <f t="shared" si="2"/>
        <v>0</v>
      </c>
      <c r="J92" s="57"/>
      <c r="K92" s="58"/>
      <c r="L92" s="59">
        <f t="shared" si="3"/>
        <v>0</v>
      </c>
    </row>
    <row r="93" spans="1:12" ht="22.5" customHeight="1">
      <c r="A93" s="241" t="s">
        <v>265</v>
      </c>
      <c r="B93" s="242"/>
      <c r="C93" s="242"/>
      <c r="D93" s="242"/>
      <c r="E93" s="242"/>
      <c r="F93" s="10">
        <v>210</v>
      </c>
      <c r="G93" s="57"/>
      <c r="H93" s="58"/>
      <c r="I93" s="59">
        <f t="shared" si="2"/>
        <v>0</v>
      </c>
      <c r="J93" s="57"/>
      <c r="K93" s="58"/>
      <c r="L93" s="59">
        <f t="shared" si="3"/>
        <v>0</v>
      </c>
    </row>
    <row r="94" spans="1:12" ht="12.75">
      <c r="A94" s="241" t="s">
        <v>266</v>
      </c>
      <c r="B94" s="242"/>
      <c r="C94" s="242"/>
      <c r="D94" s="242"/>
      <c r="E94" s="242"/>
      <c r="F94" s="10">
        <v>211</v>
      </c>
      <c r="G94" s="57"/>
      <c r="H94" s="58"/>
      <c r="I94" s="59">
        <f t="shared" si="2"/>
        <v>0</v>
      </c>
      <c r="J94" s="57"/>
      <c r="K94" s="58"/>
      <c r="L94" s="59">
        <f t="shared" si="3"/>
        <v>0</v>
      </c>
    </row>
    <row r="95" spans="1:12" ht="12.75">
      <c r="A95" s="241" t="s">
        <v>267</v>
      </c>
      <c r="B95" s="242"/>
      <c r="C95" s="242"/>
      <c r="D95" s="242"/>
      <c r="E95" s="242"/>
      <c r="F95" s="10">
        <v>212</v>
      </c>
      <c r="G95" s="57"/>
      <c r="H95" s="58"/>
      <c r="I95" s="59">
        <f t="shared" si="2"/>
        <v>0</v>
      </c>
      <c r="J95" s="57"/>
      <c r="K95" s="58"/>
      <c r="L95" s="59">
        <f t="shared" si="3"/>
        <v>0</v>
      </c>
    </row>
    <row r="96" spans="1:12" ht="12.75">
      <c r="A96" s="244" t="s">
        <v>206</v>
      </c>
      <c r="B96" s="242"/>
      <c r="C96" s="242"/>
      <c r="D96" s="242"/>
      <c r="E96" s="242"/>
      <c r="F96" s="10">
        <v>213</v>
      </c>
      <c r="G96" s="60">
        <f>G82+G87</f>
        <v>11340285.450000029</v>
      </c>
      <c r="H96" s="61">
        <f>H82+H87</f>
        <v>20622446.69999998</v>
      </c>
      <c r="I96" s="59">
        <f t="shared" si="2"/>
        <v>31962732.15000001</v>
      </c>
      <c r="J96" s="60">
        <f>J82+J87</f>
        <v>20614794.38000003</v>
      </c>
      <c r="K96" s="61">
        <f>K82+K87</f>
        <v>34203018.85000005</v>
      </c>
      <c r="L96" s="59">
        <f t="shared" si="3"/>
        <v>54817813.23000008</v>
      </c>
    </row>
    <row r="97" spans="1:12" ht="12.75">
      <c r="A97" s="244" t="s">
        <v>252</v>
      </c>
      <c r="B97" s="245"/>
      <c r="C97" s="245"/>
      <c r="D97" s="245"/>
      <c r="E97" s="253"/>
      <c r="F97" s="10">
        <v>214</v>
      </c>
      <c r="G97" s="5"/>
      <c r="H97" s="6"/>
      <c r="I97" s="33">
        <f t="shared" si="2"/>
        <v>0</v>
      </c>
      <c r="J97" s="5"/>
      <c r="K97" s="6"/>
      <c r="L97" s="33">
        <f t="shared" si="3"/>
        <v>0</v>
      </c>
    </row>
    <row r="98" spans="1:12" ht="12.75">
      <c r="A98" s="244" t="s">
        <v>253</v>
      </c>
      <c r="B98" s="245"/>
      <c r="C98" s="245"/>
      <c r="D98" s="245"/>
      <c r="E98" s="253"/>
      <c r="F98" s="10">
        <v>215</v>
      </c>
      <c r="G98" s="5"/>
      <c r="H98" s="6"/>
      <c r="I98" s="33">
        <f t="shared" si="2"/>
        <v>0</v>
      </c>
      <c r="J98" s="5"/>
      <c r="K98" s="6"/>
      <c r="L98" s="33">
        <f t="shared" si="3"/>
        <v>0</v>
      </c>
    </row>
    <row r="99" spans="1:12" ht="12.75">
      <c r="A99" s="246" t="s">
        <v>291</v>
      </c>
      <c r="B99" s="248"/>
      <c r="C99" s="248"/>
      <c r="D99" s="248"/>
      <c r="E99" s="248"/>
      <c r="F99" s="11">
        <v>216</v>
      </c>
      <c r="G99" s="7">
        <v>0</v>
      </c>
      <c r="H99" s="8">
        <v>0</v>
      </c>
      <c r="I99" s="34">
        <f t="shared" si="2"/>
        <v>0</v>
      </c>
      <c r="J99" s="7">
        <v>0</v>
      </c>
      <c r="K99" s="8">
        <v>0</v>
      </c>
      <c r="L99" s="34">
        <f t="shared" si="3"/>
        <v>0</v>
      </c>
    </row>
    <row r="100" spans="1:12" ht="12.75">
      <c r="A100" s="265" t="s">
        <v>369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6" max="255" man="1"/>
  </rowBreaks>
  <ignoredErrors>
    <ignoredError sqref="I7:L17 I44:K51 I54:J66 I96" formula="1"/>
    <ignoredError sqref="I18:L32 I38:K43 I74:K84 I33:I34 I85:K89" formula="1" formulaRange="1"/>
    <ignoredError sqref="G35:L37 G18:H32 G38:H43 L38:L43 H74:H84 L74:L84 G33:H34 J33:L34" formulaRange="1"/>
    <ignoredError sqref="G90:L91 G85:H89 L85:L89" unlockedFormula="1"/>
    <ignoredError sqref="I85:K89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P43" sqref="P43"/>
    </sheetView>
  </sheetViews>
  <sheetFormatPr defaultColWidth="9.140625" defaultRowHeight="12.75"/>
  <cols>
    <col min="1" max="16384" width="9.140625" style="41" customWidth="1"/>
  </cols>
  <sheetData>
    <row r="1" spans="1:10" ht="12.75">
      <c r="A1" s="266" t="s">
        <v>210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ht="12.75">
      <c r="A2" s="269" t="s">
        <v>397</v>
      </c>
      <c r="B2" s="270"/>
      <c r="C2" s="270"/>
      <c r="D2" s="270"/>
      <c r="E2" s="270"/>
      <c r="F2" s="270"/>
      <c r="G2" s="270"/>
      <c r="H2" s="270"/>
      <c r="I2" s="270"/>
      <c r="J2" s="268"/>
    </row>
    <row r="3" spans="1:11" ht="12.75">
      <c r="A3" s="147"/>
      <c r="B3" s="154"/>
      <c r="C3" s="154"/>
      <c r="D3" s="285"/>
      <c r="E3" s="285"/>
      <c r="F3" s="154"/>
      <c r="G3" s="154"/>
      <c r="H3" s="154"/>
      <c r="I3" s="154"/>
      <c r="J3" s="148"/>
      <c r="K3" s="149" t="s">
        <v>58</v>
      </c>
    </row>
    <row r="4" spans="1:11" ht="33.75">
      <c r="A4" s="271" t="s">
        <v>6</v>
      </c>
      <c r="B4" s="271"/>
      <c r="C4" s="271"/>
      <c r="D4" s="271"/>
      <c r="E4" s="271"/>
      <c r="F4" s="271"/>
      <c r="G4" s="271"/>
      <c r="H4" s="271"/>
      <c r="I4" s="48" t="s">
        <v>62</v>
      </c>
      <c r="J4" s="49" t="s">
        <v>365</v>
      </c>
      <c r="K4" s="49" t="s">
        <v>366</v>
      </c>
    </row>
    <row r="5" spans="1:11" ht="12.75" customHeight="1">
      <c r="A5" s="272">
        <v>1</v>
      </c>
      <c r="B5" s="272"/>
      <c r="C5" s="272"/>
      <c r="D5" s="272"/>
      <c r="E5" s="272"/>
      <c r="F5" s="272"/>
      <c r="G5" s="272"/>
      <c r="H5" s="272"/>
      <c r="I5" s="50">
        <v>2</v>
      </c>
      <c r="J5" s="51" t="s">
        <v>60</v>
      </c>
      <c r="K5" s="51" t="s">
        <v>61</v>
      </c>
    </row>
    <row r="6" spans="1:11" ht="12.75">
      <c r="A6" s="276" t="s">
        <v>212</v>
      </c>
      <c r="B6" s="277"/>
      <c r="C6" s="277"/>
      <c r="D6" s="277"/>
      <c r="E6" s="277"/>
      <c r="F6" s="277"/>
      <c r="G6" s="277"/>
      <c r="H6" s="278"/>
      <c r="I6" s="46">
        <v>1</v>
      </c>
      <c r="J6" s="47">
        <f>J7+J18+J36</f>
        <v>54741347.10000056</v>
      </c>
      <c r="K6" s="47">
        <f>K7+K18+K36</f>
        <v>316084506.38000005</v>
      </c>
    </row>
    <row r="7" spans="1:11" ht="12.75">
      <c r="A7" s="279" t="s">
        <v>213</v>
      </c>
      <c r="B7" s="274"/>
      <c r="C7" s="274"/>
      <c r="D7" s="274"/>
      <c r="E7" s="274"/>
      <c r="F7" s="274"/>
      <c r="G7" s="274"/>
      <c r="H7" s="275"/>
      <c r="I7" s="13">
        <v>2</v>
      </c>
      <c r="J7" s="42">
        <f>J8+J9</f>
        <v>-12129207.499999776</v>
      </c>
      <c r="K7" s="42">
        <f>K8+K9</f>
        <v>51250761.92</v>
      </c>
    </row>
    <row r="8" spans="1:11" ht="12.75">
      <c r="A8" s="273" t="s">
        <v>85</v>
      </c>
      <c r="B8" s="274"/>
      <c r="C8" s="274"/>
      <c r="D8" s="274"/>
      <c r="E8" s="274"/>
      <c r="F8" s="274"/>
      <c r="G8" s="274"/>
      <c r="H8" s="275"/>
      <c r="I8" s="13">
        <v>3</v>
      </c>
      <c r="J8" s="19">
        <v>26434634</v>
      </c>
      <c r="K8" s="19">
        <v>35552535.34</v>
      </c>
    </row>
    <row r="9" spans="1:11" ht="12.75">
      <c r="A9" s="273" t="s">
        <v>86</v>
      </c>
      <c r="B9" s="274"/>
      <c r="C9" s="274"/>
      <c r="D9" s="274"/>
      <c r="E9" s="274"/>
      <c r="F9" s="274"/>
      <c r="G9" s="274"/>
      <c r="H9" s="275"/>
      <c r="I9" s="13">
        <v>4</v>
      </c>
      <c r="J9" s="42">
        <f>SUM(J10:J17)</f>
        <v>-38563841.49999978</v>
      </c>
      <c r="K9" s="42">
        <f>SUM(K10:K17)</f>
        <v>15698226.579999994</v>
      </c>
    </row>
    <row r="10" spans="1:11" ht="12.75">
      <c r="A10" s="273" t="s">
        <v>115</v>
      </c>
      <c r="B10" s="274"/>
      <c r="C10" s="274"/>
      <c r="D10" s="274"/>
      <c r="E10" s="274"/>
      <c r="F10" s="274"/>
      <c r="G10" s="274"/>
      <c r="H10" s="275"/>
      <c r="I10" s="13">
        <v>5</v>
      </c>
      <c r="J10" s="19">
        <v>11671638.270000001</v>
      </c>
      <c r="K10" s="19">
        <v>10544749.04</v>
      </c>
    </row>
    <row r="11" spans="1:11" ht="12.75">
      <c r="A11" s="273" t="s">
        <v>116</v>
      </c>
      <c r="B11" s="274"/>
      <c r="C11" s="274"/>
      <c r="D11" s="274"/>
      <c r="E11" s="274"/>
      <c r="F11" s="274"/>
      <c r="G11" s="274"/>
      <c r="H11" s="275"/>
      <c r="I11" s="13">
        <v>6</v>
      </c>
      <c r="J11" s="19">
        <v>766633.37</v>
      </c>
      <c r="K11" s="19">
        <v>1033675.87</v>
      </c>
    </row>
    <row r="12" spans="1:11" ht="12.75">
      <c r="A12" s="273" t="s">
        <v>117</v>
      </c>
      <c r="B12" s="274"/>
      <c r="C12" s="274"/>
      <c r="D12" s="274"/>
      <c r="E12" s="274"/>
      <c r="F12" s="274"/>
      <c r="G12" s="274"/>
      <c r="H12" s="275"/>
      <c r="I12" s="13">
        <v>7</v>
      </c>
      <c r="J12" s="19">
        <v>-9229451.18</v>
      </c>
      <c r="K12" s="19">
        <v>23295873.62</v>
      </c>
    </row>
    <row r="13" spans="1:11" ht="12.75">
      <c r="A13" s="273" t="s">
        <v>118</v>
      </c>
      <c r="B13" s="274"/>
      <c r="C13" s="274"/>
      <c r="D13" s="274"/>
      <c r="E13" s="274"/>
      <c r="F13" s="274"/>
      <c r="G13" s="274"/>
      <c r="H13" s="275"/>
      <c r="I13" s="13">
        <v>8</v>
      </c>
      <c r="J13" s="19">
        <v>0</v>
      </c>
      <c r="K13" s="19">
        <v>36961.04</v>
      </c>
    </row>
    <row r="14" spans="1:11" ht="12.75">
      <c r="A14" s="273" t="s">
        <v>119</v>
      </c>
      <c r="B14" s="274"/>
      <c r="C14" s="274"/>
      <c r="D14" s="274"/>
      <c r="E14" s="274"/>
      <c r="F14" s="274"/>
      <c r="G14" s="274"/>
      <c r="H14" s="275"/>
      <c r="I14" s="13">
        <v>9</v>
      </c>
      <c r="J14" s="19">
        <v>-55648867.730000004</v>
      </c>
      <c r="K14" s="19">
        <v>-52223398.85</v>
      </c>
    </row>
    <row r="15" spans="1:11" ht="12.75">
      <c r="A15" s="273" t="s">
        <v>120</v>
      </c>
      <c r="B15" s="274"/>
      <c r="C15" s="274"/>
      <c r="D15" s="274"/>
      <c r="E15" s="274"/>
      <c r="F15" s="274"/>
      <c r="G15" s="274"/>
      <c r="H15" s="275"/>
      <c r="I15" s="13">
        <v>10</v>
      </c>
      <c r="J15" s="19">
        <v>-2626467.63</v>
      </c>
      <c r="K15" s="19">
        <v>0</v>
      </c>
    </row>
    <row r="16" spans="1:11" ht="21" customHeight="1">
      <c r="A16" s="273" t="s">
        <v>121</v>
      </c>
      <c r="B16" s="274"/>
      <c r="C16" s="274"/>
      <c r="D16" s="274"/>
      <c r="E16" s="274"/>
      <c r="F16" s="274"/>
      <c r="G16" s="274"/>
      <c r="H16" s="275"/>
      <c r="I16" s="13">
        <v>11</v>
      </c>
      <c r="J16" s="19">
        <v>-1163000.87</v>
      </c>
      <c r="K16" s="19">
        <v>-836629.26</v>
      </c>
    </row>
    <row r="17" spans="1:11" ht="12.75">
      <c r="A17" s="273" t="s">
        <v>122</v>
      </c>
      <c r="B17" s="274"/>
      <c r="C17" s="274"/>
      <c r="D17" s="274"/>
      <c r="E17" s="274"/>
      <c r="F17" s="274"/>
      <c r="G17" s="274"/>
      <c r="H17" s="275"/>
      <c r="I17" s="13">
        <v>12</v>
      </c>
      <c r="J17" s="19">
        <v>17665674.270000227</v>
      </c>
      <c r="K17" s="19">
        <v>33846995.12</v>
      </c>
    </row>
    <row r="18" spans="1:11" ht="12.75">
      <c r="A18" s="279" t="s">
        <v>123</v>
      </c>
      <c r="B18" s="274"/>
      <c r="C18" s="274"/>
      <c r="D18" s="274"/>
      <c r="E18" s="274"/>
      <c r="F18" s="274"/>
      <c r="G18" s="274"/>
      <c r="H18" s="275"/>
      <c r="I18" s="13">
        <v>13</v>
      </c>
      <c r="J18" s="43">
        <f>SUM(J19:J35)</f>
        <v>72157481.44000034</v>
      </c>
      <c r="K18" s="43">
        <f>SUM(K19:K35)</f>
        <v>271944251.53000003</v>
      </c>
    </row>
    <row r="19" spans="1:11" ht="12.75">
      <c r="A19" s="273" t="s">
        <v>124</v>
      </c>
      <c r="B19" s="274"/>
      <c r="C19" s="274"/>
      <c r="D19" s="274"/>
      <c r="E19" s="274"/>
      <c r="F19" s="274"/>
      <c r="G19" s="274"/>
      <c r="H19" s="275"/>
      <c r="I19" s="13">
        <v>14</v>
      </c>
      <c r="J19" s="19">
        <v>-7245537.659999967</v>
      </c>
      <c r="K19" s="19">
        <v>-7877338</v>
      </c>
    </row>
    <row r="20" spans="1:11" ht="19.5" customHeight="1">
      <c r="A20" s="273" t="s">
        <v>147</v>
      </c>
      <c r="B20" s="274"/>
      <c r="C20" s="274"/>
      <c r="D20" s="274"/>
      <c r="E20" s="274"/>
      <c r="F20" s="274"/>
      <c r="G20" s="274"/>
      <c r="H20" s="275"/>
      <c r="I20" s="13">
        <v>15</v>
      </c>
      <c r="J20" s="19">
        <v>30722614.210000023</v>
      </c>
      <c r="K20" s="19">
        <v>143786266.93</v>
      </c>
    </row>
    <row r="21" spans="1:11" ht="12.75">
      <c r="A21" s="273" t="s">
        <v>125</v>
      </c>
      <c r="B21" s="274"/>
      <c r="C21" s="274"/>
      <c r="D21" s="274"/>
      <c r="E21" s="274"/>
      <c r="F21" s="274"/>
      <c r="G21" s="274"/>
      <c r="H21" s="275"/>
      <c r="I21" s="13">
        <v>16</v>
      </c>
      <c r="J21" s="19">
        <v>4598464.839999929</v>
      </c>
      <c r="K21" s="19">
        <v>144957068.12</v>
      </c>
    </row>
    <row r="22" spans="1:11" ht="22.5" customHeight="1">
      <c r="A22" s="273" t="s">
        <v>126</v>
      </c>
      <c r="B22" s="274"/>
      <c r="C22" s="274"/>
      <c r="D22" s="274"/>
      <c r="E22" s="274"/>
      <c r="F22" s="274"/>
      <c r="G22" s="274"/>
      <c r="H22" s="275"/>
      <c r="I22" s="13">
        <v>17</v>
      </c>
      <c r="J22" s="19">
        <v>0</v>
      </c>
      <c r="K22" s="19">
        <v>0</v>
      </c>
    </row>
    <row r="23" spans="1:11" ht="21" customHeight="1">
      <c r="A23" s="273" t="s">
        <v>127</v>
      </c>
      <c r="B23" s="274"/>
      <c r="C23" s="274"/>
      <c r="D23" s="274"/>
      <c r="E23" s="274"/>
      <c r="F23" s="274"/>
      <c r="G23" s="274"/>
      <c r="H23" s="275"/>
      <c r="I23" s="13">
        <v>18</v>
      </c>
      <c r="J23" s="19">
        <v>638842.5600000005</v>
      </c>
      <c r="K23" s="19">
        <v>795731.74</v>
      </c>
    </row>
    <row r="24" spans="1:11" ht="12.75">
      <c r="A24" s="273" t="s">
        <v>128</v>
      </c>
      <c r="B24" s="274"/>
      <c r="C24" s="274"/>
      <c r="D24" s="274"/>
      <c r="E24" s="274"/>
      <c r="F24" s="274"/>
      <c r="G24" s="274"/>
      <c r="H24" s="275"/>
      <c r="I24" s="13">
        <v>19</v>
      </c>
      <c r="J24" s="19">
        <v>-81480542.97000003</v>
      </c>
      <c r="K24" s="19">
        <v>-68825658.2</v>
      </c>
    </row>
    <row r="25" spans="1:11" ht="12.75">
      <c r="A25" s="273" t="s">
        <v>129</v>
      </c>
      <c r="B25" s="274"/>
      <c r="C25" s="274"/>
      <c r="D25" s="274"/>
      <c r="E25" s="274"/>
      <c r="F25" s="274"/>
      <c r="G25" s="274"/>
      <c r="H25" s="275"/>
      <c r="I25" s="13">
        <v>20</v>
      </c>
      <c r="J25" s="19">
        <v>0</v>
      </c>
      <c r="K25" s="19">
        <v>0</v>
      </c>
    </row>
    <row r="26" spans="1:11" ht="12.75">
      <c r="A26" s="273" t="s">
        <v>130</v>
      </c>
      <c r="B26" s="274"/>
      <c r="C26" s="274"/>
      <c r="D26" s="274"/>
      <c r="E26" s="274"/>
      <c r="F26" s="274"/>
      <c r="G26" s="274"/>
      <c r="H26" s="275"/>
      <c r="I26" s="13">
        <v>21</v>
      </c>
      <c r="J26" s="19">
        <v>-226665312.9</v>
      </c>
      <c r="K26" s="19">
        <v>-225659790.01</v>
      </c>
    </row>
    <row r="27" spans="1:11" ht="12.75">
      <c r="A27" s="273" t="s">
        <v>131</v>
      </c>
      <c r="B27" s="274"/>
      <c r="C27" s="274"/>
      <c r="D27" s="274"/>
      <c r="E27" s="274"/>
      <c r="F27" s="274"/>
      <c r="G27" s="274"/>
      <c r="H27" s="275"/>
      <c r="I27" s="13">
        <v>22</v>
      </c>
      <c r="J27" s="19">
        <v>0</v>
      </c>
      <c r="K27" s="19">
        <v>0</v>
      </c>
    </row>
    <row r="28" spans="1:11" ht="21" customHeight="1">
      <c r="A28" s="273" t="s">
        <v>146</v>
      </c>
      <c r="B28" s="274"/>
      <c r="C28" s="274"/>
      <c r="D28" s="274"/>
      <c r="E28" s="274"/>
      <c r="F28" s="274"/>
      <c r="G28" s="274"/>
      <c r="H28" s="275"/>
      <c r="I28" s="13">
        <v>23</v>
      </c>
      <c r="J28" s="19">
        <v>-833761.8900000006</v>
      </c>
      <c r="K28" s="19">
        <v>11285920.38</v>
      </c>
    </row>
    <row r="29" spans="1:11" ht="12.75">
      <c r="A29" s="273" t="s">
        <v>132</v>
      </c>
      <c r="B29" s="274"/>
      <c r="C29" s="274"/>
      <c r="D29" s="274"/>
      <c r="E29" s="274"/>
      <c r="F29" s="274"/>
      <c r="G29" s="274"/>
      <c r="H29" s="275"/>
      <c r="I29" s="13">
        <v>24</v>
      </c>
      <c r="J29" s="19">
        <v>345677115.5600004</v>
      </c>
      <c r="K29" s="19">
        <v>248435707.36</v>
      </c>
    </row>
    <row r="30" spans="1:11" ht="19.5" customHeight="1">
      <c r="A30" s="273" t="s">
        <v>133</v>
      </c>
      <c r="B30" s="274"/>
      <c r="C30" s="274"/>
      <c r="D30" s="274"/>
      <c r="E30" s="274"/>
      <c r="F30" s="274"/>
      <c r="G30" s="274"/>
      <c r="H30" s="275"/>
      <c r="I30" s="13">
        <v>25</v>
      </c>
      <c r="J30" s="19">
        <v>-638842.5600000005</v>
      </c>
      <c r="K30" s="19">
        <v>-795731.74</v>
      </c>
    </row>
    <row r="31" spans="1:11" ht="12.75">
      <c r="A31" s="273" t="s">
        <v>134</v>
      </c>
      <c r="B31" s="274"/>
      <c r="C31" s="274"/>
      <c r="D31" s="274"/>
      <c r="E31" s="274"/>
      <c r="F31" s="274"/>
      <c r="G31" s="274"/>
      <c r="H31" s="275"/>
      <c r="I31" s="13">
        <v>26</v>
      </c>
      <c r="J31" s="19">
        <v>-1462952.6899999976</v>
      </c>
      <c r="K31" s="19">
        <v>-4204866.93</v>
      </c>
    </row>
    <row r="32" spans="1:11" ht="12.75">
      <c r="A32" s="273" t="s">
        <v>135</v>
      </c>
      <c r="B32" s="274"/>
      <c r="C32" s="274"/>
      <c r="D32" s="274"/>
      <c r="E32" s="274"/>
      <c r="F32" s="274"/>
      <c r="G32" s="274"/>
      <c r="H32" s="275"/>
      <c r="I32" s="13">
        <v>27</v>
      </c>
      <c r="J32" s="19">
        <v>0</v>
      </c>
      <c r="K32" s="19">
        <v>0</v>
      </c>
    </row>
    <row r="33" spans="1:11" ht="12.75">
      <c r="A33" s="273" t="s">
        <v>136</v>
      </c>
      <c r="B33" s="274"/>
      <c r="C33" s="274"/>
      <c r="D33" s="274"/>
      <c r="E33" s="274"/>
      <c r="F33" s="274"/>
      <c r="G33" s="274"/>
      <c r="H33" s="275"/>
      <c r="I33" s="13">
        <v>28</v>
      </c>
      <c r="J33" s="19">
        <v>-5.4569682106375694E-12</v>
      </c>
      <c r="K33" s="19">
        <v>-5.4569682106375694E-12</v>
      </c>
    </row>
    <row r="34" spans="1:11" ht="12.75">
      <c r="A34" s="273" t="s">
        <v>137</v>
      </c>
      <c r="B34" s="274"/>
      <c r="C34" s="274"/>
      <c r="D34" s="274"/>
      <c r="E34" s="274"/>
      <c r="F34" s="274"/>
      <c r="G34" s="274"/>
      <c r="H34" s="275"/>
      <c r="I34" s="13">
        <v>29</v>
      </c>
      <c r="J34" s="19">
        <v>26005291.969999988</v>
      </c>
      <c r="K34" s="19">
        <v>41215211.19</v>
      </c>
    </row>
    <row r="35" spans="1:11" ht="21" customHeight="1">
      <c r="A35" s="273" t="s">
        <v>138</v>
      </c>
      <c r="B35" s="274"/>
      <c r="C35" s="274"/>
      <c r="D35" s="274"/>
      <c r="E35" s="274"/>
      <c r="F35" s="274"/>
      <c r="G35" s="274"/>
      <c r="H35" s="275"/>
      <c r="I35" s="13">
        <v>30</v>
      </c>
      <c r="J35" s="19">
        <v>-17157897.029999997</v>
      </c>
      <c r="K35" s="19">
        <v>-11168269.31</v>
      </c>
    </row>
    <row r="36" spans="1:11" ht="12.75">
      <c r="A36" s="279" t="s">
        <v>139</v>
      </c>
      <c r="B36" s="274"/>
      <c r="C36" s="274"/>
      <c r="D36" s="274"/>
      <c r="E36" s="274"/>
      <c r="F36" s="274"/>
      <c r="G36" s="274"/>
      <c r="H36" s="275"/>
      <c r="I36" s="13">
        <v>31</v>
      </c>
      <c r="J36" s="19">
        <v>-5286926.84</v>
      </c>
      <c r="K36" s="19">
        <v>-7110507.07</v>
      </c>
    </row>
    <row r="37" spans="1:11" ht="12.75">
      <c r="A37" s="279" t="s">
        <v>92</v>
      </c>
      <c r="B37" s="274"/>
      <c r="C37" s="274"/>
      <c r="D37" s="274"/>
      <c r="E37" s="274"/>
      <c r="F37" s="274"/>
      <c r="G37" s="274"/>
      <c r="H37" s="275"/>
      <c r="I37" s="13">
        <v>32</v>
      </c>
      <c r="J37" s="43">
        <f>SUM(J38:J51)</f>
        <v>-59319519.97000018</v>
      </c>
      <c r="K37" s="43">
        <f>SUM(K38:K51)</f>
        <v>-262563052.40000004</v>
      </c>
    </row>
    <row r="38" spans="1:11" ht="12.75">
      <c r="A38" s="273" t="s">
        <v>140</v>
      </c>
      <c r="B38" s="274"/>
      <c r="C38" s="274"/>
      <c r="D38" s="274"/>
      <c r="E38" s="274"/>
      <c r="F38" s="274"/>
      <c r="G38" s="274"/>
      <c r="H38" s="275"/>
      <c r="I38" s="13">
        <v>33</v>
      </c>
      <c r="J38" s="19">
        <v>0</v>
      </c>
      <c r="K38" s="19">
        <v>8651185.09</v>
      </c>
    </row>
    <row r="39" spans="1:11" ht="12.75">
      <c r="A39" s="273" t="s">
        <v>141</v>
      </c>
      <c r="B39" s="274"/>
      <c r="C39" s="274"/>
      <c r="D39" s="274"/>
      <c r="E39" s="274"/>
      <c r="F39" s="274"/>
      <c r="G39" s="274"/>
      <c r="H39" s="275"/>
      <c r="I39" s="13">
        <v>34</v>
      </c>
      <c r="J39" s="19">
        <v>-2725936.2700000014</v>
      </c>
      <c r="K39" s="19">
        <v>-10544749.04</v>
      </c>
    </row>
    <row r="40" spans="1:11" ht="12.75">
      <c r="A40" s="273" t="s">
        <v>142</v>
      </c>
      <c r="B40" s="274"/>
      <c r="C40" s="274"/>
      <c r="D40" s="274"/>
      <c r="E40" s="274"/>
      <c r="F40" s="274"/>
      <c r="G40" s="274"/>
      <c r="H40" s="275"/>
      <c r="I40" s="13">
        <v>35</v>
      </c>
      <c r="J40" s="19">
        <v>0</v>
      </c>
      <c r="K40" s="19">
        <v>0</v>
      </c>
    </row>
    <row r="41" spans="1:11" ht="12.75">
      <c r="A41" s="273" t="s">
        <v>143</v>
      </c>
      <c r="B41" s="274"/>
      <c r="C41" s="274"/>
      <c r="D41" s="274"/>
      <c r="E41" s="274"/>
      <c r="F41" s="274"/>
      <c r="G41" s="274"/>
      <c r="H41" s="275"/>
      <c r="I41" s="13">
        <v>36</v>
      </c>
      <c r="J41" s="19">
        <v>-866867.0000000008</v>
      </c>
      <c r="K41" s="19">
        <v>-1896961.85</v>
      </c>
    </row>
    <row r="42" spans="1:11" ht="21" customHeight="1">
      <c r="A42" s="273" t="s">
        <v>144</v>
      </c>
      <c r="B42" s="274"/>
      <c r="C42" s="274"/>
      <c r="D42" s="274"/>
      <c r="E42" s="274"/>
      <c r="F42" s="274"/>
      <c r="G42" s="274"/>
      <c r="H42" s="275"/>
      <c r="I42" s="13">
        <v>37</v>
      </c>
      <c r="J42" s="19">
        <v>0</v>
      </c>
      <c r="K42" s="19">
        <v>0</v>
      </c>
    </row>
    <row r="43" spans="1:11" ht="24.75" customHeight="1">
      <c r="A43" s="273" t="s">
        <v>145</v>
      </c>
      <c r="B43" s="274"/>
      <c r="C43" s="274"/>
      <c r="D43" s="274"/>
      <c r="E43" s="274"/>
      <c r="F43" s="274"/>
      <c r="G43" s="274"/>
      <c r="H43" s="275"/>
      <c r="I43" s="13">
        <v>38</v>
      </c>
      <c r="J43" s="19">
        <v>-5327304.590000033</v>
      </c>
      <c r="K43" s="19">
        <v>-1188001.91</v>
      </c>
    </row>
    <row r="44" spans="1:11" ht="24.75" customHeight="1">
      <c r="A44" s="273" t="s">
        <v>148</v>
      </c>
      <c r="B44" s="274"/>
      <c r="C44" s="274"/>
      <c r="D44" s="274"/>
      <c r="E44" s="274"/>
      <c r="F44" s="274"/>
      <c r="G44" s="274"/>
      <c r="H44" s="275"/>
      <c r="I44" s="13">
        <v>39</v>
      </c>
      <c r="J44" s="19">
        <v>3262298.4800000237</v>
      </c>
      <c r="K44" s="19">
        <v>-15587829.99</v>
      </c>
    </row>
    <row r="45" spans="1:11" ht="12.75">
      <c r="A45" s="273" t="s">
        <v>386</v>
      </c>
      <c r="B45" s="274"/>
      <c r="C45" s="274"/>
      <c r="D45" s="274"/>
      <c r="E45" s="274"/>
      <c r="F45" s="274"/>
      <c r="G45" s="274"/>
      <c r="H45" s="275"/>
      <c r="I45" s="13">
        <v>40</v>
      </c>
      <c r="J45" s="19">
        <v>0</v>
      </c>
      <c r="K45" s="19">
        <v>0</v>
      </c>
    </row>
    <row r="46" spans="1:11" ht="12.75">
      <c r="A46" s="273" t="s">
        <v>387</v>
      </c>
      <c r="B46" s="274"/>
      <c r="C46" s="274"/>
      <c r="D46" s="274"/>
      <c r="E46" s="274"/>
      <c r="F46" s="274"/>
      <c r="G46" s="274"/>
      <c r="H46" s="275"/>
      <c r="I46" s="13">
        <v>41</v>
      </c>
      <c r="J46" s="19">
        <v>-67009996.32000017</v>
      </c>
      <c r="K46" s="19">
        <v>-158015538.27</v>
      </c>
    </row>
    <row r="47" spans="1:11" ht="12.75">
      <c r="A47" s="273" t="s">
        <v>388</v>
      </c>
      <c r="B47" s="274"/>
      <c r="C47" s="274"/>
      <c r="D47" s="274"/>
      <c r="E47" s="274"/>
      <c r="F47" s="274"/>
      <c r="G47" s="274"/>
      <c r="H47" s="275"/>
      <c r="I47" s="13">
        <v>42</v>
      </c>
      <c r="J47" s="19">
        <v>0</v>
      </c>
      <c r="K47" s="19">
        <v>0</v>
      </c>
    </row>
    <row r="48" spans="1:11" ht="12.75">
      <c r="A48" s="273" t="s">
        <v>389</v>
      </c>
      <c r="B48" s="274"/>
      <c r="C48" s="274"/>
      <c r="D48" s="274"/>
      <c r="E48" s="274"/>
      <c r="F48" s="274"/>
      <c r="G48" s="274"/>
      <c r="H48" s="275"/>
      <c r="I48" s="13">
        <v>43</v>
      </c>
      <c r="J48" s="19">
        <v>0</v>
      </c>
      <c r="K48" s="19">
        <v>0</v>
      </c>
    </row>
    <row r="49" spans="1:11" ht="12.75">
      <c r="A49" s="273" t="s">
        <v>390</v>
      </c>
      <c r="B49" s="280"/>
      <c r="C49" s="280"/>
      <c r="D49" s="280"/>
      <c r="E49" s="280"/>
      <c r="F49" s="280"/>
      <c r="G49" s="280"/>
      <c r="H49" s="281"/>
      <c r="I49" s="13">
        <v>44</v>
      </c>
      <c r="J49" s="19">
        <v>2433857</v>
      </c>
      <c r="K49" s="19">
        <v>241035.42</v>
      </c>
    </row>
    <row r="50" spans="1:11" ht="12.75">
      <c r="A50" s="273" t="s">
        <v>391</v>
      </c>
      <c r="B50" s="280"/>
      <c r="C50" s="280"/>
      <c r="D50" s="280"/>
      <c r="E50" s="280"/>
      <c r="F50" s="280"/>
      <c r="G50" s="280"/>
      <c r="H50" s="281"/>
      <c r="I50" s="13">
        <v>45</v>
      </c>
      <c r="J50" s="19">
        <v>83224569.84</v>
      </c>
      <c r="K50" s="19">
        <v>103250396.83</v>
      </c>
    </row>
    <row r="51" spans="1:11" ht="12.75">
      <c r="A51" s="273" t="s">
        <v>392</v>
      </c>
      <c r="B51" s="280"/>
      <c r="C51" s="280"/>
      <c r="D51" s="280"/>
      <c r="E51" s="280"/>
      <c r="F51" s="280"/>
      <c r="G51" s="280"/>
      <c r="H51" s="281"/>
      <c r="I51" s="13">
        <v>46</v>
      </c>
      <c r="J51" s="19">
        <v>-72310141.11</v>
      </c>
      <c r="K51" s="19">
        <v>-187472588.68</v>
      </c>
    </row>
    <row r="52" spans="1:11" ht="12.75">
      <c r="A52" s="279" t="s">
        <v>93</v>
      </c>
      <c r="B52" s="280"/>
      <c r="C52" s="280"/>
      <c r="D52" s="280"/>
      <c r="E52" s="280"/>
      <c r="F52" s="280"/>
      <c r="G52" s="280"/>
      <c r="H52" s="281"/>
      <c r="I52" s="13">
        <v>47</v>
      </c>
      <c r="J52" s="43">
        <f>SUM(J53:J57)</f>
        <v>-12553.409999999998</v>
      </c>
      <c r="K52" s="43">
        <f>SUM(K53:K57)</f>
        <v>-50125575.010000005</v>
      </c>
    </row>
    <row r="53" spans="1:11" ht="12.75">
      <c r="A53" s="273" t="s">
        <v>271</v>
      </c>
      <c r="B53" s="280"/>
      <c r="C53" s="280"/>
      <c r="D53" s="280"/>
      <c r="E53" s="280"/>
      <c r="F53" s="280"/>
      <c r="G53" s="280"/>
      <c r="H53" s="281"/>
      <c r="I53" s="13">
        <v>48</v>
      </c>
      <c r="J53" s="19">
        <v>0</v>
      </c>
      <c r="K53" s="19">
        <v>0</v>
      </c>
    </row>
    <row r="54" spans="1:11" ht="12.75">
      <c r="A54" s="273" t="s">
        <v>272</v>
      </c>
      <c r="B54" s="280"/>
      <c r="C54" s="280"/>
      <c r="D54" s="280"/>
      <c r="E54" s="280"/>
      <c r="F54" s="280"/>
      <c r="G54" s="280"/>
      <c r="H54" s="281"/>
      <c r="I54" s="13">
        <v>49</v>
      </c>
      <c r="J54" s="19">
        <v>1280.44</v>
      </c>
      <c r="K54" s="19">
        <v>41837.12</v>
      </c>
    </row>
    <row r="55" spans="1:11" ht="12.75">
      <c r="A55" s="273" t="s">
        <v>273</v>
      </c>
      <c r="B55" s="280"/>
      <c r="C55" s="280"/>
      <c r="D55" s="280"/>
      <c r="E55" s="280"/>
      <c r="F55" s="280"/>
      <c r="G55" s="280"/>
      <c r="H55" s="281"/>
      <c r="I55" s="13">
        <v>50</v>
      </c>
      <c r="J55" s="19">
        <v>-12965.96</v>
      </c>
      <c r="K55" s="19">
        <v>-50164276.13</v>
      </c>
    </row>
    <row r="56" spans="1:11" ht="12.75">
      <c r="A56" s="273" t="s">
        <v>274</v>
      </c>
      <c r="B56" s="280"/>
      <c r="C56" s="280"/>
      <c r="D56" s="280"/>
      <c r="E56" s="280"/>
      <c r="F56" s="280"/>
      <c r="G56" s="280"/>
      <c r="H56" s="281"/>
      <c r="I56" s="13">
        <v>51</v>
      </c>
      <c r="J56" s="19">
        <v>0</v>
      </c>
      <c r="K56" s="19">
        <v>0</v>
      </c>
    </row>
    <row r="57" spans="1:11" ht="12.75">
      <c r="A57" s="273" t="s">
        <v>275</v>
      </c>
      <c r="B57" s="280"/>
      <c r="C57" s="280"/>
      <c r="D57" s="280"/>
      <c r="E57" s="280"/>
      <c r="F57" s="280"/>
      <c r="G57" s="280"/>
      <c r="H57" s="281"/>
      <c r="I57" s="13">
        <v>52</v>
      </c>
      <c r="J57" s="19">
        <v>-867.89</v>
      </c>
      <c r="K57" s="19">
        <v>-3136</v>
      </c>
    </row>
    <row r="58" spans="1:11" ht="12.75">
      <c r="A58" s="279" t="s">
        <v>94</v>
      </c>
      <c r="B58" s="280"/>
      <c r="C58" s="280"/>
      <c r="D58" s="280"/>
      <c r="E58" s="280"/>
      <c r="F58" s="280"/>
      <c r="G58" s="280"/>
      <c r="H58" s="281"/>
      <c r="I58" s="13">
        <v>53</v>
      </c>
      <c r="J58" s="43">
        <f>J6+J37+J52</f>
        <v>-4590726.2799996175</v>
      </c>
      <c r="K58" s="43">
        <f>K6+K37+K52</f>
        <v>3395878.9700000137</v>
      </c>
    </row>
    <row r="59" spans="1:11" ht="24" customHeight="1">
      <c r="A59" s="279" t="s">
        <v>276</v>
      </c>
      <c r="B59" s="280"/>
      <c r="C59" s="280"/>
      <c r="D59" s="280"/>
      <c r="E59" s="280"/>
      <c r="F59" s="280"/>
      <c r="G59" s="280"/>
      <c r="H59" s="281"/>
      <c r="I59" s="13">
        <v>54</v>
      </c>
      <c r="J59" s="19">
        <v>5921391.69</v>
      </c>
      <c r="K59" s="19">
        <v>-10528564.22</v>
      </c>
    </row>
    <row r="60" spans="1:11" ht="12.75">
      <c r="A60" s="279" t="s">
        <v>95</v>
      </c>
      <c r="B60" s="280"/>
      <c r="C60" s="280"/>
      <c r="D60" s="280"/>
      <c r="E60" s="280"/>
      <c r="F60" s="280"/>
      <c r="G60" s="280"/>
      <c r="H60" s="281"/>
      <c r="I60" s="13">
        <v>55</v>
      </c>
      <c r="J60" s="43">
        <f>SUM(J58:J59)</f>
        <v>1330665.410000383</v>
      </c>
      <c r="K60" s="43">
        <v>-7132685.25</v>
      </c>
    </row>
    <row r="61" spans="1:11" ht="12.75">
      <c r="A61" s="273" t="s">
        <v>277</v>
      </c>
      <c r="B61" s="280"/>
      <c r="C61" s="280"/>
      <c r="D61" s="280"/>
      <c r="E61" s="280"/>
      <c r="F61" s="280"/>
      <c r="G61" s="280"/>
      <c r="H61" s="281"/>
      <c r="I61" s="13">
        <v>56</v>
      </c>
      <c r="J61" s="19">
        <v>38803894.15</v>
      </c>
      <c r="K61" s="19">
        <v>77789725.15</v>
      </c>
    </row>
    <row r="62" spans="1:11" ht="12.75">
      <c r="A62" s="282" t="s">
        <v>96</v>
      </c>
      <c r="B62" s="283"/>
      <c r="C62" s="283"/>
      <c r="D62" s="283"/>
      <c r="E62" s="283"/>
      <c r="F62" s="283"/>
      <c r="G62" s="283"/>
      <c r="H62" s="284"/>
      <c r="I62" s="14">
        <v>57</v>
      </c>
      <c r="J62" s="44">
        <f>SUM(J60:J61)</f>
        <v>40134559.56000038</v>
      </c>
      <c r="K62" s="44">
        <f>SUM(K60:K61)</f>
        <v>70657039.9</v>
      </c>
    </row>
    <row r="63" ht="12.75">
      <c r="A63" s="45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2" width="9.140625" style="29" customWidth="1"/>
    <col min="3" max="3" width="15.28125" style="29" customWidth="1"/>
    <col min="4" max="4" width="9.140625" style="29" customWidth="1"/>
    <col min="5" max="5" width="9.57421875" style="29" customWidth="1"/>
    <col min="6" max="7" width="9.140625" style="29" customWidth="1"/>
    <col min="8" max="8" width="10.140625" style="29" customWidth="1"/>
    <col min="9" max="11" width="9.140625" style="29" customWidth="1"/>
    <col min="12" max="12" width="11.421875" style="29" customWidth="1"/>
    <col min="13" max="16384" width="9.140625" style="29" customWidth="1"/>
  </cols>
  <sheetData>
    <row r="1" spans="1:12" ht="13.5">
      <c r="A1" s="291" t="s">
        <v>149</v>
      </c>
      <c r="B1" s="268"/>
      <c r="C1" s="268"/>
      <c r="D1" s="268"/>
      <c r="E1" s="292"/>
      <c r="F1" s="293"/>
      <c r="G1" s="293"/>
      <c r="H1" s="293"/>
      <c r="I1" s="293"/>
      <c r="J1" s="293"/>
      <c r="K1" s="294"/>
      <c r="L1" s="28"/>
    </row>
    <row r="2" spans="1:12" ht="12.75">
      <c r="A2" s="269" t="s">
        <v>398</v>
      </c>
      <c r="B2" s="270"/>
      <c r="C2" s="270"/>
      <c r="D2" s="270"/>
      <c r="E2" s="292"/>
      <c r="F2" s="295"/>
      <c r="G2" s="295"/>
      <c r="H2" s="295"/>
      <c r="I2" s="295"/>
      <c r="J2" s="295"/>
      <c r="K2" s="296"/>
      <c r="L2" s="28"/>
    </row>
    <row r="3" spans="1:13" ht="12.75">
      <c r="A3" s="147"/>
      <c r="B3" s="150"/>
      <c r="C3" s="150"/>
      <c r="D3" s="150"/>
      <c r="E3" s="151"/>
      <c r="F3" s="152"/>
      <c r="G3" s="152"/>
      <c r="H3" s="152"/>
      <c r="I3" s="152"/>
      <c r="J3" s="152"/>
      <c r="K3" s="152"/>
      <c r="L3" s="286" t="s">
        <v>58</v>
      </c>
      <c r="M3" s="286"/>
    </row>
    <row r="4" spans="1:13" ht="13.5" customHeight="1">
      <c r="A4" s="271" t="s">
        <v>46</v>
      </c>
      <c r="B4" s="271"/>
      <c r="C4" s="271"/>
      <c r="D4" s="271" t="s">
        <v>62</v>
      </c>
      <c r="E4" s="272" t="s">
        <v>211</v>
      </c>
      <c r="F4" s="272"/>
      <c r="G4" s="272"/>
      <c r="H4" s="272"/>
      <c r="I4" s="272"/>
      <c r="J4" s="272"/>
      <c r="K4" s="272"/>
      <c r="L4" s="272" t="s">
        <v>218</v>
      </c>
      <c r="M4" s="272" t="s">
        <v>84</v>
      </c>
    </row>
    <row r="5" spans="1:13" ht="56.25">
      <c r="A5" s="300"/>
      <c r="B5" s="300"/>
      <c r="C5" s="300"/>
      <c r="D5" s="300"/>
      <c r="E5" s="49" t="s">
        <v>214</v>
      </c>
      <c r="F5" s="49" t="s">
        <v>44</v>
      </c>
      <c r="G5" s="49" t="s">
        <v>215</v>
      </c>
      <c r="H5" s="49" t="s">
        <v>216</v>
      </c>
      <c r="I5" s="49" t="s">
        <v>45</v>
      </c>
      <c r="J5" s="49" t="s">
        <v>217</v>
      </c>
      <c r="K5" s="49" t="s">
        <v>83</v>
      </c>
      <c r="L5" s="272"/>
      <c r="M5" s="272"/>
    </row>
    <row r="6" spans="1:13" ht="12.75">
      <c r="A6" s="297">
        <v>1</v>
      </c>
      <c r="B6" s="297"/>
      <c r="C6" s="297"/>
      <c r="D6" s="52">
        <v>2</v>
      </c>
      <c r="E6" s="52" t="s">
        <v>60</v>
      </c>
      <c r="F6" s="53" t="s">
        <v>61</v>
      </c>
      <c r="G6" s="52" t="s">
        <v>63</v>
      </c>
      <c r="H6" s="53" t="s">
        <v>64</v>
      </c>
      <c r="I6" s="52" t="s">
        <v>65</v>
      </c>
      <c r="J6" s="53" t="s">
        <v>66</v>
      </c>
      <c r="K6" s="52" t="s">
        <v>67</v>
      </c>
      <c r="L6" s="53" t="s">
        <v>68</v>
      </c>
      <c r="M6" s="52" t="s">
        <v>69</v>
      </c>
    </row>
    <row r="7" spans="1:13" ht="21" customHeight="1">
      <c r="A7" s="298" t="s">
        <v>293</v>
      </c>
      <c r="B7" s="299"/>
      <c r="C7" s="299"/>
      <c r="D7" s="16">
        <v>1</v>
      </c>
      <c r="E7" s="70">
        <v>442887200</v>
      </c>
      <c r="F7" s="70"/>
      <c r="G7" s="70">
        <v>460091559.24</v>
      </c>
      <c r="H7" s="70">
        <v>456466778.45</v>
      </c>
      <c r="I7" s="70">
        <v>202973853</v>
      </c>
      <c r="J7" s="70">
        <v>78666744.93</v>
      </c>
      <c r="K7" s="71">
        <f aca="true" t="shared" si="0" ref="K7:K40">SUM(E7:J7)</f>
        <v>1641086135.6200001</v>
      </c>
      <c r="L7" s="70"/>
      <c r="M7" s="71">
        <f aca="true" t="shared" si="1" ref="M7:M40">K7+L7</f>
        <v>1641086135.6200001</v>
      </c>
    </row>
    <row r="8" spans="1:13" ht="22.5" customHeight="1">
      <c r="A8" s="287" t="s">
        <v>254</v>
      </c>
      <c r="B8" s="288"/>
      <c r="C8" s="288"/>
      <c r="D8" s="4">
        <v>2</v>
      </c>
      <c r="E8" s="72"/>
      <c r="F8" s="72"/>
      <c r="G8" s="72"/>
      <c r="H8" s="72"/>
      <c r="I8" s="72"/>
      <c r="J8" s="72"/>
      <c r="K8" s="73">
        <f t="shared" si="0"/>
        <v>0</v>
      </c>
      <c r="L8" s="72"/>
      <c r="M8" s="73">
        <f t="shared" si="1"/>
        <v>0</v>
      </c>
    </row>
    <row r="9" spans="1:13" ht="21.75" customHeight="1">
      <c r="A9" s="287" t="s">
        <v>255</v>
      </c>
      <c r="B9" s="288"/>
      <c r="C9" s="288"/>
      <c r="D9" s="4">
        <v>3</v>
      </c>
      <c r="E9" s="72"/>
      <c r="F9" s="72"/>
      <c r="G9" s="72"/>
      <c r="H9" s="72"/>
      <c r="I9" s="72">
        <v>-583377.27</v>
      </c>
      <c r="J9" s="72"/>
      <c r="K9" s="73">
        <f t="shared" si="0"/>
        <v>-583377.27</v>
      </c>
      <c r="L9" s="72"/>
      <c r="M9" s="73">
        <f t="shared" si="1"/>
        <v>-583377.27</v>
      </c>
    </row>
    <row r="10" spans="1:13" ht="22.5" customHeight="1">
      <c r="A10" s="289" t="s">
        <v>345</v>
      </c>
      <c r="B10" s="288"/>
      <c r="C10" s="288"/>
      <c r="D10" s="4">
        <v>4</v>
      </c>
      <c r="E10" s="73">
        <f>SUM(E7:E9)</f>
        <v>442887200</v>
      </c>
      <c r="F10" s="73">
        <f aca="true" t="shared" si="2" ref="F10:L10">SUM(F7:F9)</f>
        <v>0</v>
      </c>
      <c r="G10" s="73">
        <f t="shared" si="2"/>
        <v>460091559.24</v>
      </c>
      <c r="H10" s="73">
        <f t="shared" si="2"/>
        <v>456466778.45</v>
      </c>
      <c r="I10" s="73">
        <f t="shared" si="2"/>
        <v>202390475.73</v>
      </c>
      <c r="J10" s="73">
        <f t="shared" si="2"/>
        <v>78666744.93</v>
      </c>
      <c r="K10" s="73">
        <f t="shared" si="0"/>
        <v>1640502758.3500001</v>
      </c>
      <c r="L10" s="73">
        <f t="shared" si="2"/>
        <v>0</v>
      </c>
      <c r="M10" s="73">
        <f t="shared" si="1"/>
        <v>1640502758.3500001</v>
      </c>
    </row>
    <row r="11" spans="1:13" ht="22.5" customHeight="1">
      <c r="A11" s="289" t="s">
        <v>346</v>
      </c>
      <c r="B11" s="290"/>
      <c r="C11" s="290"/>
      <c r="D11" s="4">
        <v>5</v>
      </c>
      <c r="E11" s="73">
        <f>E12+E13</f>
        <v>0</v>
      </c>
      <c r="F11" s="73">
        <f aca="true" t="shared" si="3" ref="F11:L11">F12+F13</f>
        <v>0</v>
      </c>
      <c r="G11" s="73">
        <f t="shared" si="3"/>
        <v>-13035195.44</v>
      </c>
      <c r="H11" s="73">
        <f t="shared" si="3"/>
        <v>0</v>
      </c>
      <c r="I11" s="73">
        <f t="shared" si="3"/>
        <v>6687898</v>
      </c>
      <c r="J11" s="73">
        <f t="shared" si="3"/>
        <v>118425061.44</v>
      </c>
      <c r="K11" s="73">
        <f t="shared" si="0"/>
        <v>112077764</v>
      </c>
      <c r="L11" s="73">
        <f t="shared" si="3"/>
        <v>0</v>
      </c>
      <c r="M11" s="73">
        <f t="shared" si="1"/>
        <v>112077764</v>
      </c>
    </row>
    <row r="12" spans="1:13" ht="12.75">
      <c r="A12" s="287" t="s">
        <v>256</v>
      </c>
      <c r="B12" s="288"/>
      <c r="C12" s="288"/>
      <c r="D12" s="4">
        <v>6</v>
      </c>
      <c r="E12" s="72"/>
      <c r="F12" s="72"/>
      <c r="G12" s="72"/>
      <c r="H12" s="72"/>
      <c r="I12" s="72"/>
      <c r="J12" s="72">
        <v>118425061.44</v>
      </c>
      <c r="K12" s="73">
        <f t="shared" si="0"/>
        <v>118425061.44</v>
      </c>
      <c r="L12" s="72"/>
      <c r="M12" s="73">
        <f t="shared" si="1"/>
        <v>118425061.44</v>
      </c>
    </row>
    <row r="13" spans="1:13" ht="21.75" customHeight="1">
      <c r="A13" s="287" t="s">
        <v>88</v>
      </c>
      <c r="B13" s="288"/>
      <c r="C13" s="288"/>
      <c r="D13" s="4">
        <v>7</v>
      </c>
      <c r="E13" s="73">
        <f aca="true" t="shared" si="4" ref="E13:J13">SUM(E14:E17)</f>
        <v>0</v>
      </c>
      <c r="F13" s="73">
        <f t="shared" si="4"/>
        <v>0</v>
      </c>
      <c r="G13" s="73">
        <f t="shared" si="4"/>
        <v>-13035195.44</v>
      </c>
      <c r="H13" s="73">
        <f t="shared" si="4"/>
        <v>0</v>
      </c>
      <c r="I13" s="73">
        <v>6687898</v>
      </c>
      <c r="J13" s="73">
        <f t="shared" si="4"/>
        <v>0</v>
      </c>
      <c r="K13" s="73">
        <f t="shared" si="0"/>
        <v>-6347297.4399999995</v>
      </c>
      <c r="L13" s="73">
        <f>SUM(L14:L17)</f>
        <v>0</v>
      </c>
      <c r="M13" s="73">
        <f t="shared" si="1"/>
        <v>-6347297.4399999995</v>
      </c>
    </row>
    <row r="14" spans="1:13" ht="27.75" customHeight="1">
      <c r="A14" s="287" t="s">
        <v>294</v>
      </c>
      <c r="B14" s="288"/>
      <c r="C14" s="288"/>
      <c r="D14" s="4">
        <v>8</v>
      </c>
      <c r="E14" s="72"/>
      <c r="F14" s="72"/>
      <c r="G14" s="72">
        <v>-5350318.09</v>
      </c>
      <c r="H14" s="72"/>
      <c r="I14" s="72">
        <v>6687897.82</v>
      </c>
      <c r="J14" s="72"/>
      <c r="K14" s="73">
        <f t="shared" si="0"/>
        <v>1337579.7300000004</v>
      </c>
      <c r="L14" s="72"/>
      <c r="M14" s="73">
        <f t="shared" si="1"/>
        <v>1337579.7300000004</v>
      </c>
    </row>
    <row r="15" spans="1:13" ht="22.5" customHeight="1">
      <c r="A15" s="287" t="s">
        <v>295</v>
      </c>
      <c r="B15" s="288"/>
      <c r="C15" s="288"/>
      <c r="D15" s="4">
        <v>9</v>
      </c>
      <c r="E15" s="72"/>
      <c r="F15" s="72"/>
      <c r="G15" s="72">
        <v>-7310532.7</v>
      </c>
      <c r="H15" s="72"/>
      <c r="I15" s="72"/>
      <c r="J15" s="72"/>
      <c r="K15" s="73">
        <f t="shared" si="0"/>
        <v>-7310532.7</v>
      </c>
      <c r="L15" s="72"/>
      <c r="M15" s="73">
        <f t="shared" si="1"/>
        <v>-7310532.7</v>
      </c>
    </row>
    <row r="16" spans="1:13" ht="24" customHeight="1">
      <c r="A16" s="287" t="s">
        <v>296</v>
      </c>
      <c r="B16" s="288"/>
      <c r="C16" s="288"/>
      <c r="D16" s="4">
        <v>10</v>
      </c>
      <c r="E16" s="72"/>
      <c r="F16" s="72"/>
      <c r="G16" s="72">
        <v>-374344.65</v>
      </c>
      <c r="H16" s="72"/>
      <c r="I16" s="72"/>
      <c r="J16" s="72"/>
      <c r="K16" s="73">
        <f t="shared" si="0"/>
        <v>-374344.65</v>
      </c>
      <c r="L16" s="72"/>
      <c r="M16" s="73">
        <f t="shared" si="1"/>
        <v>-374344.65</v>
      </c>
    </row>
    <row r="17" spans="1:13" ht="20.25" customHeight="1">
      <c r="A17" s="287" t="s">
        <v>257</v>
      </c>
      <c r="B17" s="288"/>
      <c r="C17" s="288"/>
      <c r="D17" s="4">
        <v>11</v>
      </c>
      <c r="E17" s="72"/>
      <c r="F17" s="72"/>
      <c r="G17" s="72">
        <v>0</v>
      </c>
      <c r="H17" s="72"/>
      <c r="I17" s="72"/>
      <c r="J17" s="72"/>
      <c r="K17" s="73">
        <f t="shared" si="0"/>
        <v>0</v>
      </c>
      <c r="L17" s="72"/>
      <c r="M17" s="73">
        <f t="shared" si="1"/>
        <v>0</v>
      </c>
    </row>
    <row r="18" spans="1:13" ht="21.75" customHeight="1">
      <c r="A18" s="289" t="s">
        <v>347</v>
      </c>
      <c r="B18" s="288"/>
      <c r="C18" s="288"/>
      <c r="D18" s="4">
        <v>12</v>
      </c>
      <c r="E18" s="73">
        <f aca="true" t="shared" si="5" ref="E18:J18">SUM(E19:E22)</f>
        <v>0</v>
      </c>
      <c r="F18" s="73">
        <f t="shared" si="5"/>
        <v>0</v>
      </c>
      <c r="G18" s="73">
        <f t="shared" si="5"/>
        <v>0</v>
      </c>
      <c r="H18" s="73">
        <f t="shared" si="5"/>
        <v>22616689.17</v>
      </c>
      <c r="I18" s="73">
        <f t="shared" si="5"/>
        <v>55070055.76</v>
      </c>
      <c r="J18" s="73">
        <f t="shared" si="5"/>
        <v>-78666744.93</v>
      </c>
      <c r="K18" s="73">
        <f t="shared" si="0"/>
        <v>-980000</v>
      </c>
      <c r="L18" s="73">
        <f>SUM(L19:L22)</f>
        <v>0</v>
      </c>
      <c r="M18" s="73">
        <f t="shared" si="1"/>
        <v>-980000</v>
      </c>
    </row>
    <row r="19" spans="1:13" ht="21.75" customHeight="1">
      <c r="A19" s="287" t="s">
        <v>89</v>
      </c>
      <c r="B19" s="288"/>
      <c r="C19" s="288"/>
      <c r="D19" s="4">
        <v>13</v>
      </c>
      <c r="E19" s="72"/>
      <c r="F19" s="72"/>
      <c r="G19" s="72"/>
      <c r="H19" s="72"/>
      <c r="I19" s="72"/>
      <c r="J19" s="72"/>
      <c r="K19" s="73">
        <f t="shared" si="0"/>
        <v>0</v>
      </c>
      <c r="L19" s="72"/>
      <c r="M19" s="73">
        <f t="shared" si="1"/>
        <v>0</v>
      </c>
    </row>
    <row r="20" spans="1:13" ht="12.75">
      <c r="A20" s="287" t="s">
        <v>298</v>
      </c>
      <c r="B20" s="288"/>
      <c r="C20" s="288"/>
      <c r="D20" s="4">
        <v>14</v>
      </c>
      <c r="E20" s="72"/>
      <c r="F20" s="72"/>
      <c r="G20" s="72"/>
      <c r="H20" s="72"/>
      <c r="I20" s="72"/>
      <c r="J20" s="72"/>
      <c r="K20" s="73">
        <f t="shared" si="0"/>
        <v>0</v>
      </c>
      <c r="L20" s="72"/>
      <c r="M20" s="73">
        <f t="shared" si="1"/>
        <v>0</v>
      </c>
    </row>
    <row r="21" spans="1:13" ht="12.75">
      <c r="A21" s="287" t="s">
        <v>299</v>
      </c>
      <c r="B21" s="288"/>
      <c r="C21" s="288"/>
      <c r="D21" s="4">
        <v>15</v>
      </c>
      <c r="E21" s="72"/>
      <c r="F21" s="72"/>
      <c r="G21" s="72"/>
      <c r="H21" s="72"/>
      <c r="I21" s="72"/>
      <c r="J21" s="72">
        <v>-980000</v>
      </c>
      <c r="K21" s="73">
        <f t="shared" si="0"/>
        <v>-980000</v>
      </c>
      <c r="L21" s="72"/>
      <c r="M21" s="73">
        <f t="shared" si="1"/>
        <v>-980000</v>
      </c>
    </row>
    <row r="22" spans="1:13" ht="12.75">
      <c r="A22" s="287" t="s">
        <v>300</v>
      </c>
      <c r="B22" s="288"/>
      <c r="C22" s="288"/>
      <c r="D22" s="4">
        <v>16</v>
      </c>
      <c r="E22" s="72"/>
      <c r="F22" s="72"/>
      <c r="G22" s="72"/>
      <c r="H22" s="72">
        <v>22616689.17</v>
      </c>
      <c r="I22" s="72">
        <v>55070055.76</v>
      </c>
      <c r="J22" s="72">
        <v>-77686744.93</v>
      </c>
      <c r="K22" s="73">
        <f t="shared" si="0"/>
        <v>0</v>
      </c>
      <c r="L22" s="72"/>
      <c r="M22" s="73">
        <f t="shared" si="1"/>
        <v>0</v>
      </c>
    </row>
    <row r="23" spans="1:13" ht="22.5" customHeight="1" thickBot="1">
      <c r="A23" s="301" t="s">
        <v>348</v>
      </c>
      <c r="B23" s="302"/>
      <c r="C23" s="302"/>
      <c r="D23" s="17">
        <v>17</v>
      </c>
      <c r="E23" s="74">
        <f aca="true" t="shared" si="6" ref="E23:J23">E10+E11+E18</f>
        <v>442887200</v>
      </c>
      <c r="F23" s="74">
        <f t="shared" si="6"/>
        <v>0</v>
      </c>
      <c r="G23" s="74">
        <f t="shared" si="6"/>
        <v>447056363.8</v>
      </c>
      <c r="H23" s="74">
        <f t="shared" si="6"/>
        <v>479083467.62</v>
      </c>
      <c r="I23" s="74">
        <f t="shared" si="6"/>
        <v>264148429.48999998</v>
      </c>
      <c r="J23" s="74">
        <f t="shared" si="6"/>
        <v>118425061.44</v>
      </c>
      <c r="K23" s="74">
        <f t="shared" si="0"/>
        <v>1751600522.3500001</v>
      </c>
      <c r="L23" s="74">
        <f>L10+L11+L18</f>
        <v>0</v>
      </c>
      <c r="M23" s="74">
        <f t="shared" si="1"/>
        <v>1751600522.3500001</v>
      </c>
    </row>
    <row r="24" spans="1:13" ht="22.5" customHeight="1" thickTop="1">
      <c r="A24" s="303" t="s">
        <v>301</v>
      </c>
      <c r="B24" s="304"/>
      <c r="C24" s="304"/>
      <c r="D24" s="18">
        <v>18</v>
      </c>
      <c r="E24" s="75">
        <v>442887200</v>
      </c>
      <c r="F24" s="75">
        <v>0</v>
      </c>
      <c r="G24" s="75">
        <v>447056363.8</v>
      </c>
      <c r="H24" s="75">
        <v>479083467.62</v>
      </c>
      <c r="I24" s="75">
        <v>264148429.31</v>
      </c>
      <c r="J24" s="75">
        <v>118425061.44</v>
      </c>
      <c r="K24" s="76">
        <f t="shared" si="0"/>
        <v>1751600522.17</v>
      </c>
      <c r="L24" s="75"/>
      <c r="M24" s="76">
        <f t="shared" si="1"/>
        <v>1751600522.17</v>
      </c>
    </row>
    <row r="25" spans="1:13" ht="12.75">
      <c r="A25" s="287" t="s">
        <v>303</v>
      </c>
      <c r="B25" s="288"/>
      <c r="C25" s="288"/>
      <c r="D25" s="4">
        <v>19</v>
      </c>
      <c r="E25" s="72"/>
      <c r="F25" s="72"/>
      <c r="G25" s="72"/>
      <c r="H25" s="72"/>
      <c r="I25" s="72"/>
      <c r="J25" s="72"/>
      <c r="K25" s="73">
        <f t="shared" si="0"/>
        <v>0</v>
      </c>
      <c r="L25" s="72"/>
      <c r="M25" s="73">
        <f t="shared" si="1"/>
        <v>0</v>
      </c>
    </row>
    <row r="26" spans="1:13" ht="20.25" customHeight="1">
      <c r="A26" s="287" t="s">
        <v>302</v>
      </c>
      <c r="B26" s="288"/>
      <c r="C26" s="288"/>
      <c r="D26" s="4">
        <v>20</v>
      </c>
      <c r="E26" s="72"/>
      <c r="F26" s="72"/>
      <c r="G26" s="72"/>
      <c r="H26" s="72"/>
      <c r="I26" s="72">
        <v>360703</v>
      </c>
      <c r="J26" s="72"/>
      <c r="K26" s="73">
        <f t="shared" si="0"/>
        <v>360703</v>
      </c>
      <c r="L26" s="72"/>
      <c r="M26" s="73">
        <f t="shared" si="1"/>
        <v>360703</v>
      </c>
    </row>
    <row r="27" spans="1:13" ht="21.75" customHeight="1">
      <c r="A27" s="289" t="s">
        <v>349</v>
      </c>
      <c r="B27" s="288"/>
      <c r="C27" s="288"/>
      <c r="D27" s="4">
        <v>21</v>
      </c>
      <c r="E27" s="73">
        <f>SUM(E24:E26)</f>
        <v>442887200</v>
      </c>
      <c r="F27" s="73">
        <f aca="true" t="shared" si="7" ref="F27:L27">SUM(F24:F26)</f>
        <v>0</v>
      </c>
      <c r="G27" s="73">
        <f t="shared" si="7"/>
        <v>447056363.8</v>
      </c>
      <c r="H27" s="73">
        <f t="shared" si="7"/>
        <v>479083467.62</v>
      </c>
      <c r="I27" s="73">
        <f t="shared" si="7"/>
        <v>264509132.31</v>
      </c>
      <c r="J27" s="73">
        <f t="shared" si="7"/>
        <v>118425061.44</v>
      </c>
      <c r="K27" s="73">
        <f t="shared" si="0"/>
        <v>1751961225.17</v>
      </c>
      <c r="L27" s="73">
        <f t="shared" si="7"/>
        <v>0</v>
      </c>
      <c r="M27" s="73">
        <f t="shared" si="1"/>
        <v>1751961225.17</v>
      </c>
    </row>
    <row r="28" spans="1:13" ht="23.25" customHeight="1">
      <c r="A28" s="289" t="s">
        <v>350</v>
      </c>
      <c r="B28" s="288"/>
      <c r="C28" s="288"/>
      <c r="D28" s="4">
        <v>22</v>
      </c>
      <c r="E28" s="73">
        <f>E29+E30</f>
        <v>0</v>
      </c>
      <c r="F28" s="73">
        <f aca="true" t="shared" si="8" ref="F28:L28">F29+F30</f>
        <v>0</v>
      </c>
      <c r="G28" s="73">
        <f t="shared" si="8"/>
        <v>24703901.37</v>
      </c>
      <c r="H28" s="73">
        <f t="shared" si="8"/>
        <v>0</v>
      </c>
      <c r="I28" s="73">
        <f t="shared" si="8"/>
        <v>1671883.59</v>
      </c>
      <c r="J28" s="73">
        <f t="shared" si="8"/>
        <v>28442028.27</v>
      </c>
      <c r="K28" s="73">
        <f t="shared" si="0"/>
        <v>54817813.230000004</v>
      </c>
      <c r="L28" s="73">
        <f t="shared" si="8"/>
        <v>0</v>
      </c>
      <c r="M28" s="73">
        <f t="shared" si="1"/>
        <v>54817813.230000004</v>
      </c>
    </row>
    <row r="29" spans="1:13" ht="13.5" customHeight="1">
      <c r="A29" s="287" t="s">
        <v>90</v>
      </c>
      <c r="B29" s="288"/>
      <c r="C29" s="288"/>
      <c r="D29" s="4">
        <v>23</v>
      </c>
      <c r="E29" s="72"/>
      <c r="F29" s="72"/>
      <c r="G29" s="72"/>
      <c r="H29" s="72"/>
      <c r="I29" s="72"/>
      <c r="J29" s="72">
        <v>28442028.27</v>
      </c>
      <c r="K29" s="73">
        <f t="shared" si="0"/>
        <v>28442028.27</v>
      </c>
      <c r="L29" s="72"/>
      <c r="M29" s="73">
        <f t="shared" si="1"/>
        <v>28442028.27</v>
      </c>
    </row>
    <row r="30" spans="1:13" ht="21.75" customHeight="1">
      <c r="A30" s="287" t="s">
        <v>87</v>
      </c>
      <c r="B30" s="288"/>
      <c r="C30" s="288"/>
      <c r="D30" s="4">
        <v>24</v>
      </c>
      <c r="E30" s="73">
        <f aca="true" t="shared" si="9" ref="E30:J30">SUM(E31:E34)</f>
        <v>0</v>
      </c>
      <c r="F30" s="73">
        <f t="shared" si="9"/>
        <v>0</v>
      </c>
      <c r="G30" s="73">
        <f t="shared" si="9"/>
        <v>24703901.37</v>
      </c>
      <c r="H30" s="73">
        <f t="shared" si="9"/>
        <v>0</v>
      </c>
      <c r="I30" s="73">
        <f t="shared" si="9"/>
        <v>1671883.59</v>
      </c>
      <c r="J30" s="73">
        <f t="shared" si="9"/>
        <v>0</v>
      </c>
      <c r="K30" s="73">
        <f t="shared" si="0"/>
        <v>26375784.96</v>
      </c>
      <c r="L30" s="73">
        <f>SUM(L31:L34)</f>
        <v>0</v>
      </c>
      <c r="M30" s="73">
        <f t="shared" si="1"/>
        <v>26375784.96</v>
      </c>
    </row>
    <row r="31" spans="1:13" ht="21.75" customHeight="1">
      <c r="A31" s="287" t="s">
        <v>294</v>
      </c>
      <c r="B31" s="288"/>
      <c r="C31" s="288"/>
      <c r="D31" s="4">
        <v>25</v>
      </c>
      <c r="E31" s="72"/>
      <c r="F31" s="72"/>
      <c r="G31" s="72">
        <v>-1732534.24</v>
      </c>
      <c r="H31" s="72"/>
      <c r="I31" s="72">
        <v>1671883.59</v>
      </c>
      <c r="J31" s="72"/>
      <c r="K31" s="73">
        <f t="shared" si="0"/>
        <v>-60650.64999999991</v>
      </c>
      <c r="L31" s="72"/>
      <c r="M31" s="73">
        <f t="shared" si="1"/>
        <v>-60650.64999999991</v>
      </c>
    </row>
    <row r="32" spans="1:13" ht="21.75" customHeight="1">
      <c r="A32" s="287" t="s">
        <v>295</v>
      </c>
      <c r="B32" s="288"/>
      <c r="C32" s="288"/>
      <c r="D32" s="4">
        <v>26</v>
      </c>
      <c r="E32" s="72"/>
      <c r="F32" s="72"/>
      <c r="G32" s="72">
        <v>26291777.9</v>
      </c>
      <c r="H32" s="72"/>
      <c r="I32" s="72"/>
      <c r="J32" s="72"/>
      <c r="K32" s="73">
        <f t="shared" si="0"/>
        <v>26291777.9</v>
      </c>
      <c r="L32" s="72"/>
      <c r="M32" s="73">
        <f t="shared" si="1"/>
        <v>26291777.9</v>
      </c>
    </row>
    <row r="33" spans="1:13" ht="22.5" customHeight="1">
      <c r="A33" s="287" t="s">
        <v>296</v>
      </c>
      <c r="B33" s="288"/>
      <c r="C33" s="288"/>
      <c r="D33" s="4">
        <v>27</v>
      </c>
      <c r="E33" s="72"/>
      <c r="F33" s="72"/>
      <c r="G33" s="72">
        <v>144657.71</v>
      </c>
      <c r="H33" s="72"/>
      <c r="I33" s="72"/>
      <c r="J33" s="72"/>
      <c r="K33" s="73">
        <f t="shared" si="0"/>
        <v>144657.71</v>
      </c>
      <c r="L33" s="72"/>
      <c r="M33" s="73">
        <f t="shared" si="1"/>
        <v>144657.71</v>
      </c>
    </row>
    <row r="34" spans="1:13" ht="21" customHeight="1">
      <c r="A34" s="287" t="s">
        <v>257</v>
      </c>
      <c r="B34" s="288"/>
      <c r="C34" s="288"/>
      <c r="D34" s="4">
        <v>28</v>
      </c>
      <c r="E34" s="72"/>
      <c r="F34" s="72"/>
      <c r="G34" s="72"/>
      <c r="H34" s="72"/>
      <c r="I34" s="72"/>
      <c r="J34" s="72"/>
      <c r="K34" s="73">
        <f t="shared" si="0"/>
        <v>0</v>
      </c>
      <c r="L34" s="72"/>
      <c r="M34" s="73">
        <f t="shared" si="1"/>
        <v>0</v>
      </c>
    </row>
    <row r="35" spans="1:13" ht="33.75" customHeight="1">
      <c r="A35" s="289" t="s">
        <v>351</v>
      </c>
      <c r="B35" s="288"/>
      <c r="C35" s="288"/>
      <c r="D35" s="4">
        <v>29</v>
      </c>
      <c r="E35" s="73">
        <f aca="true" t="shared" si="10" ref="E35:J35">SUM(E36:E39)</f>
        <v>0</v>
      </c>
      <c r="F35" s="73">
        <f t="shared" si="10"/>
        <v>0</v>
      </c>
      <c r="G35" s="73">
        <f t="shared" si="10"/>
        <v>0</v>
      </c>
      <c r="H35" s="73">
        <f t="shared" si="10"/>
        <v>0</v>
      </c>
      <c r="I35" s="73">
        <f t="shared" si="10"/>
        <v>118425061.44</v>
      </c>
      <c r="J35" s="73">
        <f t="shared" si="10"/>
        <v>-118425061.44</v>
      </c>
      <c r="K35" s="73">
        <f t="shared" si="0"/>
        <v>0</v>
      </c>
      <c r="L35" s="73">
        <f>SUM(L36:L39)</f>
        <v>0</v>
      </c>
      <c r="M35" s="73">
        <f t="shared" si="1"/>
        <v>0</v>
      </c>
    </row>
    <row r="36" spans="1:13" ht="26.25" customHeight="1">
      <c r="A36" s="287" t="s">
        <v>297</v>
      </c>
      <c r="B36" s="288"/>
      <c r="C36" s="288"/>
      <c r="D36" s="4">
        <v>30</v>
      </c>
      <c r="E36" s="72"/>
      <c r="F36" s="72"/>
      <c r="G36" s="72"/>
      <c r="H36" s="72"/>
      <c r="I36" s="72"/>
      <c r="J36" s="72"/>
      <c r="K36" s="73">
        <f t="shared" si="0"/>
        <v>0</v>
      </c>
      <c r="L36" s="72"/>
      <c r="M36" s="73">
        <f t="shared" si="1"/>
        <v>0</v>
      </c>
    </row>
    <row r="37" spans="1:13" ht="12.75">
      <c r="A37" s="287" t="s">
        <v>298</v>
      </c>
      <c r="B37" s="288"/>
      <c r="C37" s="288"/>
      <c r="D37" s="4">
        <v>31</v>
      </c>
      <c r="E37" s="72"/>
      <c r="F37" s="72"/>
      <c r="G37" s="72"/>
      <c r="H37" s="72"/>
      <c r="I37" s="72"/>
      <c r="J37" s="72"/>
      <c r="K37" s="73">
        <f t="shared" si="0"/>
        <v>0</v>
      </c>
      <c r="L37" s="72"/>
      <c r="M37" s="73">
        <f t="shared" si="1"/>
        <v>0</v>
      </c>
    </row>
    <row r="38" spans="1:13" ht="12.75">
      <c r="A38" s="287" t="s">
        <v>299</v>
      </c>
      <c r="B38" s="288"/>
      <c r="C38" s="288"/>
      <c r="D38" s="4">
        <v>32</v>
      </c>
      <c r="E38" s="72"/>
      <c r="F38" s="72"/>
      <c r="G38" s="72"/>
      <c r="H38" s="72"/>
      <c r="I38" s="72"/>
      <c r="J38" s="72"/>
      <c r="K38" s="73">
        <f t="shared" si="0"/>
        <v>0</v>
      </c>
      <c r="L38" s="72"/>
      <c r="M38" s="73">
        <f t="shared" si="1"/>
        <v>0</v>
      </c>
    </row>
    <row r="39" spans="1:13" ht="12.75">
      <c r="A39" s="287" t="s">
        <v>91</v>
      </c>
      <c r="B39" s="288"/>
      <c r="C39" s="288"/>
      <c r="D39" s="4">
        <v>33</v>
      </c>
      <c r="E39" s="72"/>
      <c r="F39" s="72"/>
      <c r="G39" s="72"/>
      <c r="H39" s="72"/>
      <c r="I39" s="72">
        <f>J27</f>
        <v>118425061.44</v>
      </c>
      <c r="J39" s="72">
        <f>-J24</f>
        <v>-118425061.44</v>
      </c>
      <c r="K39" s="73">
        <f t="shared" si="0"/>
        <v>0</v>
      </c>
      <c r="L39" s="72"/>
      <c r="M39" s="73">
        <f t="shared" si="1"/>
        <v>0</v>
      </c>
    </row>
    <row r="40" spans="1:13" ht="39" customHeight="1">
      <c r="A40" s="305" t="s">
        <v>352</v>
      </c>
      <c r="B40" s="306"/>
      <c r="C40" s="306"/>
      <c r="D40" s="15">
        <v>34</v>
      </c>
      <c r="E40" s="77">
        <f aca="true" t="shared" si="11" ref="E40:J40">E27+E28+E35</f>
        <v>442887200</v>
      </c>
      <c r="F40" s="77">
        <f t="shared" si="11"/>
        <v>0</v>
      </c>
      <c r="G40" s="77">
        <f t="shared" si="11"/>
        <v>471760265.17</v>
      </c>
      <c r="H40" s="77">
        <f t="shared" si="11"/>
        <v>479083467.62</v>
      </c>
      <c r="I40" s="77">
        <f t="shared" si="11"/>
        <v>384606077.34000003</v>
      </c>
      <c r="J40" s="77">
        <f t="shared" si="11"/>
        <v>28442028.27000001</v>
      </c>
      <c r="K40" s="77">
        <f t="shared" si="0"/>
        <v>1806779038.4</v>
      </c>
      <c r="L40" s="77">
        <f>L27+L28+L35</f>
        <v>0</v>
      </c>
      <c r="M40" s="77">
        <f t="shared" si="1"/>
        <v>1806779038.4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F34:K34 F35:F40" formulaRange="1"/>
    <ignoredError sqref="K10:K27 F29:K33 G35:K38 G40:K40 G39:H39 K39 I39:J39" formula="1" formulaRange="1"/>
    <ignoredError sqref="F28:K28 F10:J27" formula="1"/>
    <ignoredError sqref="I39:J39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23" customWidth="1"/>
  </cols>
  <sheetData>
    <row r="1" spans="1:10" ht="1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307" t="s">
        <v>344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308" t="s">
        <v>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>
      <c r="A25" s="24"/>
      <c r="B25" s="24"/>
      <c r="C25" s="24"/>
      <c r="D25" s="24"/>
      <c r="E25" s="24"/>
      <c r="F25" s="24"/>
      <c r="G25" s="24"/>
      <c r="H25" s="24"/>
      <c r="J25" s="24"/>
    </row>
    <row r="26" spans="1:10" ht="1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2012-07-25T10:58:12Z</cp:lastPrinted>
  <dcterms:created xsi:type="dcterms:W3CDTF">2008-10-17T11:51:54Z</dcterms:created>
  <dcterms:modified xsi:type="dcterms:W3CDTF">2013-04-30T08:17:20Z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