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175" activeTab="5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'Bilanca'!$A$1:$L$134</definedName>
    <definedName name="_xlnm.Print_Area" localSheetId="6">'BILJEŠKE '!$A$1:$J$38</definedName>
    <definedName name="_xlnm.Print_Area" localSheetId="4">'NT'!$A$1:$K$64</definedName>
    <definedName name="_xlnm.Print_Area" localSheetId="0">'OPCI PODACI'!$A$1:$J$65</definedName>
    <definedName name="_xlnm.Print_Area" localSheetId="5">'PK'!$A$1:$M$43</definedName>
    <definedName name="razdoblje" localSheetId="0">'[1]Naslovni'!$E$7</definedName>
    <definedName name="razdoblje">'[1]Naslovni'!$E$7</definedName>
    <definedName name="Z_9EA65265_3E68_4305_95E8_4A130663757B_.wvu.PrintArea" localSheetId="1" hidden="1">'Bilanca'!$A$1:$L$134</definedName>
    <definedName name="Z_9EA65265_3E68_4305_95E8_4A130663757B_.wvu.PrintArea" localSheetId="6" hidden="1">'BILJEŠKE '!$A$1:$J$38</definedName>
    <definedName name="Z_9EA65265_3E68_4305_95E8_4A130663757B_.wvu.PrintArea" localSheetId="4" hidden="1">'NT'!$A$1:$K$64</definedName>
    <definedName name="Z_9EA65265_3E68_4305_95E8_4A130663757B_.wvu.PrintArea" localSheetId="0" hidden="1">'OPCI PODACI'!$A$1:$J$65</definedName>
    <definedName name="Z_9EA65265_3E68_4305_95E8_4A130663757B_.wvu.PrintArea" localSheetId="5" hidden="1">'PK'!$A$1:$M$43</definedName>
    <definedName name="Z_D6CCD073_BBCB_4DA9_A38A_19D1C2224428_.wvu.PrintArea" localSheetId="1" hidden="1">'Bilanca'!$A$1:$L$134</definedName>
    <definedName name="Z_D6CCD073_BBCB_4DA9_A38A_19D1C2224428_.wvu.PrintArea" localSheetId="6" hidden="1">'BILJEŠKE '!$A$1:$J$38</definedName>
    <definedName name="Z_D6CCD073_BBCB_4DA9_A38A_19D1C2224428_.wvu.PrintArea" localSheetId="0" hidden="1">'OPCI PODACI'!$A$1:$J$65</definedName>
    <definedName name="Z_D6CCD073_BBCB_4DA9_A38A_19D1C2224428_.wvu.PrintArea" localSheetId="5" hidden="1">'PK'!$A$1:$M$43</definedName>
  </definedNames>
  <calcPr fullCalcOnLoad="1"/>
</workbook>
</file>

<file path=xl/sharedStrings.xml><?xml version="1.0" encoding="utf-8"?>
<sst xmlns="http://schemas.openxmlformats.org/spreadsheetml/2006/main" count="564" uniqueCount="426">
  <si>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</si>
  <si>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</si>
  <si>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</si>
  <si>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</si>
  <si>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</si>
  <si>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</si>
  <si>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</si>
  <si>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</si>
  <si>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</si>
  <si>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</si>
  <si>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</si>
  <si>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</si>
  <si>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</si>
  <si>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</si>
  <si>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</si>
  <si>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</si>
  <si>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</si>
  <si>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</si>
  <si>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</si>
  <si>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</si>
  <si>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</si>
  <si>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</si>
  <si>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</si>
  <si>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</si>
  <si>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</si>
  <si>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</si>
  <si>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</si>
  <si>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</si>
  <si>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</si>
  <si>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</si>
  <si>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</si>
  <si>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</si>
  <si>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</si>
  <si>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</si>
  <si>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</si>
  <si>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</si>
  <si>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</si>
  <si>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</si>
  <si>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</si>
  <si>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</si>
  <si>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</si>
  <si>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</si>
  <si>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</si>
  <si>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</si>
  <si>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</si>
  <si>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</si>
  <si>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</si>
  <si>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</si>
  <si>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</si>
  <si>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</si>
  <si>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</si>
  <si>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</si>
  <si>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</si>
  <si>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</si>
  <si>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</si>
  <si>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</si>
  <si>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</si>
  <si>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</si>
  <si>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</si>
  <si>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</si>
  <si>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</si>
  <si>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</si>
  <si>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</si>
  <si>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</si>
  <si>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</si>
  <si>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</si>
  <si>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</si>
  <si>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</si>
  <si>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</si>
  <si>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</si>
  <si>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</si>
  <si>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</si>
  <si>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</si>
  <si>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</si>
  <si>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</si>
  <si>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</si>
  <si>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</si>
  <si>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</si>
  <si>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</si>
  <si>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</si>
  <si>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</si>
  <si>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</si>
  <si>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</si>
  <si>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</si>
  <si>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</si>
  <si>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</si>
  <si>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</si>
  <si>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</si>
  <si>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</si>
  <si>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</si>
  <si>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</si>
  <si>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</si>
  <si>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</si>
  <si>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</si>
  <si>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</si>
  <si>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</si>
  <si>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</si>
  <si>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</si>
  <si>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</si>
  <si>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</si>
  <si>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</si>
  <si>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</si>
  <si>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</si>
  <si>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</si>
  <si>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</si>
  <si>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</si>
  <si>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</si>
  <si>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</si>
  <si>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</si>
  <si>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</si>
  <si>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</si>
  <si>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</si>
  <si>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</si>
  <si>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</si>
  <si>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</si>
  <si>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</si>
  <si>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</si>
  <si>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</si>
  <si>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</si>
  <si>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</si>
  <si>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</si>
  <si>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</si>
  <si>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</si>
  <si>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</si>
  <si>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</si>
  <si>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</si>
  <si>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</si>
  <si>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</si>
  <si>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</si>
  <si>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</si>
  <si>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</si>
  <si>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</si>
  <si>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</si>
  <si>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</si>
  <si>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</si>
  <si>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</si>
  <si>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</si>
  <si>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</si>
  <si>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</si>
  <si>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</si>
  <si>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</si>
  <si>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</si>
  <si>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</si>
  <si>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</si>
  <si>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</si>
  <si>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</si>
  <si>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</si>
  <si>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</si>
  <si>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</si>
  <si>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</si>
  <si>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</si>
  <si>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</si>
  <si>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</si>
  <si>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</si>
  <si>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</si>
  <si>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</si>
  <si>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</si>
  <si>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</si>
  <si>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</si>
  <si>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</si>
  <si>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</si>
  <si>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</si>
  <si>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</si>
  <si>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</si>
  <si>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</si>
  <si>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</si>
  <si>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</si>
  <si>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</si>
  <si>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</si>
  <si>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</si>
  <si>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</si>
  <si>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</si>
  <si>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</si>
  <si>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</si>
  <si>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</si>
  <si>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</si>
  <si>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</si>
  <si>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</si>
  <si>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</si>
  <si>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</si>
  <si>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</si>
  <si>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</si>
  <si>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</si>
  <si>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</si>
  <si>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</si>
  <si>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</si>
  <si>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</si>
  <si>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</si>
  <si>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</si>
  <si>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</si>
  <si>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</si>
  <si>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</si>
  <si>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</si>
  <si>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</si>
  <si>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</si>
  <si>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</si>
  <si>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</si>
  <si>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</si>
  <si>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</si>
  <si>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</si>
  <si>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</si>
  <si>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</si>
  <si>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</si>
  <si>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</si>
  <si>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</si>
  <si>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</si>
  <si>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</si>
  <si>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</si>
  <si>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</si>
  <si>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</si>
  <si>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</si>
  <si>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</si>
  <si>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</si>
  <si>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</si>
  <si>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</si>
  <si>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</si>
  <si>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</si>
  <si>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</si>
  <si>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</si>
  <si>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</si>
  <si>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</si>
  <si>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</si>
  <si>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</si>
  <si>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</si>
  <si>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</si>
  <si>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</si>
  <si>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</si>
  <si>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</si>
  <si>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</si>
  <si>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</si>
  <si>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</si>
  <si>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</si>
  <si>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</si>
  <si>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</si>
  <si>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</si>
  <si>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</si>
  <si>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</si>
  <si>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</si>
  <si>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</si>
  <si>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</si>
  <si>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</si>
  <si>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</si>
  <si>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</si>
  <si>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</si>
  <si>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</si>
  <si>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</si>
  <si>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</si>
  <si>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</si>
  <si>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</si>
  <si>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</si>
  <si>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</si>
  <si>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</si>
  <si>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</si>
  <si>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</si>
  <si>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</si>
  <si>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</si>
  <si>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</si>
  <si>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</si>
  <si>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</si>
  <si>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</si>
  <si>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</si>
  <si>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</si>
  <si>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</si>
  <si>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</si>
  <si>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</si>
  <si>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</si>
  <si>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</si>
  <si>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</si>
  <si>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</si>
  <si>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</si>
  <si>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</si>
  <si>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</si>
  <si>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</si>
  <si>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</si>
  <si>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</si>
  <si>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</si>
  <si>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</si>
  <si>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</si>
  <si>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</si>
  <si>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</si>
  <si>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</si>
  <si>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</si>
  <si>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</si>
  <si>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</si>
  <si>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</si>
  <si>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</si>
  <si>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</si>
  <si>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</si>
  <si>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</si>
  <si>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</si>
  <si>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</si>
  <si>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</si>
  <si>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</si>
  <si>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</si>
  <si>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</si>
  <si>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</si>
  <si>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</si>
  <si>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</si>
  <si>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</si>
  <si>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</si>
  <si>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</si>
  <si>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</si>
  <si>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</si>
  <si>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</si>
  <si>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</si>
  <si>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</si>
  <si>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</si>
  <si>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</si>
  <si>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</si>
  <si>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</si>
  <si>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</si>
  <si>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</si>
  <si>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</si>
  <si>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</si>
  <si>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</si>
  <si>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</si>
  <si>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</si>
  <si>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</si>
  <si>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</si>
  <si>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</si>
  <si>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</si>
  <si>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</si>
  <si>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</si>
  <si>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</si>
  <si>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</si>
  <si>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</si>
  <si>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</si>
  <si>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</si>
  <si>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</si>
  <si>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</si>
  <si>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</si>
  <si>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</si>
  <si>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</si>
  <si>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</si>
  <si>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</si>
  <si>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</si>
  <si>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</si>
  <si>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</si>
  <si>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</si>
  <si>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</si>
  <si>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</si>
  <si>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</si>
  <si>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</si>
  <si>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</si>
  <si>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</si>
  <si>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</si>
  <si>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</si>
  <si>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</si>
  <si>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</si>
  <si>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</si>
  <si>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</si>
  <si>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</si>
  <si>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</si>
  <si>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</si>
  <si>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</si>
  <si>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</si>
  <si>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</si>
  <si>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</si>
  <si>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</si>
  <si>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</si>
  <si>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</si>
  <si>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</si>
  <si>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</si>
  <si>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</si>
  <si>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</si>
  <si>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</si>
  <si>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</si>
  <si>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</si>
  <si>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</si>
  <si>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</si>
  <si>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</si>
  <si>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</si>
  <si>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</si>
  <si>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</si>
  <si>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</si>
  <si>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</si>
  <si>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</si>
  <si>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</si>
  <si>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</si>
  <si>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</si>
  <si>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01/ 6332 073</t>
  </si>
  <si>
    <t xml:space="preserve">izdavatelj@crosig.hr </t>
  </si>
  <si>
    <t>Predsjednik Uprave</t>
  </si>
  <si>
    <t>03276236</t>
  </si>
  <si>
    <t>20097647</t>
  </si>
  <si>
    <t>01583999</t>
  </si>
  <si>
    <t>01808435</t>
  </si>
  <si>
    <t>01450930</t>
  </si>
  <si>
    <t>01892037</t>
  </si>
  <si>
    <t>B.  MANJINSKI INTERES</t>
  </si>
  <si>
    <t>65.12</t>
  </si>
  <si>
    <t xml:space="preserve">    10. Primici od prodaje vrijednosnih papira i udjela </t>
  </si>
  <si>
    <t xml:space="preserve">    11. Izdaci za ulaganja u vrijednosne papire i udjele 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</si>
  <si>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</si>
  <si>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</si>
  <si>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</si>
  <si>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  8. Primici od ulaganja koja se drže do dospijeća </t>
  </si>
  <si>
    <t xml:space="preserve">      9. Izdaci za ulaganja koja se drže do dospijeća 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</si>
  <si>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</si>
  <si>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</si>
  <si>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>2.1. Nerealizirani dobici ili gubici od materijalne imovine (zemljišta i građevinski objekti)</t>
  </si>
  <si>
    <t>2.2. Nerealizirani dobici ili gubici od financijske imovine raspoložive za prodaju</t>
  </si>
  <si>
    <t>2.3. Realizirani dobici ili gubici od financijske imovine raspoložive za prodaju</t>
  </si>
  <si>
    <t xml:space="preserve">      1. Amortizacija (građevinski objekti koji ne služe društvu za obavljanje djelatnosti) </t>
  </si>
  <si>
    <t xml:space="preserve">     4. Dobici/gubici proizišli iz revalorizacije druge materijalne (osim zemljišta i nekretnina) i nematerijalne imovine</t>
  </si>
  <si>
    <r>
      <t xml:space="preserve">V. Stanje na zadnji dan izvještajnog razdoblja u prethodnoj godini </t>
    </r>
    <r>
      <rPr>
        <sz val="8.5"/>
        <rFont val="Arial"/>
        <family val="2"/>
      </rPr>
      <t>(AOP 004+005+012)</t>
    </r>
  </si>
  <si>
    <r>
      <t xml:space="preserve">X. Stanje na zadnji dan izvještajnog razdoblja u tekućoj godini </t>
    </r>
    <r>
      <rPr>
        <sz val="8.5"/>
        <rFont val="Arial"/>
        <family val="2"/>
      </rPr>
      <t>(AOP 021+022+029)</t>
    </r>
  </si>
  <si>
    <r>
      <t xml:space="preserve">VIII. Promjena posebne pričuve za osiguranje iz skupine životnih osiguranja kod kojih ugovaratelj osiguranja preuzima investicijski rizik, neto od reosiguranja </t>
    </r>
    <r>
      <rPr>
        <sz val="8"/>
        <rFont val="Arial"/>
        <family val="2"/>
      </rPr>
      <t>(AOP 168 do 170)</t>
    </r>
  </si>
  <si>
    <t xml:space="preserve">   1. Prihodi od podružnica, pridruženih društava i sudjelovanja u zajedničkim ulaganjima 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</si>
  <si>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</si>
  <si>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124+133+147+148+149+150+159+167+ 171+174+183+191+194)</t>
    </r>
  </si>
  <si>
    <r>
      <t xml:space="preserve">II.  Stanje 1. siječnja prethodne godine (prepravljeno) </t>
    </r>
    <r>
      <rPr>
        <sz val="8.5"/>
        <rFont val="Arial"/>
        <family val="2"/>
      </rPr>
      <t>(AOP 001 do 003)</t>
    </r>
  </si>
  <si>
    <r>
      <t xml:space="preserve">VII. Stanje 1. siječnja tekuće godine (prepravljeno) </t>
    </r>
    <r>
      <rPr>
        <sz val="8.5"/>
        <rFont val="Arial"/>
        <family val="2"/>
      </rPr>
      <t>(AOP 018 do 020)</t>
    </r>
  </si>
  <si>
    <t>30.09.2012.</t>
  </si>
  <si>
    <t>STARČEVIĆ KREŠIMIR, FABIJANČIĆ IVAN</t>
  </si>
  <si>
    <t>Krešimir Starčević</t>
  </si>
  <si>
    <t>Ivan Fabijančić</t>
  </si>
  <si>
    <t>Član Uprave</t>
  </si>
  <si>
    <t>Stanje na dan: 30.09.2012.</t>
  </si>
  <si>
    <t>U razdoblju: 01.01.2012.-30.09.2012.</t>
  </si>
  <si>
    <t>U razdoblju: 01.01.-30.09.2012.</t>
  </si>
  <si>
    <t>Za razdoblje: 01.01.-30.09.2012.</t>
  </si>
  <si>
    <t>U razdoblju: 01.07.2012.-30.09.2012.</t>
  </si>
  <si>
    <t>Nevena Babić</t>
  </si>
  <si>
    <t>01/ 6333 112</t>
  </si>
  <si>
    <t>1. Financijski izvještaji (bilanca, račun dobiti i gubitka, izvještaj o novčanim tokovima, izvještaj o promjenama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</si>
</sst>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9" applyFont="1" applyAlignment="1">
      <alignment/>
      <protection/>
    </xf>
    <xf numFmtId="0" fontId="14" fillId="0" borderId="22" xfId="59" applyFont="1" applyFill="1" applyBorder="1" applyAlignment="1" applyProtection="1">
      <alignment horizontal="center" vertical="center"/>
      <protection hidden="1" locked="0"/>
    </xf>
    <xf numFmtId="0" fontId="13" fillId="0" borderId="0" xfId="59" applyFont="1" applyFill="1" applyBorder="1" applyAlignment="1" applyProtection="1">
      <alignment horizontal="left" vertical="center"/>
      <protection hidden="1"/>
    </xf>
    <xf numFmtId="0" fontId="14" fillId="0" borderId="0" xfId="59" applyFont="1">
      <alignment vertical="top"/>
      <protection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center" wrapText="1"/>
      <protection hidden="1"/>
    </xf>
    <xf numFmtId="0" fontId="16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9" applyFont="1" applyFill="1" applyBorder="1" applyAlignment="1" applyProtection="1">
      <alignment horizontal="left" vertical="center"/>
      <protection hidden="1"/>
    </xf>
    <xf numFmtId="0" fontId="13" fillId="0" borderId="0" xfId="59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Fill="1" applyBorder="1" applyProtection="1">
      <alignment vertical="top"/>
      <protection hidden="1"/>
    </xf>
    <xf numFmtId="0" fontId="14" fillId="0" borderId="0" xfId="59" applyFont="1">
      <alignment vertical="top"/>
      <protection/>
    </xf>
    <xf numFmtId="0" fontId="3" fillId="0" borderId="0" xfId="59" applyFont="1" applyAlignment="1">
      <alignment/>
      <protection/>
    </xf>
    <xf numFmtId="0" fontId="14" fillId="0" borderId="0" xfId="59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>
      <alignment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vertical="center"/>
      <protection hidden="1"/>
    </xf>
    <xf numFmtId="14" fontId="13" fillId="0" borderId="23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24" xfId="59" applyNumberFormat="1" applyFont="1" applyFill="1" applyBorder="1" applyAlignment="1" applyProtection="1">
      <alignment horizontal="center" vertical="center"/>
      <protection hidden="1" locked="0"/>
    </xf>
    <xf numFmtId="49" fontId="13" fillId="0" borderId="24" xfId="59" applyNumberFormat="1" applyFont="1" applyFill="1" applyBorder="1" applyAlignment="1" applyProtection="1">
      <alignment horizontal="right" vertical="center"/>
      <protection hidden="1" locked="0"/>
    </xf>
    <xf numFmtId="0" fontId="13" fillId="0" borderId="24" xfId="59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>
      <alignment horizontal="right" vertical="center" shrinkToFit="1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6" fillId="0" borderId="0" xfId="59" applyFont="1" applyFill="1" applyBorder="1" applyAlignment="1" applyProtection="1">
      <alignment horizontal="right" vertical="center" wrapText="1"/>
      <protection hidden="1"/>
    </xf>
    <xf numFmtId="0" fontId="16" fillId="0" borderId="0" xfId="59" applyFont="1" applyFill="1" applyBorder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 horizontal="right" vertical="center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0" fontId="14" fillId="0" borderId="0" xfId="59" applyFont="1" applyFill="1" applyBorder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 horizontal="right" wrapText="1"/>
      <protection hidden="1"/>
    </xf>
    <xf numFmtId="0" fontId="14" fillId="0" borderId="0" xfId="59" applyFont="1" applyFill="1" applyBorder="1" applyAlignment="1" applyProtection="1">
      <alignment horizontal="left"/>
      <protection hidden="1"/>
    </xf>
    <xf numFmtId="0" fontId="14" fillId="0" borderId="0" xfId="59" applyFont="1" applyFill="1" applyBorder="1" applyAlignment="1">
      <alignment horizontal="left" vertical="center"/>
      <protection/>
    </xf>
    <xf numFmtId="0" fontId="14" fillId="0" borderId="33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 applyProtection="1">
      <alignment vertical="top"/>
      <protection hidden="1"/>
    </xf>
    <xf numFmtId="0" fontId="13" fillId="0" borderId="0" xfId="59" applyFont="1" applyFill="1" applyBorder="1" applyAlignment="1" applyProtection="1">
      <alignment vertical="top"/>
      <protection hidden="1"/>
    </xf>
    <xf numFmtId="0" fontId="14" fillId="0" borderId="0" xfId="59" applyFont="1" applyFill="1" applyBorder="1">
      <alignment vertical="top"/>
      <protection/>
    </xf>
    <xf numFmtId="0" fontId="14" fillId="0" borderId="0" xfId="59" applyFont="1" applyFill="1" applyBorder="1" applyAlignment="1" applyProtection="1">
      <alignment horizontal="left" vertical="top" wrapText="1"/>
      <protection hidden="1"/>
    </xf>
    <xf numFmtId="0" fontId="14" fillId="0" borderId="0" xfId="59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horizontal="left" vertical="top" indent="2"/>
      <protection hidden="1"/>
    </xf>
    <xf numFmtId="0" fontId="14" fillId="0" borderId="0" xfId="59" applyFont="1" applyFill="1" applyBorder="1" applyAlignment="1" applyProtection="1">
      <alignment horizontal="left" vertical="top" wrapText="1" indent="2"/>
      <protection hidden="1"/>
    </xf>
    <xf numFmtId="0" fontId="14" fillId="0" borderId="0" xfId="59" applyFont="1" applyFill="1" applyBorder="1" applyAlignment="1" applyProtection="1">
      <alignment horizontal="right" vertical="top"/>
      <protection hidden="1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4" fillId="0" borderId="0" xfId="59" applyFont="1" applyFill="1" applyBorder="1" applyAlignment="1" applyProtection="1">
      <alignment horizontal="left" vertical="top"/>
      <protection hidden="1"/>
    </xf>
    <xf numFmtId="0" fontId="14" fillId="0" borderId="33" xfId="59" applyFont="1" applyFill="1" applyBorder="1" applyProtection="1">
      <alignment vertical="top"/>
      <protection hidden="1"/>
    </xf>
    <xf numFmtId="0" fontId="14" fillId="0" borderId="0" xfId="65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right" vertical="top" wrapText="1"/>
      <protection hidden="1"/>
    </xf>
    <xf numFmtId="0" fontId="14" fillId="0" borderId="0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>
      <alignment vertical="top"/>
      <protection/>
    </xf>
    <xf numFmtId="0" fontId="14" fillId="0" borderId="22" xfId="59" applyFont="1" applyBorder="1">
      <alignment vertical="top"/>
      <protection/>
    </xf>
    <xf numFmtId="0" fontId="14" fillId="0" borderId="0" xfId="59" applyFont="1" applyFill="1" applyBorder="1" applyAlignment="1" applyProtection="1">
      <alignment horizontal="left" vertical="center" wrapText="1"/>
      <protection hidden="1"/>
    </xf>
    <xf numFmtId="0" fontId="0" fillId="0" borderId="0" xfId="60" applyFont="1" applyFill="1" applyAlignment="1">
      <alignment/>
      <protection/>
    </xf>
    <xf numFmtId="0" fontId="0" fillId="0" borderId="0" xfId="60" applyFont="1" applyFill="1" applyBorder="1" applyAlignment="1">
      <alignment/>
      <protection/>
    </xf>
    <xf numFmtId="0" fontId="14" fillId="0" borderId="34" xfId="59" applyFont="1" applyFill="1" applyBorder="1" applyProtection="1">
      <alignment vertical="top"/>
      <protection hidden="1"/>
    </xf>
    <xf numFmtId="0" fontId="14" fillId="0" borderId="34" xfId="59" applyFont="1" applyFill="1" applyBorder="1">
      <alignment vertical="top"/>
      <protection/>
    </xf>
    <xf numFmtId="19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0" xfId="0" applyNumberFormat="1" applyFill="1" applyAlignment="1">
      <alignment/>
    </xf>
    <xf numFmtId="0" fontId="0" fillId="0" borderId="0" xfId="59" applyFont="1" applyBorder="1" applyAlignment="1">
      <alignment/>
      <protection/>
    </xf>
    <xf numFmtId="0" fontId="8" fillId="0" borderId="0" xfId="59" applyFont="1" applyBorder="1" applyAlignment="1">
      <alignment/>
      <protection/>
    </xf>
    <xf numFmtId="0" fontId="7" fillId="33" borderId="16" xfId="0" applyFont="1" applyFill="1" applyBorder="1" applyAlignment="1" applyProtection="1">
      <alignment horizontal="center" vertical="top" wrapText="1"/>
      <protection hidden="1"/>
    </xf>
    <xf numFmtId="0" fontId="0" fillId="33" borderId="16" xfId="0" applyFill="1" applyBorder="1" applyAlignment="1" applyProtection="1">
      <alignment horizontal="center" vertical="top" wrapText="1"/>
      <protection hidden="1"/>
    </xf>
    <xf numFmtId="0" fontId="0" fillId="33" borderId="16" xfId="0" applyFont="1" applyFill="1" applyBorder="1" applyAlignment="1" applyProtection="1">
      <alignment horizontal="center" vertical="top" wrapText="1"/>
      <protection hidden="1"/>
    </xf>
    <xf numFmtId="0" fontId="8" fillId="33" borderId="16" xfId="0" applyFont="1" applyFill="1" applyBorder="1" applyAlignment="1" applyProtection="1">
      <alignment horizontal="center" vertical="top" wrapText="1"/>
      <protection hidden="1"/>
    </xf>
    <xf numFmtId="0" fontId="0" fillId="33" borderId="16" xfId="0" applyFont="1" applyFill="1" applyBorder="1" applyAlignment="1" applyProtection="1">
      <alignment vertical="top" wrapText="1"/>
      <protection hidden="1"/>
    </xf>
    <xf numFmtId="0" fontId="1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7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4" fontId="0" fillId="0" borderId="0" xfId="0" applyNumberFormat="1" applyFill="1" applyAlignment="1">
      <alignment/>
    </xf>
    <xf numFmtId="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8" xfId="0" applyNumberFormat="1" applyFont="1" applyFill="1" applyBorder="1" applyAlignment="1">
      <alignment horizontal="right" vertical="center" shrinkToFit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3" fillId="0" borderId="24" xfId="59" applyNumberFormat="1" applyFont="1" applyFill="1" applyBorder="1" applyAlignment="1" applyProtection="1">
      <alignment horizontal="right" vertical="center"/>
      <protection hidden="1" locked="0"/>
    </xf>
    <xf numFmtId="3" fontId="1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59" applyFont="1" applyFill="1" applyBorder="1" applyAlignment="1" applyProtection="1">
      <alignment horizontal="center" vertical="center" wrapText="1"/>
      <protection hidden="1"/>
    </xf>
    <xf numFmtId="0" fontId="13" fillId="0" borderId="0" xfId="65" applyFont="1" applyFill="1" applyBorder="1" applyAlignment="1" applyProtection="1">
      <alignment horizontal="left"/>
      <protection hidden="1"/>
    </xf>
    <xf numFmtId="0" fontId="21" fillId="0" borderId="0" xfId="65" applyFont="1" applyFill="1" applyBorder="1" applyAlignment="1">
      <alignment/>
      <protection/>
    </xf>
    <xf numFmtId="0" fontId="14" fillId="0" borderId="0" xfId="65" applyFont="1" applyFill="1" applyBorder="1" applyAlignment="1" applyProtection="1">
      <alignment horizontal="left"/>
      <protection hidden="1"/>
    </xf>
    <xf numFmtId="0" fontId="12" fillId="0" borderId="0" xfId="65" applyFill="1" applyBorder="1" applyAlignment="1">
      <alignment/>
      <protection/>
    </xf>
    <xf numFmtId="0" fontId="14" fillId="0" borderId="41" xfId="59" applyFont="1" applyFill="1" applyBorder="1" applyAlignment="1" applyProtection="1">
      <alignment horizontal="center" vertical="top"/>
      <protection hidden="1"/>
    </xf>
    <xf numFmtId="0" fontId="14" fillId="0" borderId="41" xfId="59" applyFont="1" applyFill="1" applyBorder="1" applyAlignment="1">
      <alignment horizontal="center"/>
      <protection/>
    </xf>
    <xf numFmtId="0" fontId="14" fillId="0" borderId="41" xfId="59" applyFont="1" applyFill="1" applyBorder="1" applyAlignment="1">
      <alignment/>
      <protection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4" fillId="0" borderId="33" xfId="59" applyFont="1" applyFill="1" applyBorder="1" applyAlignment="1" applyProtection="1">
      <alignment horizontal="center"/>
      <protection hidden="1"/>
    </xf>
    <xf numFmtId="0" fontId="14" fillId="0" borderId="0" xfId="59" applyFont="1" applyFill="1" applyBorder="1" applyAlignment="1" applyProtection="1">
      <alignment horizontal="right" vertical="center" wrapText="1"/>
      <protection hidden="1"/>
    </xf>
    <xf numFmtId="0" fontId="14" fillId="0" borderId="42" xfId="59" applyFont="1" applyFill="1" applyBorder="1" applyAlignment="1" applyProtection="1">
      <alignment horizontal="right" wrapText="1"/>
      <protection hidden="1"/>
    </xf>
    <xf numFmtId="49" fontId="4" fillId="0" borderId="43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9" applyNumberFormat="1" applyFont="1" applyFill="1" applyBorder="1" applyAlignment="1" applyProtection="1">
      <alignment horizontal="left" vertical="center"/>
      <protection hidden="1" locked="0"/>
    </xf>
    <xf numFmtId="49" fontId="13" fillId="0" borderId="44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59" applyFont="1" applyFill="1" applyBorder="1" applyAlignment="1" applyProtection="1">
      <alignment horizontal="right" vertical="center"/>
      <protection hidden="1"/>
    </xf>
    <xf numFmtId="0" fontId="14" fillId="0" borderId="42" xfId="59" applyFont="1" applyFill="1" applyBorder="1" applyAlignment="1" applyProtection="1">
      <alignment horizontal="right"/>
      <protection hidden="1"/>
    </xf>
    <xf numFmtId="49" fontId="13" fillId="0" borderId="43" xfId="59" applyNumberFormat="1" applyFont="1" applyFill="1" applyBorder="1" applyAlignment="1" applyProtection="1">
      <alignment horizontal="left" vertical="center"/>
      <protection hidden="1" locked="0"/>
    </xf>
    <xf numFmtId="0" fontId="14" fillId="0" borderId="44" xfId="59" applyFont="1" applyFill="1" applyBorder="1" applyAlignment="1">
      <alignment horizontal="left" vertical="center"/>
      <protection/>
    </xf>
    <xf numFmtId="0" fontId="13" fillId="0" borderId="43" xfId="59" applyFont="1" applyFill="1" applyBorder="1" applyAlignment="1" applyProtection="1">
      <alignment horizontal="left" vertical="center"/>
      <protection hidden="1" locked="0"/>
    </xf>
    <xf numFmtId="0" fontId="13" fillId="0" borderId="16" xfId="59" applyFont="1" applyFill="1" applyBorder="1" applyAlignment="1" applyProtection="1">
      <alignment horizontal="left" vertical="center"/>
      <protection hidden="1" locked="0"/>
    </xf>
    <xf numFmtId="0" fontId="14" fillId="0" borderId="0" xfId="59" applyFont="1" applyFill="1" applyBorder="1" applyAlignment="1" applyProtection="1">
      <alignment vertical="center"/>
      <protection hidden="1"/>
    </xf>
    <xf numFmtId="0" fontId="13" fillId="0" borderId="43" xfId="65" applyFont="1" applyFill="1" applyBorder="1" applyAlignment="1" applyProtection="1">
      <alignment horizontal="right" vertical="center"/>
      <protection hidden="1" locked="0"/>
    </xf>
    <xf numFmtId="0" fontId="14" fillId="0" borderId="16" xfId="65" applyFont="1" applyFill="1" applyBorder="1" applyAlignment="1">
      <alignment/>
      <protection/>
    </xf>
    <xf numFmtId="0" fontId="14" fillId="0" borderId="44" xfId="65" applyFont="1" applyFill="1" applyBorder="1" applyAlignment="1">
      <alignment/>
      <protection/>
    </xf>
    <xf numFmtId="49" fontId="13" fillId="0" borderId="43" xfId="65" applyNumberFormat="1" applyFont="1" applyFill="1" applyBorder="1" applyAlignment="1" applyProtection="1">
      <alignment horizontal="center" vertical="center"/>
      <protection hidden="1" locked="0"/>
    </xf>
    <xf numFmtId="49" fontId="13" fillId="0" borderId="44" xfId="65" applyNumberFormat="1" applyFont="1" applyFill="1" applyBorder="1" applyAlignment="1" applyProtection="1">
      <alignment horizontal="center" vertical="center"/>
      <protection hidden="1" locked="0"/>
    </xf>
    <xf numFmtId="49" fontId="13" fillId="0" borderId="43" xfId="59" applyNumberFormat="1" applyFont="1" applyFill="1" applyBorder="1" applyAlignment="1" applyProtection="1">
      <alignment horizontal="center" vertical="center"/>
      <protection hidden="1" locked="0"/>
    </xf>
    <xf numFmtId="49" fontId="13" fillId="0" borderId="44" xfId="59" applyNumberFormat="1" applyFont="1" applyFill="1" applyBorder="1" applyAlignment="1" applyProtection="1">
      <alignment horizontal="center" vertical="center"/>
      <protection hidden="1" locked="0"/>
    </xf>
    <xf numFmtId="0" fontId="14" fillId="0" borderId="16" xfId="59" applyFont="1" applyFill="1" applyBorder="1" applyAlignment="1">
      <alignment/>
      <protection/>
    </xf>
    <xf numFmtId="0" fontId="13" fillId="0" borderId="16" xfId="65" applyFont="1" applyFill="1" applyBorder="1" applyAlignment="1" applyProtection="1">
      <alignment horizontal="right" vertical="center"/>
      <protection hidden="1" locked="0"/>
    </xf>
    <xf numFmtId="0" fontId="13" fillId="0" borderId="44" xfId="65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0" fontId="14" fillId="0" borderId="22" xfId="59" applyFont="1" applyFill="1" applyBorder="1" applyAlignment="1" applyProtection="1">
      <alignment horizontal="right" vertical="center"/>
      <protection hidden="1"/>
    </xf>
    <xf numFmtId="0" fontId="14" fillId="0" borderId="0" xfId="59" applyFont="1" applyFill="1" applyBorder="1" applyAlignment="1" applyProtection="1">
      <alignment horizontal="right"/>
      <protection hidden="1"/>
    </xf>
    <xf numFmtId="0" fontId="14" fillId="0" borderId="16" xfId="59" applyFont="1" applyFill="1" applyBorder="1" applyAlignment="1">
      <alignment horizontal="left"/>
      <protection/>
    </xf>
    <xf numFmtId="0" fontId="14" fillId="0" borderId="44" xfId="59" applyFont="1" applyFill="1" applyBorder="1" applyAlignment="1">
      <alignment horizontal="left"/>
      <protection/>
    </xf>
    <xf numFmtId="0" fontId="14" fillId="0" borderId="0" xfId="59" applyFont="1" applyFill="1" applyBorder="1" applyAlignment="1" applyProtection="1">
      <alignment horizontal="center" vertical="center"/>
      <protection hidden="1"/>
    </xf>
    <xf numFmtId="0" fontId="14" fillId="0" borderId="0" xfId="59" applyFont="1" applyFill="1" applyBorder="1" applyAlignment="1">
      <alignment horizontal="center" vertical="center"/>
      <protection/>
    </xf>
    <xf numFmtId="0" fontId="14" fillId="0" borderId="0" xfId="59" applyFont="1" applyFill="1" applyBorder="1" applyAlignment="1">
      <alignment horizontal="center"/>
      <protection/>
    </xf>
    <xf numFmtId="0" fontId="14" fillId="0" borderId="0" xfId="59" applyFont="1" applyFill="1" applyBorder="1" applyAlignment="1">
      <alignment vertical="center"/>
      <protection/>
    </xf>
    <xf numFmtId="0" fontId="14" fillId="0" borderId="16" xfId="59" applyFont="1" applyFill="1" applyBorder="1" applyAlignment="1">
      <alignment horizontal="left" vertical="center"/>
      <protection/>
    </xf>
    <xf numFmtId="0" fontId="19" fillId="0" borderId="43" xfId="53" applyFont="1" applyFill="1" applyBorder="1" applyAlignment="1" applyProtection="1">
      <alignment/>
      <protection hidden="1" locked="0"/>
    </xf>
    <xf numFmtId="0" fontId="13" fillId="0" borderId="16" xfId="59" applyFont="1" applyFill="1" applyBorder="1" applyAlignment="1" applyProtection="1">
      <alignment/>
      <protection hidden="1" locked="0"/>
    </xf>
    <xf numFmtId="0" fontId="4" fillId="0" borderId="43" xfId="53" applyFill="1" applyBorder="1" applyAlignment="1" applyProtection="1">
      <alignment/>
      <protection hidden="1" locked="0"/>
    </xf>
    <xf numFmtId="0" fontId="18" fillId="0" borderId="0" xfId="59" applyFont="1" applyFill="1" applyBorder="1" applyAlignment="1" applyProtection="1">
      <alignment horizontal="left" vertical="center"/>
      <protection hidden="1"/>
    </xf>
    <xf numFmtId="0" fontId="9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 applyProtection="1">
      <alignment horizontal="right" wrapText="1"/>
      <protection hidden="1"/>
    </xf>
    <xf numFmtId="1" fontId="13" fillId="0" borderId="43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44" xfId="59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9" applyFont="1" applyFill="1" applyBorder="1" applyAlignment="1" applyProtection="1">
      <alignment horizontal="right" vertical="center" wrapText="1"/>
      <protection hidden="1"/>
    </xf>
    <xf numFmtId="0" fontId="17" fillId="0" borderId="42" xfId="59" applyFont="1" applyFill="1" applyBorder="1" applyAlignment="1" applyProtection="1">
      <alignment horizontal="right" wrapText="1"/>
      <protection hidden="1"/>
    </xf>
    <xf numFmtId="0" fontId="13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4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16" xfId="0" applyFill="1" applyBorder="1" applyAlignment="1" applyProtection="1">
      <alignment horizontal="center" vertical="top" wrapText="1"/>
      <protection hidden="1"/>
    </xf>
    <xf numFmtId="0" fontId="1" fillId="0" borderId="39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0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9" fillId="0" borderId="0" xfId="59" applyFont="1" applyAlignment="1">
      <alignment/>
      <protection/>
    </xf>
    <xf numFmtId="0" fontId="20" fillId="0" borderId="0" xfId="59" applyFont="1" applyBorder="1" applyAlignment="1">
      <alignment horizontal="justify" vertical="top" wrapText="1"/>
      <protection/>
    </xf>
    <xf numFmtId="0" fontId="14" fillId="0" borderId="0" xfId="59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 2 2" xfId="58"/>
    <cellStyle name="Normal_TFI-OSIG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workbookViewId="0" topLeftCell="A1">
      <selection activeCell="E9" sqref="E9"/>
    </sheetView>
  </sheetViews>
  <sheetFormatPr defaultColWidth="9.140625" defaultRowHeight="12.75"/>
  <cols>
    <col min="1" max="1" width="9.140625" style="22" customWidth="1"/>
    <col min="2" max="2" width="12.00390625" style="22" customWidth="1"/>
    <col min="3" max="6" width="9.140625" style="22" customWidth="1"/>
    <col min="7" max="7" width="17.7109375" style="22" customWidth="1"/>
    <col min="8" max="8" width="17.00390625" style="22" customWidth="1"/>
    <col min="9" max="9" width="23.8515625" style="22" customWidth="1"/>
    <col min="10" max="16384" width="9.140625" style="22" customWidth="1"/>
  </cols>
  <sheetData>
    <row r="1" spans="1:10" ht="12.75">
      <c r="A1" s="121" t="s">
        <v>70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2.75">
      <c r="A2" s="208" t="s">
        <v>292</v>
      </c>
      <c r="B2" s="208"/>
      <c r="C2" s="208"/>
      <c r="D2" s="208"/>
      <c r="E2" s="39" t="s">
        <v>363</v>
      </c>
      <c r="F2" s="23"/>
      <c r="G2" s="24" t="s">
        <v>233</v>
      </c>
      <c r="H2" s="39" t="s">
        <v>413</v>
      </c>
      <c r="I2" s="110"/>
      <c r="J2" s="25"/>
    </row>
    <row r="3" spans="1:10" ht="12.75">
      <c r="A3" s="26"/>
      <c r="B3" s="26"/>
      <c r="C3" s="26"/>
      <c r="D3" s="26"/>
      <c r="E3" s="27"/>
      <c r="F3" s="27"/>
      <c r="G3" s="26"/>
      <c r="H3" s="26"/>
      <c r="I3" s="113"/>
      <c r="J3" s="25"/>
    </row>
    <row r="4" spans="1:10" ht="39.75" customHeight="1">
      <c r="A4" s="154" t="s">
        <v>351</v>
      </c>
      <c r="B4" s="154"/>
      <c r="C4" s="154"/>
      <c r="D4" s="154"/>
      <c r="E4" s="154"/>
      <c r="F4" s="154"/>
      <c r="G4" s="154"/>
      <c r="H4" s="154"/>
      <c r="I4" s="154"/>
      <c r="J4" s="25"/>
    </row>
    <row r="5" spans="1:10" ht="12.75">
      <c r="A5" s="31"/>
      <c r="B5" s="83"/>
      <c r="C5" s="83"/>
      <c r="D5" s="83"/>
      <c r="E5" s="84"/>
      <c r="F5" s="85"/>
      <c r="G5" s="28"/>
      <c r="H5" s="29"/>
      <c r="I5" s="83"/>
      <c r="J5" s="25"/>
    </row>
    <row r="6" spans="1:10" ht="12.75">
      <c r="A6" s="170" t="s">
        <v>150</v>
      </c>
      <c r="B6" s="171"/>
      <c r="C6" s="182" t="s">
        <v>364</v>
      </c>
      <c r="D6" s="183"/>
      <c r="E6" s="87"/>
      <c r="F6" s="87"/>
      <c r="G6" s="87"/>
      <c r="H6" s="87"/>
      <c r="I6" s="87"/>
      <c r="J6" s="25"/>
    </row>
    <row r="7" spans="1:10" ht="12.75">
      <c r="A7" s="88"/>
      <c r="B7" s="88"/>
      <c r="C7" s="31"/>
      <c r="D7" s="31"/>
      <c r="E7" s="87"/>
      <c r="F7" s="87"/>
      <c r="G7" s="87"/>
      <c r="H7" s="87"/>
      <c r="I7" s="87"/>
      <c r="J7" s="25"/>
    </row>
    <row r="8" spans="1:10" ht="12.75" customHeight="1">
      <c r="A8" s="206" t="s">
        <v>71</v>
      </c>
      <c r="B8" s="207"/>
      <c r="C8" s="182" t="s">
        <v>365</v>
      </c>
      <c r="D8" s="183"/>
      <c r="E8" s="87"/>
      <c r="F8" s="87"/>
      <c r="G8" s="87"/>
      <c r="H8" s="87"/>
      <c r="I8" s="31"/>
      <c r="J8" s="25"/>
    </row>
    <row r="9" spans="1:10" ht="12.75">
      <c r="A9" s="89"/>
      <c r="B9" s="89"/>
      <c r="C9" s="90"/>
      <c r="D9" s="31"/>
      <c r="E9" s="31"/>
      <c r="F9" s="31"/>
      <c r="G9" s="31"/>
      <c r="H9" s="31"/>
      <c r="I9" s="31"/>
      <c r="J9" s="25"/>
    </row>
    <row r="10" spans="1:10" ht="12.75" customHeight="1">
      <c r="A10" s="165" t="s">
        <v>1</v>
      </c>
      <c r="B10" s="203"/>
      <c r="C10" s="182" t="s">
        <v>366</v>
      </c>
      <c r="D10" s="183"/>
      <c r="E10" s="31"/>
      <c r="F10" s="31"/>
      <c r="G10" s="31"/>
      <c r="H10" s="31"/>
      <c r="I10" s="31"/>
      <c r="J10" s="25"/>
    </row>
    <row r="11" spans="1:10" ht="12.75">
      <c r="A11" s="203"/>
      <c r="B11" s="203"/>
      <c r="C11" s="31"/>
      <c r="D11" s="31"/>
      <c r="E11" s="31"/>
      <c r="F11" s="31"/>
      <c r="G11" s="31"/>
      <c r="H11" s="31"/>
      <c r="I11" s="31"/>
      <c r="J11" s="25"/>
    </row>
    <row r="12" spans="1:10" ht="12.75">
      <c r="A12" s="170" t="s">
        <v>72</v>
      </c>
      <c r="B12" s="171"/>
      <c r="C12" s="174" t="s">
        <v>367</v>
      </c>
      <c r="D12" s="197"/>
      <c r="E12" s="197"/>
      <c r="F12" s="197"/>
      <c r="G12" s="197"/>
      <c r="H12" s="197"/>
      <c r="I12" s="173"/>
      <c r="J12" s="25"/>
    </row>
    <row r="13" spans="1:10" ht="15.75">
      <c r="A13" s="201"/>
      <c r="B13" s="202"/>
      <c r="C13" s="202"/>
      <c r="D13" s="91"/>
      <c r="E13" s="91"/>
      <c r="F13" s="91"/>
      <c r="G13" s="91"/>
      <c r="H13" s="91"/>
      <c r="I13" s="92"/>
      <c r="J13" s="25"/>
    </row>
    <row r="14" spans="1:10" ht="12.75">
      <c r="A14" s="88"/>
      <c r="B14" s="88"/>
      <c r="C14" s="93"/>
      <c r="D14" s="31"/>
      <c r="E14" s="31"/>
      <c r="F14" s="31"/>
      <c r="G14" s="31"/>
      <c r="H14" s="31"/>
      <c r="I14" s="31"/>
      <c r="J14" s="25"/>
    </row>
    <row r="15" spans="1:10" ht="12.75">
      <c r="A15" s="170" t="s">
        <v>190</v>
      </c>
      <c r="B15" s="171"/>
      <c r="C15" s="204">
        <v>10000</v>
      </c>
      <c r="D15" s="205"/>
      <c r="E15" s="31"/>
      <c r="F15" s="174" t="s">
        <v>368</v>
      </c>
      <c r="G15" s="197"/>
      <c r="H15" s="197"/>
      <c r="I15" s="173"/>
      <c r="J15" s="25"/>
    </row>
    <row r="16" spans="1:10" ht="12.75">
      <c r="A16" s="88"/>
      <c r="B16" s="88"/>
      <c r="C16" s="31"/>
      <c r="D16" s="31"/>
      <c r="E16" s="31"/>
      <c r="F16" s="31"/>
      <c r="G16" s="31"/>
      <c r="H16" s="31"/>
      <c r="I16" s="31"/>
      <c r="J16" s="111"/>
    </row>
    <row r="17" spans="1:10" ht="12.75">
      <c r="A17" s="170" t="s">
        <v>191</v>
      </c>
      <c r="B17" s="171"/>
      <c r="C17" s="174" t="s">
        <v>369</v>
      </c>
      <c r="D17" s="197"/>
      <c r="E17" s="197"/>
      <c r="F17" s="197"/>
      <c r="G17" s="197"/>
      <c r="H17" s="197"/>
      <c r="I17" s="197"/>
      <c r="J17" s="112"/>
    </row>
    <row r="18" spans="1:10" ht="12.75">
      <c r="A18" s="88"/>
      <c r="B18" s="88"/>
      <c r="C18" s="31"/>
      <c r="D18" s="31"/>
      <c r="E18" s="31"/>
      <c r="F18" s="31"/>
      <c r="G18" s="31"/>
      <c r="H18" s="31"/>
      <c r="I18" s="31"/>
      <c r="J18" s="111"/>
    </row>
    <row r="19" spans="1:10" ht="12.75">
      <c r="A19" s="170" t="s">
        <v>192</v>
      </c>
      <c r="B19" s="171"/>
      <c r="C19" s="198"/>
      <c r="D19" s="199"/>
      <c r="E19" s="199"/>
      <c r="F19" s="199"/>
      <c r="G19" s="199"/>
      <c r="H19" s="199"/>
      <c r="I19" s="199"/>
      <c r="J19" s="112"/>
    </row>
    <row r="20" spans="1:10" ht="12.75">
      <c r="A20" s="88"/>
      <c r="B20" s="88"/>
      <c r="C20" s="93"/>
      <c r="D20" s="31"/>
      <c r="E20" s="31"/>
      <c r="F20" s="31"/>
      <c r="G20" s="31"/>
      <c r="H20" s="31"/>
      <c r="I20" s="31"/>
      <c r="J20" s="111"/>
    </row>
    <row r="21" spans="1:10" ht="12.75">
      <c r="A21" s="170" t="s">
        <v>193</v>
      </c>
      <c r="B21" s="171"/>
      <c r="C21" s="200" t="s">
        <v>370</v>
      </c>
      <c r="D21" s="199"/>
      <c r="E21" s="199"/>
      <c r="F21" s="199"/>
      <c r="G21" s="199"/>
      <c r="H21" s="199"/>
      <c r="I21" s="199"/>
      <c r="J21" s="112"/>
    </row>
    <row r="22" spans="1:10" ht="12.75">
      <c r="A22" s="88"/>
      <c r="B22" s="88"/>
      <c r="C22" s="93"/>
      <c r="D22" s="31"/>
      <c r="E22" s="31"/>
      <c r="F22" s="31"/>
      <c r="G22" s="31"/>
      <c r="H22" s="31"/>
      <c r="I22" s="31"/>
      <c r="J22" s="25"/>
    </row>
    <row r="23" spans="1:10" ht="12.75">
      <c r="A23" s="170" t="s">
        <v>73</v>
      </c>
      <c r="B23" s="171"/>
      <c r="C23" s="40">
        <v>133</v>
      </c>
      <c r="D23" s="174" t="s">
        <v>368</v>
      </c>
      <c r="E23" s="191"/>
      <c r="F23" s="192"/>
      <c r="G23" s="189"/>
      <c r="H23" s="190"/>
      <c r="I23" s="30"/>
      <c r="J23" s="25"/>
    </row>
    <row r="24" spans="1:10" ht="12.75">
      <c r="A24" s="88"/>
      <c r="B24" s="88"/>
      <c r="C24" s="31"/>
      <c r="D24" s="31"/>
      <c r="E24" s="31"/>
      <c r="F24" s="31"/>
      <c r="G24" s="31"/>
      <c r="H24" s="31"/>
      <c r="I24" s="31"/>
      <c r="J24" s="25"/>
    </row>
    <row r="25" spans="1:10" ht="12.75">
      <c r="A25" s="170" t="s">
        <v>74</v>
      </c>
      <c r="B25" s="171"/>
      <c r="C25" s="40">
        <v>21</v>
      </c>
      <c r="D25" s="174" t="s">
        <v>371</v>
      </c>
      <c r="E25" s="191"/>
      <c r="F25" s="191"/>
      <c r="G25" s="192"/>
      <c r="H25" s="86" t="s">
        <v>75</v>
      </c>
      <c r="I25" s="150">
        <v>3972</v>
      </c>
      <c r="J25" s="25"/>
    </row>
    <row r="26" spans="1:10" ht="12.75">
      <c r="A26" s="88"/>
      <c r="B26" s="88"/>
      <c r="C26" s="31"/>
      <c r="D26" s="31"/>
      <c r="E26" s="31"/>
      <c r="F26" s="31"/>
      <c r="G26" s="88"/>
      <c r="H26" s="88" t="s">
        <v>352</v>
      </c>
      <c r="I26" s="93"/>
      <c r="J26" s="111"/>
    </row>
    <row r="27" spans="1:10" ht="12.75">
      <c r="A27" s="170" t="s">
        <v>195</v>
      </c>
      <c r="B27" s="171"/>
      <c r="C27" s="42" t="s">
        <v>372</v>
      </c>
      <c r="D27" s="94"/>
      <c r="E27" s="95"/>
      <c r="F27" s="83"/>
      <c r="G27" s="170" t="s">
        <v>194</v>
      </c>
      <c r="H27" s="171"/>
      <c r="I27" s="41" t="s">
        <v>390</v>
      </c>
      <c r="J27" s="25"/>
    </row>
    <row r="28" spans="1:10" ht="12.75">
      <c r="A28" s="88"/>
      <c r="B28" s="88"/>
      <c r="C28" s="31"/>
      <c r="D28" s="83"/>
      <c r="E28" s="83"/>
      <c r="F28" s="83"/>
      <c r="G28" s="83"/>
      <c r="H28" s="31"/>
      <c r="I28" s="96"/>
      <c r="J28" s="25"/>
    </row>
    <row r="29" spans="1:10" ht="12.75">
      <c r="A29" s="193" t="s">
        <v>76</v>
      </c>
      <c r="B29" s="194"/>
      <c r="C29" s="195"/>
      <c r="D29" s="195"/>
      <c r="E29" s="194" t="s">
        <v>77</v>
      </c>
      <c r="F29" s="196"/>
      <c r="G29" s="196"/>
      <c r="H29" s="195" t="s">
        <v>78</v>
      </c>
      <c r="I29" s="195"/>
      <c r="J29" s="25"/>
    </row>
    <row r="30" spans="1:10" ht="12.75">
      <c r="A30" s="95"/>
      <c r="B30" s="95"/>
      <c r="C30" s="95"/>
      <c r="D30" s="31"/>
      <c r="E30" s="31"/>
      <c r="F30" s="31"/>
      <c r="G30" s="31"/>
      <c r="H30" s="97"/>
      <c r="I30" s="96"/>
      <c r="J30" s="111"/>
    </row>
    <row r="31" spans="1:10" ht="12.75">
      <c r="A31" s="177" t="s">
        <v>373</v>
      </c>
      <c r="B31" s="185"/>
      <c r="C31" s="185"/>
      <c r="D31" s="186"/>
      <c r="E31" s="177" t="s">
        <v>368</v>
      </c>
      <c r="F31" s="185"/>
      <c r="G31" s="186"/>
      <c r="H31" s="180" t="s">
        <v>383</v>
      </c>
      <c r="I31" s="181"/>
      <c r="J31" s="25"/>
    </row>
    <row r="32" spans="1:10" ht="12.75">
      <c r="A32" s="88"/>
      <c r="B32" s="88"/>
      <c r="C32" s="93"/>
      <c r="D32" s="187"/>
      <c r="E32" s="187"/>
      <c r="F32" s="187"/>
      <c r="G32" s="188"/>
      <c r="H32" s="31"/>
      <c r="I32" s="99"/>
      <c r="J32" s="25"/>
    </row>
    <row r="33" spans="1:10" ht="12.75">
      <c r="A33" s="177" t="s">
        <v>374</v>
      </c>
      <c r="B33" s="178"/>
      <c r="C33" s="178"/>
      <c r="D33" s="179"/>
      <c r="E33" s="177" t="s">
        <v>375</v>
      </c>
      <c r="F33" s="178"/>
      <c r="G33" s="178"/>
      <c r="H33" s="180" t="s">
        <v>384</v>
      </c>
      <c r="I33" s="181"/>
      <c r="J33" s="25"/>
    </row>
    <row r="34" spans="1:10" ht="12.75">
      <c r="A34" s="88"/>
      <c r="B34" s="88"/>
      <c r="C34" s="93"/>
      <c r="D34" s="98"/>
      <c r="E34" s="98"/>
      <c r="F34" s="98"/>
      <c r="G34" s="87"/>
      <c r="H34" s="31"/>
      <c r="I34" s="100"/>
      <c r="J34" s="25"/>
    </row>
    <row r="35" spans="1:10" ht="12.75">
      <c r="A35" s="177" t="s">
        <v>376</v>
      </c>
      <c r="B35" s="178"/>
      <c r="C35" s="178"/>
      <c r="D35" s="179"/>
      <c r="E35" s="177" t="s">
        <v>368</v>
      </c>
      <c r="F35" s="178"/>
      <c r="G35" s="178"/>
      <c r="H35" s="180" t="s">
        <v>385</v>
      </c>
      <c r="I35" s="181"/>
      <c r="J35" s="25"/>
    </row>
    <row r="36" spans="1:10" ht="12.75">
      <c r="A36" s="88"/>
      <c r="B36" s="88"/>
      <c r="C36" s="93"/>
      <c r="D36" s="98"/>
      <c r="E36" s="98"/>
      <c r="F36" s="98"/>
      <c r="G36" s="87"/>
      <c r="H36" s="31"/>
      <c r="I36" s="100"/>
      <c r="J36" s="25"/>
    </row>
    <row r="37" spans="1:10" ht="12.75">
      <c r="A37" s="177" t="s">
        <v>377</v>
      </c>
      <c r="B37" s="178"/>
      <c r="C37" s="178"/>
      <c r="D37" s="179"/>
      <c r="E37" s="177" t="s">
        <v>368</v>
      </c>
      <c r="F37" s="178"/>
      <c r="G37" s="178"/>
      <c r="H37" s="180" t="s">
        <v>386</v>
      </c>
      <c r="I37" s="181"/>
      <c r="J37" s="25"/>
    </row>
    <row r="38" spans="1:10" ht="12.75">
      <c r="A38" s="101"/>
      <c r="B38" s="101"/>
      <c r="C38" s="162"/>
      <c r="D38" s="163"/>
      <c r="E38" s="31"/>
      <c r="F38" s="162"/>
      <c r="G38" s="163"/>
      <c r="H38" s="31"/>
      <c r="I38" s="31"/>
      <c r="J38" s="111"/>
    </row>
    <row r="39" spans="1:10" ht="12.75">
      <c r="A39" s="177" t="s">
        <v>378</v>
      </c>
      <c r="B39" s="178"/>
      <c r="C39" s="178"/>
      <c r="D39" s="179"/>
      <c r="E39" s="177" t="s">
        <v>368</v>
      </c>
      <c r="F39" s="178"/>
      <c r="G39" s="178"/>
      <c r="H39" s="180" t="s">
        <v>387</v>
      </c>
      <c r="I39" s="181"/>
      <c r="J39" s="25"/>
    </row>
    <row r="40" spans="1:10" ht="12.75">
      <c r="A40" s="101"/>
      <c r="B40" s="101"/>
      <c r="C40" s="102"/>
      <c r="D40" s="103"/>
      <c r="E40" s="31"/>
      <c r="F40" s="102"/>
      <c r="G40" s="103"/>
      <c r="H40" s="31"/>
      <c r="I40" s="31"/>
      <c r="J40" s="111"/>
    </row>
    <row r="41" spans="1:10" ht="12.75">
      <c r="A41" s="177" t="s">
        <v>379</v>
      </c>
      <c r="B41" s="178"/>
      <c r="C41" s="178"/>
      <c r="D41" s="179"/>
      <c r="E41" s="177" t="s">
        <v>368</v>
      </c>
      <c r="F41" s="178"/>
      <c r="G41" s="178"/>
      <c r="H41" s="180" t="s">
        <v>388</v>
      </c>
      <c r="I41" s="181"/>
      <c r="J41" s="25"/>
    </row>
    <row r="42" spans="1:10" ht="12.75">
      <c r="A42" s="30"/>
      <c r="B42" s="36"/>
      <c r="C42" s="36"/>
      <c r="D42" s="36"/>
      <c r="E42" s="30"/>
      <c r="F42" s="36"/>
      <c r="G42" s="36"/>
      <c r="H42" s="37"/>
      <c r="I42" s="37"/>
      <c r="J42" s="25"/>
    </row>
    <row r="43" spans="1:10" ht="12.75">
      <c r="A43" s="101"/>
      <c r="B43" s="101"/>
      <c r="C43" s="102"/>
      <c r="D43" s="103"/>
      <c r="E43" s="31"/>
      <c r="F43" s="102"/>
      <c r="G43" s="103"/>
      <c r="H43" s="31"/>
      <c r="I43" s="31"/>
      <c r="J43" s="25"/>
    </row>
    <row r="44" spans="1:10" ht="12.75">
      <c r="A44" s="104"/>
      <c r="B44" s="104"/>
      <c r="C44" s="104"/>
      <c r="D44" s="90"/>
      <c r="E44" s="90"/>
      <c r="F44" s="104"/>
      <c r="G44" s="90"/>
      <c r="H44" s="90"/>
      <c r="I44" s="90"/>
      <c r="J44" s="25"/>
    </row>
    <row r="45" spans="1:10" ht="12.75" customHeight="1">
      <c r="A45" s="165" t="s">
        <v>340</v>
      </c>
      <c r="B45" s="166"/>
      <c r="C45" s="182"/>
      <c r="D45" s="183"/>
      <c r="E45" s="31"/>
      <c r="F45" s="174"/>
      <c r="G45" s="184"/>
      <c r="H45" s="184"/>
      <c r="I45" s="184"/>
      <c r="J45" s="112"/>
    </row>
    <row r="46" spans="1:10" ht="12.75">
      <c r="A46" s="101"/>
      <c r="B46" s="101"/>
      <c r="C46" s="162"/>
      <c r="D46" s="163"/>
      <c r="E46" s="31"/>
      <c r="F46" s="162"/>
      <c r="G46" s="164"/>
      <c r="H46" s="105"/>
      <c r="I46" s="105"/>
      <c r="J46" s="25"/>
    </row>
    <row r="47" spans="1:10" ht="12.75" customHeight="1">
      <c r="A47" s="165" t="s">
        <v>79</v>
      </c>
      <c r="B47" s="166"/>
      <c r="C47" s="174" t="s">
        <v>423</v>
      </c>
      <c r="D47" s="175"/>
      <c r="E47" s="175"/>
      <c r="F47" s="175"/>
      <c r="G47" s="175"/>
      <c r="H47" s="175"/>
      <c r="I47" s="175"/>
      <c r="J47" s="112"/>
    </row>
    <row r="48" spans="1:10" ht="12.75">
      <c r="A48" s="88"/>
      <c r="B48" s="88"/>
      <c r="C48" s="93" t="s">
        <v>151</v>
      </c>
      <c r="D48" s="31"/>
      <c r="E48" s="31"/>
      <c r="F48" s="31"/>
      <c r="G48" s="31"/>
      <c r="H48" s="31"/>
      <c r="I48" s="31"/>
      <c r="J48" s="25"/>
    </row>
    <row r="49" spans="1:10" ht="12.75">
      <c r="A49" s="165" t="s">
        <v>152</v>
      </c>
      <c r="B49" s="166"/>
      <c r="C49" s="172" t="s">
        <v>424</v>
      </c>
      <c r="D49" s="168"/>
      <c r="E49" s="169"/>
      <c r="F49" s="31"/>
      <c r="G49" s="86" t="s">
        <v>153</v>
      </c>
      <c r="H49" s="172" t="s">
        <v>380</v>
      </c>
      <c r="I49" s="169"/>
      <c r="J49" s="25"/>
    </row>
    <row r="50" spans="1:10" ht="12.75">
      <c r="A50" s="88"/>
      <c r="B50" s="88"/>
      <c r="C50" s="93"/>
      <c r="D50" s="31"/>
      <c r="E50" s="31"/>
      <c r="F50" s="31"/>
      <c r="G50" s="31"/>
      <c r="H50" s="31"/>
      <c r="I50" s="31"/>
      <c r="J50" s="25"/>
    </row>
    <row r="51" spans="1:10" ht="12.75" customHeight="1">
      <c r="A51" s="165" t="s">
        <v>192</v>
      </c>
      <c r="B51" s="166"/>
      <c r="C51" s="167" t="s">
        <v>381</v>
      </c>
      <c r="D51" s="168"/>
      <c r="E51" s="168"/>
      <c r="F51" s="168"/>
      <c r="G51" s="168"/>
      <c r="H51" s="168"/>
      <c r="I51" s="169"/>
      <c r="J51" s="25"/>
    </row>
    <row r="52" spans="1:10" ht="12.75">
      <c r="A52" s="88"/>
      <c r="B52" s="88"/>
      <c r="C52" s="31"/>
      <c r="D52" s="31"/>
      <c r="E52" s="31"/>
      <c r="F52" s="31"/>
      <c r="G52" s="31"/>
      <c r="H52" s="31"/>
      <c r="I52" s="31"/>
      <c r="J52" s="25"/>
    </row>
    <row r="53" spans="1:10" ht="12.75">
      <c r="A53" s="170" t="s">
        <v>281</v>
      </c>
      <c r="B53" s="171"/>
      <c r="C53" s="172" t="s">
        <v>414</v>
      </c>
      <c r="D53" s="168"/>
      <c r="E53" s="168"/>
      <c r="F53" s="168"/>
      <c r="G53" s="168"/>
      <c r="H53" s="168"/>
      <c r="I53" s="173"/>
      <c r="J53" s="25"/>
    </row>
    <row r="54" spans="1:10" ht="12.75">
      <c r="A54" s="90"/>
      <c r="B54" s="90"/>
      <c r="C54" s="176" t="s">
        <v>0</v>
      </c>
      <c r="D54" s="176"/>
      <c r="E54" s="176"/>
      <c r="F54" s="176"/>
      <c r="G54" s="176"/>
      <c r="H54" s="176"/>
      <c r="I54" s="82"/>
      <c r="J54" s="25"/>
    </row>
    <row r="55" spans="1:10" ht="12.75">
      <c r="A55" s="90"/>
      <c r="B55" s="90"/>
      <c r="C55" s="82"/>
      <c r="D55" s="82"/>
      <c r="E55" s="82"/>
      <c r="F55" s="82"/>
      <c r="G55" s="82"/>
      <c r="H55" s="82"/>
      <c r="I55" s="82"/>
      <c r="J55" s="25"/>
    </row>
    <row r="56" spans="1:10" ht="12.75">
      <c r="A56" s="90"/>
      <c r="B56" s="155" t="s">
        <v>80</v>
      </c>
      <c r="C56" s="156"/>
      <c r="D56" s="156"/>
      <c r="E56" s="156"/>
      <c r="F56" s="106"/>
      <c r="G56" s="106"/>
      <c r="H56" s="106"/>
      <c r="I56" s="106"/>
      <c r="J56" s="25"/>
    </row>
    <row r="57" spans="1:10" ht="12.75">
      <c r="A57" s="90"/>
      <c r="B57" s="157" t="s">
        <v>425</v>
      </c>
      <c r="C57" s="158"/>
      <c r="D57" s="158"/>
      <c r="E57" s="158"/>
      <c r="F57" s="158"/>
      <c r="G57" s="158"/>
      <c r="H57" s="158"/>
      <c r="I57" s="158"/>
      <c r="J57" s="25"/>
    </row>
    <row r="58" spans="1:10" ht="12.75">
      <c r="A58" s="90"/>
      <c r="B58" s="157" t="s">
        <v>353</v>
      </c>
      <c r="C58" s="158"/>
      <c r="D58" s="158"/>
      <c r="E58" s="158"/>
      <c r="F58" s="158"/>
      <c r="G58" s="158"/>
      <c r="H58" s="158"/>
      <c r="I58" s="106"/>
      <c r="J58" s="25"/>
    </row>
    <row r="59" spans="1:10" ht="12.75">
      <c r="A59" s="90"/>
      <c r="B59" s="157" t="s">
        <v>354</v>
      </c>
      <c r="C59" s="158"/>
      <c r="D59" s="158"/>
      <c r="E59" s="158"/>
      <c r="F59" s="158"/>
      <c r="G59" s="158"/>
      <c r="H59" s="158"/>
      <c r="I59" s="158"/>
      <c r="J59" s="25"/>
    </row>
    <row r="60" spans="1:10" ht="12.75">
      <c r="A60" s="90"/>
      <c r="B60" s="157" t="s">
        <v>355</v>
      </c>
      <c r="C60" s="158"/>
      <c r="D60" s="158"/>
      <c r="E60" s="158"/>
      <c r="F60" s="158"/>
      <c r="G60" s="158"/>
      <c r="H60" s="158"/>
      <c r="I60" s="158"/>
      <c r="J60" s="25"/>
    </row>
    <row r="61" spans="1:10" ht="12.75">
      <c r="A61" s="90"/>
      <c r="B61" s="107"/>
      <c r="C61" s="107"/>
      <c r="D61" s="107"/>
      <c r="E61" s="107"/>
      <c r="F61" s="107"/>
      <c r="G61" s="114" t="s">
        <v>417</v>
      </c>
      <c r="H61" s="114"/>
      <c r="I61" s="115" t="s">
        <v>382</v>
      </c>
      <c r="J61" s="25"/>
    </row>
    <row r="62" spans="1:10" ht="12.75">
      <c r="A62" s="108"/>
      <c r="B62" s="31"/>
      <c r="C62" s="31"/>
      <c r="D62" s="31"/>
      <c r="E62" s="31"/>
      <c r="F62" s="31"/>
      <c r="G62" s="114"/>
      <c r="H62" s="114"/>
      <c r="I62" s="115"/>
      <c r="J62" s="25"/>
    </row>
    <row r="63" spans="1:10" ht="13.5" thickBot="1">
      <c r="A63" s="31" t="s">
        <v>81</v>
      </c>
      <c r="B63" s="31"/>
      <c r="C63" s="31"/>
      <c r="D63" s="31"/>
      <c r="E63" s="90"/>
      <c r="F63" s="95"/>
      <c r="G63" s="116" t="s">
        <v>416</v>
      </c>
      <c r="H63" s="117"/>
      <c r="I63" s="116" t="s">
        <v>415</v>
      </c>
      <c r="J63" s="25"/>
    </row>
    <row r="64" spans="1:10" ht="12.75">
      <c r="A64" s="109"/>
      <c r="B64" s="109"/>
      <c r="C64" s="31"/>
      <c r="D64" s="31"/>
      <c r="E64" s="31" t="s">
        <v>154</v>
      </c>
      <c r="F64" s="31"/>
      <c r="G64" s="159" t="s">
        <v>155</v>
      </c>
      <c r="H64" s="160"/>
      <c r="I64" s="161"/>
      <c r="J64" s="25"/>
    </row>
    <row r="65" spans="1:10" ht="15">
      <c r="A65" s="154"/>
      <c r="B65" s="154"/>
      <c r="C65" s="154"/>
      <c r="D65" s="154"/>
      <c r="E65" s="154"/>
      <c r="F65" s="154"/>
      <c r="G65" s="154"/>
      <c r="H65" s="154"/>
      <c r="I65" s="154"/>
      <c r="J65" s="25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A65:I65"/>
    <mergeCell ref="B56:E56"/>
    <mergeCell ref="B57:I57"/>
    <mergeCell ref="B58:H58"/>
    <mergeCell ref="B59:I59"/>
    <mergeCell ref="B60:I60"/>
    <mergeCell ref="G64:I64"/>
  </mergeCells>
  <conditionalFormatting sqref="H2">
    <cfRule type="cellIs" priority="3" dxfId="2" operator="lessThan" stopIfTrue="1">
      <formula>#REF!</formula>
    </cfRule>
  </conditionalFormatting>
  <conditionalFormatting sqref="H30">
    <cfRule type="cellIs" priority="1" dxfId="3" operator="equal" stopIfTrue="1">
      <formula>"DA"</formula>
    </cfRule>
  </conditionalFormatting>
  <dataValidations count="1">
    <dataValidation allowBlank="1" sqref="H1:IV65536 A1:G30 A42:G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C6 C8 C10 H31:I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view="pageBreakPreview" zoomScaleSheetLayoutView="100" zoomScalePageLayoutView="0" workbookViewId="0" topLeftCell="A1">
      <pane xSplit="6" ySplit="7" topLeftCell="G6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69" sqref="L69"/>
    </sheetView>
  </sheetViews>
  <sheetFormatPr defaultColWidth="9.140625" defaultRowHeight="12.75"/>
  <cols>
    <col min="1" max="4" width="9.140625" style="44" customWidth="1"/>
    <col min="5" max="5" width="20.8515625" style="44" customWidth="1"/>
    <col min="6" max="6" width="9.140625" style="44" customWidth="1"/>
    <col min="7" max="7" width="9.7109375" style="44" bestFit="1" customWidth="1"/>
    <col min="8" max="8" width="10.8515625" style="44" customWidth="1"/>
    <col min="9" max="9" width="11.421875" style="44" customWidth="1"/>
    <col min="10" max="16384" width="9.140625" style="44" customWidth="1"/>
  </cols>
  <sheetData>
    <row r="1" spans="1:12" ht="12.75">
      <c r="A1" s="218" t="s">
        <v>204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43"/>
    </row>
    <row r="2" spans="1:12" ht="12.75">
      <c r="A2" s="220" t="s">
        <v>418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43"/>
    </row>
    <row r="3" spans="1:12" ht="12.75">
      <c r="A3" s="122"/>
      <c r="B3" s="123"/>
      <c r="C3" s="123"/>
      <c r="D3" s="123"/>
      <c r="E3" s="123"/>
      <c r="F3" s="222"/>
      <c r="G3" s="222"/>
      <c r="H3" s="124"/>
      <c r="I3" s="123"/>
      <c r="J3" s="123"/>
      <c r="K3" s="222" t="s">
        <v>58</v>
      </c>
      <c r="L3" s="222"/>
    </row>
    <row r="4" spans="1:12" ht="12.75">
      <c r="A4" s="216" t="s">
        <v>2</v>
      </c>
      <c r="B4" s="217"/>
      <c r="C4" s="217"/>
      <c r="D4" s="217"/>
      <c r="E4" s="217"/>
      <c r="F4" s="216" t="s">
        <v>222</v>
      </c>
      <c r="G4" s="216" t="s">
        <v>358</v>
      </c>
      <c r="H4" s="217"/>
      <c r="I4" s="217"/>
      <c r="J4" s="216" t="s">
        <v>359</v>
      </c>
      <c r="K4" s="217"/>
      <c r="L4" s="217"/>
    </row>
    <row r="5" spans="1:12" ht="12.75">
      <c r="A5" s="217"/>
      <c r="B5" s="217"/>
      <c r="C5" s="217"/>
      <c r="D5" s="217"/>
      <c r="E5" s="217"/>
      <c r="F5" s="217"/>
      <c r="G5" s="50" t="s">
        <v>346</v>
      </c>
      <c r="H5" s="50" t="s">
        <v>347</v>
      </c>
      <c r="I5" s="50" t="s">
        <v>348</v>
      </c>
      <c r="J5" s="50" t="s">
        <v>346</v>
      </c>
      <c r="K5" s="50" t="s">
        <v>347</v>
      </c>
      <c r="L5" s="50" t="s">
        <v>348</v>
      </c>
    </row>
    <row r="6" spans="1:12" ht="12.75">
      <c r="A6" s="216">
        <v>1</v>
      </c>
      <c r="B6" s="216"/>
      <c r="C6" s="216"/>
      <c r="D6" s="216"/>
      <c r="E6" s="216"/>
      <c r="F6" s="51">
        <v>2</v>
      </c>
      <c r="G6" s="51">
        <v>3</v>
      </c>
      <c r="H6" s="51">
        <v>4</v>
      </c>
      <c r="I6" s="51" t="s">
        <v>56</v>
      </c>
      <c r="J6" s="51">
        <v>6</v>
      </c>
      <c r="K6" s="51">
        <v>7</v>
      </c>
      <c r="L6" s="51" t="s">
        <v>57</v>
      </c>
    </row>
    <row r="7" spans="1:12" ht="12.75">
      <c r="A7" s="209" t="s">
        <v>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1"/>
    </row>
    <row r="8" spans="1:12" ht="12.75">
      <c r="A8" s="212" t="s">
        <v>156</v>
      </c>
      <c r="B8" s="213"/>
      <c r="C8" s="213"/>
      <c r="D8" s="214"/>
      <c r="E8" s="215"/>
      <c r="F8" s="7">
        <v>1</v>
      </c>
      <c r="G8" s="70">
        <f>G9+G10</f>
        <v>0</v>
      </c>
      <c r="H8" s="71">
        <f>H9+H10</f>
        <v>0</v>
      </c>
      <c r="I8" s="72">
        <f>SUM(G8:H8)</f>
        <v>0</v>
      </c>
      <c r="J8" s="70">
        <f>J9+J10</f>
        <v>0</v>
      </c>
      <c r="K8" s="71">
        <f>K9+K10</f>
        <v>0</v>
      </c>
      <c r="L8" s="72">
        <f>SUM(J8:K8)</f>
        <v>0</v>
      </c>
    </row>
    <row r="9" spans="1:12" ht="12.75">
      <c r="A9" s="223" t="s">
        <v>301</v>
      </c>
      <c r="B9" s="224"/>
      <c r="C9" s="224"/>
      <c r="D9" s="224"/>
      <c r="E9" s="225"/>
      <c r="F9" s="8">
        <v>2</v>
      </c>
      <c r="G9" s="73"/>
      <c r="H9" s="74"/>
      <c r="I9" s="75">
        <f aca="true" t="shared" si="0" ref="I9:I72">SUM(G9:H9)</f>
        <v>0</v>
      </c>
      <c r="J9" s="73"/>
      <c r="K9" s="74"/>
      <c r="L9" s="75">
        <f aca="true" t="shared" si="1" ref="L9:L72">SUM(J9:K9)</f>
        <v>0</v>
      </c>
    </row>
    <row r="10" spans="1:12" ht="12.75">
      <c r="A10" s="223" t="s">
        <v>302</v>
      </c>
      <c r="B10" s="224"/>
      <c r="C10" s="224"/>
      <c r="D10" s="224"/>
      <c r="E10" s="225"/>
      <c r="F10" s="8">
        <v>3</v>
      </c>
      <c r="G10" s="73"/>
      <c r="H10" s="74"/>
      <c r="I10" s="75">
        <f t="shared" si="0"/>
        <v>0</v>
      </c>
      <c r="J10" s="73"/>
      <c r="K10" s="74"/>
      <c r="L10" s="75">
        <f t="shared" si="1"/>
        <v>0</v>
      </c>
    </row>
    <row r="11" spans="1:12" ht="12.75">
      <c r="A11" s="226" t="s">
        <v>157</v>
      </c>
      <c r="B11" s="227"/>
      <c r="C11" s="227"/>
      <c r="D11" s="224"/>
      <c r="E11" s="225"/>
      <c r="F11" s="8">
        <v>4</v>
      </c>
      <c r="G11" s="76">
        <f>G12+G13</f>
        <v>59931.85</v>
      </c>
      <c r="H11" s="77">
        <f>H12+H13</f>
        <v>63309338.7</v>
      </c>
      <c r="I11" s="75">
        <f t="shared" si="0"/>
        <v>63369270.550000004</v>
      </c>
      <c r="J11" s="76">
        <f>J12+J13</f>
        <v>85762.12</v>
      </c>
      <c r="K11" s="77">
        <f>K12+K13</f>
        <v>62253907.370000005</v>
      </c>
      <c r="L11" s="75">
        <f t="shared" si="1"/>
        <v>62339669.49</v>
      </c>
    </row>
    <row r="12" spans="1:12" ht="12.75">
      <c r="A12" s="223" t="s">
        <v>303</v>
      </c>
      <c r="B12" s="224"/>
      <c r="C12" s="224"/>
      <c r="D12" s="224"/>
      <c r="E12" s="225"/>
      <c r="F12" s="8">
        <v>5</v>
      </c>
      <c r="G12" s="73"/>
      <c r="H12" s="74">
        <v>42263906</v>
      </c>
      <c r="I12" s="75">
        <f t="shared" si="0"/>
        <v>42263906</v>
      </c>
      <c r="J12" s="73">
        <v>0</v>
      </c>
      <c r="K12" s="74">
        <v>43068724</v>
      </c>
      <c r="L12" s="75">
        <f t="shared" si="1"/>
        <v>43068724</v>
      </c>
    </row>
    <row r="13" spans="1:12" ht="12.75">
      <c r="A13" s="223" t="s">
        <v>304</v>
      </c>
      <c r="B13" s="224"/>
      <c r="C13" s="224"/>
      <c r="D13" s="224"/>
      <c r="E13" s="225"/>
      <c r="F13" s="8">
        <v>6</v>
      </c>
      <c r="G13" s="73">
        <v>59931.85</v>
      </c>
      <c r="H13" s="74">
        <v>21045432.700000003</v>
      </c>
      <c r="I13" s="75">
        <f t="shared" si="0"/>
        <v>21105364.550000004</v>
      </c>
      <c r="J13" s="73">
        <v>85762.12</v>
      </c>
      <c r="K13" s="74">
        <v>19185183.37</v>
      </c>
      <c r="L13" s="75">
        <f t="shared" si="1"/>
        <v>19270945.490000002</v>
      </c>
    </row>
    <row r="14" spans="1:12" ht="12.75">
      <c r="A14" s="226" t="s">
        <v>158</v>
      </c>
      <c r="B14" s="227"/>
      <c r="C14" s="227"/>
      <c r="D14" s="224"/>
      <c r="E14" s="225"/>
      <c r="F14" s="8">
        <v>7</v>
      </c>
      <c r="G14" s="76">
        <f>G15+G16+G17</f>
        <v>4305463.97</v>
      </c>
      <c r="H14" s="77">
        <f>H15+H16+H17</f>
        <v>1484861406.51</v>
      </c>
      <c r="I14" s="75">
        <f t="shared" si="0"/>
        <v>1489166870.48</v>
      </c>
      <c r="J14" s="76">
        <f>J15+J16+J17</f>
        <v>4577074.359999999</v>
      </c>
      <c r="K14" s="77">
        <f>K15+K16+K17</f>
        <v>1476590225.9200003</v>
      </c>
      <c r="L14" s="75">
        <f t="shared" si="1"/>
        <v>1481167300.2800002</v>
      </c>
    </row>
    <row r="15" spans="1:12" ht="12.75">
      <c r="A15" s="223" t="s">
        <v>305</v>
      </c>
      <c r="B15" s="224"/>
      <c r="C15" s="224"/>
      <c r="D15" s="224"/>
      <c r="E15" s="225"/>
      <c r="F15" s="8">
        <v>8</v>
      </c>
      <c r="G15" s="73">
        <v>3679148.38</v>
      </c>
      <c r="H15" s="74">
        <v>1347814385.36</v>
      </c>
      <c r="I15" s="75">
        <f t="shared" si="0"/>
        <v>1351493533.74</v>
      </c>
      <c r="J15" s="73">
        <v>3603223.2</v>
      </c>
      <c r="K15" s="74">
        <v>1309404303.2100003</v>
      </c>
      <c r="L15" s="75">
        <f t="shared" si="1"/>
        <v>1313007526.4100003</v>
      </c>
    </row>
    <row r="16" spans="1:12" ht="12.75">
      <c r="A16" s="223" t="s">
        <v>306</v>
      </c>
      <c r="B16" s="224"/>
      <c r="C16" s="224"/>
      <c r="D16" s="224"/>
      <c r="E16" s="225"/>
      <c r="F16" s="8">
        <v>9</v>
      </c>
      <c r="G16" s="73">
        <v>491762.94</v>
      </c>
      <c r="H16" s="74">
        <v>98488524</v>
      </c>
      <c r="I16" s="75">
        <f t="shared" si="0"/>
        <v>98980286.94</v>
      </c>
      <c r="J16" s="73">
        <v>858901.5599999999</v>
      </c>
      <c r="K16" s="74">
        <v>73287349.64</v>
      </c>
      <c r="L16" s="75">
        <f t="shared" si="1"/>
        <v>74146251.2</v>
      </c>
    </row>
    <row r="17" spans="1:12" ht="12.75">
      <c r="A17" s="223" t="s">
        <v>307</v>
      </c>
      <c r="B17" s="224"/>
      <c r="C17" s="224"/>
      <c r="D17" s="224"/>
      <c r="E17" s="225"/>
      <c r="F17" s="8">
        <v>10</v>
      </c>
      <c r="G17" s="73">
        <v>134552.65</v>
      </c>
      <c r="H17" s="74">
        <v>38558497.15</v>
      </c>
      <c r="I17" s="75">
        <f t="shared" si="0"/>
        <v>38693049.8</v>
      </c>
      <c r="J17" s="73">
        <v>114949.6</v>
      </c>
      <c r="K17" s="74">
        <v>93898573.07</v>
      </c>
      <c r="L17" s="75">
        <f t="shared" si="1"/>
        <v>94013522.66999999</v>
      </c>
    </row>
    <row r="18" spans="1:12" ht="12.75">
      <c r="A18" s="226" t="s">
        <v>159</v>
      </c>
      <c r="B18" s="227"/>
      <c r="C18" s="227"/>
      <c r="D18" s="224"/>
      <c r="E18" s="225"/>
      <c r="F18" s="8">
        <v>11</v>
      </c>
      <c r="G18" s="76">
        <f>G19+G20+G24+G43</f>
        <v>2106295796.8500001</v>
      </c>
      <c r="H18" s="77">
        <f>H19+H20+H24+H43</f>
        <v>3947245974.33</v>
      </c>
      <c r="I18" s="75">
        <f t="shared" si="0"/>
        <v>6053541771.18</v>
      </c>
      <c r="J18" s="76">
        <f>J19+J20+J24+J43</f>
        <v>2211096424.7300005</v>
      </c>
      <c r="K18" s="77">
        <f>K19+K20+K24+K43</f>
        <v>4102784745.5199995</v>
      </c>
      <c r="L18" s="75">
        <f t="shared" si="1"/>
        <v>6313881170.25</v>
      </c>
    </row>
    <row r="19" spans="1:12" ht="25.5" customHeight="1">
      <c r="A19" s="226" t="s">
        <v>308</v>
      </c>
      <c r="B19" s="227"/>
      <c r="C19" s="227"/>
      <c r="D19" s="224"/>
      <c r="E19" s="225"/>
      <c r="F19" s="8">
        <v>12</v>
      </c>
      <c r="G19" s="73">
        <v>437197.94</v>
      </c>
      <c r="H19" s="74">
        <v>968976988.66</v>
      </c>
      <c r="I19" s="75">
        <f t="shared" si="0"/>
        <v>969414186.6</v>
      </c>
      <c r="J19" s="73">
        <v>432514.16</v>
      </c>
      <c r="K19" s="74">
        <v>1010409962.79</v>
      </c>
      <c r="L19" s="75">
        <f t="shared" si="1"/>
        <v>1010842476.9499999</v>
      </c>
    </row>
    <row r="20" spans="1:12" ht="21" customHeight="1">
      <c r="A20" s="226" t="s">
        <v>160</v>
      </c>
      <c r="B20" s="227"/>
      <c r="C20" s="227"/>
      <c r="D20" s="224"/>
      <c r="E20" s="225"/>
      <c r="F20" s="8">
        <v>13</v>
      </c>
      <c r="G20" s="76">
        <f>SUM(G21:G23)</f>
        <v>0</v>
      </c>
      <c r="H20" s="77">
        <f>SUM(H21:H23)</f>
        <v>17607576.41</v>
      </c>
      <c r="I20" s="75">
        <f t="shared" si="0"/>
        <v>17607576.41</v>
      </c>
      <c r="J20" s="77">
        <f>SUM(J21:J23)</f>
        <v>0</v>
      </c>
      <c r="K20" s="77">
        <f>SUM(K21:K23)</f>
        <v>22206802.159999993</v>
      </c>
      <c r="L20" s="75">
        <f t="shared" si="1"/>
        <v>22206802.159999993</v>
      </c>
    </row>
    <row r="21" spans="1:12" ht="12.75">
      <c r="A21" s="223" t="s">
        <v>309</v>
      </c>
      <c r="B21" s="224"/>
      <c r="C21" s="224"/>
      <c r="D21" s="224"/>
      <c r="E21" s="225"/>
      <c r="F21" s="8">
        <v>14</v>
      </c>
      <c r="G21" s="73"/>
      <c r="H21" s="74"/>
      <c r="I21" s="75">
        <f t="shared" si="0"/>
        <v>0</v>
      </c>
      <c r="J21" s="73"/>
      <c r="K21" s="74">
        <v>-0.49000000953674316</v>
      </c>
      <c r="L21" s="75">
        <f t="shared" si="1"/>
        <v>-0.49000000953674316</v>
      </c>
    </row>
    <row r="22" spans="1:12" ht="12.75">
      <c r="A22" s="223" t="s">
        <v>310</v>
      </c>
      <c r="B22" s="224"/>
      <c r="C22" s="224"/>
      <c r="D22" s="224"/>
      <c r="E22" s="225"/>
      <c r="F22" s="8">
        <v>15</v>
      </c>
      <c r="G22" s="73"/>
      <c r="H22" s="74">
        <v>16295014.05</v>
      </c>
      <c r="I22" s="75">
        <f t="shared" si="0"/>
        <v>16295014.05</v>
      </c>
      <c r="J22" s="73"/>
      <c r="K22" s="74">
        <v>20916563.17</v>
      </c>
      <c r="L22" s="75">
        <f t="shared" si="1"/>
        <v>20916563.17</v>
      </c>
    </row>
    <row r="23" spans="1:12" ht="12.75">
      <c r="A23" s="223" t="s">
        <v>311</v>
      </c>
      <c r="B23" s="224"/>
      <c r="C23" s="224"/>
      <c r="D23" s="224"/>
      <c r="E23" s="225"/>
      <c r="F23" s="8">
        <v>16</v>
      </c>
      <c r="G23" s="73"/>
      <c r="H23" s="74">
        <v>1312562.3599999999</v>
      </c>
      <c r="I23" s="75">
        <f t="shared" si="0"/>
        <v>1312562.3599999999</v>
      </c>
      <c r="J23" s="73"/>
      <c r="K23" s="74">
        <v>1290239.48</v>
      </c>
      <c r="L23" s="75">
        <f t="shared" si="1"/>
        <v>1290239.48</v>
      </c>
    </row>
    <row r="24" spans="1:12" ht="12.75">
      <c r="A24" s="226" t="s">
        <v>161</v>
      </c>
      <c r="B24" s="227"/>
      <c r="C24" s="227"/>
      <c r="D24" s="224"/>
      <c r="E24" s="225"/>
      <c r="F24" s="8">
        <v>17</v>
      </c>
      <c r="G24" s="76">
        <f>G25+G28+G33+G39</f>
        <v>2105858598.91</v>
      </c>
      <c r="H24" s="77">
        <f>H25+H28+H33+H39</f>
        <v>2960661409.26</v>
      </c>
      <c r="I24" s="75">
        <f t="shared" si="0"/>
        <v>5066520008.17</v>
      </c>
      <c r="J24" s="76">
        <f>J25+J28+J33+J39</f>
        <v>2210663910.5700006</v>
      </c>
      <c r="K24" s="77">
        <v>3070167980.5699997</v>
      </c>
      <c r="L24" s="75">
        <f t="shared" si="1"/>
        <v>5280831891.14</v>
      </c>
    </row>
    <row r="25" spans="1:12" ht="12.75">
      <c r="A25" s="223" t="s">
        <v>162</v>
      </c>
      <c r="B25" s="224"/>
      <c r="C25" s="224"/>
      <c r="D25" s="224"/>
      <c r="E25" s="225"/>
      <c r="F25" s="8">
        <v>18</v>
      </c>
      <c r="G25" s="76">
        <f>G26+G27</f>
        <v>1312794201.47</v>
      </c>
      <c r="H25" s="77">
        <f>H26+H27</f>
        <v>918652532.9200002</v>
      </c>
      <c r="I25" s="75">
        <f>SUM(G25:H25)</f>
        <v>2231446734.3900003</v>
      </c>
      <c r="J25" s="76">
        <f>J26+J27</f>
        <v>1320697293.4600003</v>
      </c>
      <c r="K25" s="77">
        <f>K26+K27</f>
        <v>983401709.32</v>
      </c>
      <c r="L25" s="75">
        <f>SUM(J25:K25)</f>
        <v>2304099002.78</v>
      </c>
    </row>
    <row r="26" spans="1:12" ht="22.5" customHeight="1">
      <c r="A26" s="223" t="s">
        <v>312</v>
      </c>
      <c r="B26" s="224"/>
      <c r="C26" s="224"/>
      <c r="D26" s="224"/>
      <c r="E26" s="225"/>
      <c r="F26" s="8">
        <v>19</v>
      </c>
      <c r="G26" s="73">
        <v>1312794201.47</v>
      </c>
      <c r="H26" s="74">
        <v>904550883.6900002</v>
      </c>
      <c r="I26" s="75">
        <f t="shared" si="0"/>
        <v>2217345085.1600003</v>
      </c>
      <c r="J26" s="73">
        <v>1320697293.4600003</v>
      </c>
      <c r="K26" s="74">
        <v>955136421.38</v>
      </c>
      <c r="L26" s="75">
        <f t="shared" si="1"/>
        <v>2275833714.84</v>
      </c>
    </row>
    <row r="27" spans="1:12" ht="12.75">
      <c r="A27" s="223" t="s">
        <v>313</v>
      </c>
      <c r="B27" s="224"/>
      <c r="C27" s="224"/>
      <c r="D27" s="224"/>
      <c r="E27" s="225"/>
      <c r="F27" s="8">
        <v>20</v>
      </c>
      <c r="G27" s="73"/>
      <c r="H27" s="74">
        <v>14101649.23</v>
      </c>
      <c r="I27" s="75">
        <f t="shared" si="0"/>
        <v>14101649.23</v>
      </c>
      <c r="J27" s="73">
        <v>0</v>
      </c>
      <c r="K27" s="74">
        <v>28265287.94</v>
      </c>
      <c r="L27" s="75">
        <f t="shared" si="1"/>
        <v>28265287.94</v>
      </c>
    </row>
    <row r="28" spans="1:12" ht="12.75">
      <c r="A28" s="223" t="s">
        <v>163</v>
      </c>
      <c r="B28" s="224"/>
      <c r="C28" s="224"/>
      <c r="D28" s="224"/>
      <c r="E28" s="225"/>
      <c r="F28" s="8">
        <v>21</v>
      </c>
      <c r="G28" s="76">
        <f>SUM(G29:G32)</f>
        <v>60422033.900000006</v>
      </c>
      <c r="H28" s="77">
        <f>SUM(H29:H32)</f>
        <v>198835403.9</v>
      </c>
      <c r="I28" s="75">
        <f>SUM(G28:H28)</f>
        <v>259257437.8</v>
      </c>
      <c r="J28" s="77">
        <f>SUM(J29:J32)</f>
        <v>24485542.35</v>
      </c>
      <c r="K28" s="77">
        <f>SUM(K29:K32)</f>
        <v>148135958.03</v>
      </c>
      <c r="L28" s="75">
        <f>SUM(L29:L32)</f>
        <v>172621500.38</v>
      </c>
    </row>
    <row r="29" spans="1:12" ht="12.75">
      <c r="A29" s="223" t="s">
        <v>314</v>
      </c>
      <c r="B29" s="224"/>
      <c r="C29" s="224"/>
      <c r="D29" s="224"/>
      <c r="E29" s="225"/>
      <c r="F29" s="8">
        <v>22</v>
      </c>
      <c r="G29" s="73">
        <v>24314237.2</v>
      </c>
      <c r="H29" s="74">
        <v>118648920.12</v>
      </c>
      <c r="I29" s="75">
        <f t="shared" si="0"/>
        <v>142963157.32</v>
      </c>
      <c r="J29" s="73">
        <v>16793735.34</v>
      </c>
      <c r="K29" s="74">
        <v>108577035.74000001</v>
      </c>
      <c r="L29" s="75">
        <f t="shared" si="1"/>
        <v>125370771.08000001</v>
      </c>
    </row>
    <row r="30" spans="1:12" ht="24" customHeight="1">
      <c r="A30" s="223" t="s">
        <v>315</v>
      </c>
      <c r="B30" s="224"/>
      <c r="C30" s="224"/>
      <c r="D30" s="224"/>
      <c r="E30" s="225"/>
      <c r="F30" s="8">
        <v>23</v>
      </c>
      <c r="G30" s="73"/>
      <c r="H30" s="74">
        <v>1267500</v>
      </c>
      <c r="I30" s="75">
        <f t="shared" si="0"/>
        <v>1267500</v>
      </c>
      <c r="J30" s="73">
        <v>0</v>
      </c>
      <c r="K30" s="74">
        <v>1362400</v>
      </c>
      <c r="L30" s="75">
        <f t="shared" si="1"/>
        <v>1362400</v>
      </c>
    </row>
    <row r="31" spans="1:12" ht="12.75">
      <c r="A31" s="223" t="s">
        <v>316</v>
      </c>
      <c r="B31" s="224"/>
      <c r="C31" s="224"/>
      <c r="D31" s="224"/>
      <c r="E31" s="225"/>
      <c r="F31" s="8">
        <v>24</v>
      </c>
      <c r="G31" s="73">
        <v>36107796.7</v>
      </c>
      <c r="H31" s="74">
        <v>78918983.78</v>
      </c>
      <c r="I31" s="75">
        <f t="shared" si="0"/>
        <v>115026780.48</v>
      </c>
      <c r="J31" s="73">
        <v>7691807.01</v>
      </c>
      <c r="K31" s="74">
        <v>38196522.29</v>
      </c>
      <c r="L31" s="75">
        <f t="shared" si="1"/>
        <v>45888329.3</v>
      </c>
    </row>
    <row r="32" spans="1:12" ht="12.75">
      <c r="A32" s="223" t="s">
        <v>317</v>
      </c>
      <c r="B32" s="224"/>
      <c r="C32" s="224"/>
      <c r="D32" s="224"/>
      <c r="E32" s="225"/>
      <c r="F32" s="8">
        <v>25</v>
      </c>
      <c r="G32" s="73"/>
      <c r="H32" s="74"/>
      <c r="I32" s="75">
        <f t="shared" si="0"/>
        <v>0</v>
      </c>
      <c r="J32" s="73">
        <v>0</v>
      </c>
      <c r="K32" s="74">
        <v>0</v>
      </c>
      <c r="L32" s="75">
        <f t="shared" si="1"/>
        <v>0</v>
      </c>
    </row>
    <row r="33" spans="1:12" ht="12.75">
      <c r="A33" s="223" t="s">
        <v>164</v>
      </c>
      <c r="B33" s="224"/>
      <c r="C33" s="224"/>
      <c r="D33" s="224"/>
      <c r="E33" s="225"/>
      <c r="F33" s="8">
        <v>26</v>
      </c>
      <c r="G33" s="76">
        <f>SUM(G34:G38)</f>
        <v>200501902.54</v>
      </c>
      <c r="H33" s="77">
        <f>SUM(H34:H38)</f>
        <v>383929267.5</v>
      </c>
      <c r="I33" s="75">
        <f t="shared" si="0"/>
        <v>584431170.04</v>
      </c>
      <c r="J33" s="76">
        <f>SUM(J34:J38)</f>
        <v>286159057.37</v>
      </c>
      <c r="K33" s="77">
        <f>SUM(K34:K38)</f>
        <v>503826207.92999995</v>
      </c>
      <c r="L33" s="75">
        <f t="shared" si="1"/>
        <v>789985265.3</v>
      </c>
    </row>
    <row r="34" spans="1:12" ht="12.75">
      <c r="A34" s="223" t="s">
        <v>318</v>
      </c>
      <c r="B34" s="224"/>
      <c r="C34" s="224"/>
      <c r="D34" s="224"/>
      <c r="E34" s="225"/>
      <c r="F34" s="8">
        <v>27</v>
      </c>
      <c r="G34" s="73"/>
      <c r="H34" s="74">
        <v>8213904.02</v>
      </c>
      <c r="I34" s="75">
        <f t="shared" si="0"/>
        <v>8213904.02</v>
      </c>
      <c r="J34" s="73">
        <v>0</v>
      </c>
      <c r="K34" s="74">
        <v>22175893.95</v>
      </c>
      <c r="L34" s="75">
        <f t="shared" si="1"/>
        <v>22175893.95</v>
      </c>
    </row>
    <row r="35" spans="1:12" ht="24" customHeight="1">
      <c r="A35" s="223" t="s">
        <v>319</v>
      </c>
      <c r="B35" s="224"/>
      <c r="C35" s="224"/>
      <c r="D35" s="224"/>
      <c r="E35" s="225"/>
      <c r="F35" s="8">
        <v>28</v>
      </c>
      <c r="G35" s="73">
        <v>83590986.8</v>
      </c>
      <c r="H35" s="74">
        <v>110355341.58</v>
      </c>
      <c r="I35" s="75">
        <f t="shared" si="0"/>
        <v>193946328.38</v>
      </c>
      <c r="J35" s="73">
        <v>126533545.14</v>
      </c>
      <c r="K35" s="74">
        <v>163448759.34</v>
      </c>
      <c r="L35" s="75">
        <f t="shared" si="1"/>
        <v>289982304.48</v>
      </c>
    </row>
    <row r="36" spans="1:12" ht="12.75">
      <c r="A36" s="223" t="s">
        <v>320</v>
      </c>
      <c r="B36" s="224"/>
      <c r="C36" s="224"/>
      <c r="D36" s="224"/>
      <c r="E36" s="225"/>
      <c r="F36" s="8">
        <v>29</v>
      </c>
      <c r="G36" s="73"/>
      <c r="H36" s="74"/>
      <c r="I36" s="75">
        <f t="shared" si="0"/>
        <v>0</v>
      </c>
      <c r="J36" s="73">
        <v>0</v>
      </c>
      <c r="K36" s="74">
        <v>0</v>
      </c>
      <c r="L36" s="75">
        <f t="shared" si="1"/>
        <v>0</v>
      </c>
    </row>
    <row r="37" spans="1:12" ht="12.75">
      <c r="A37" s="223" t="s">
        <v>321</v>
      </c>
      <c r="B37" s="224"/>
      <c r="C37" s="224"/>
      <c r="D37" s="224"/>
      <c r="E37" s="225"/>
      <c r="F37" s="8">
        <v>30</v>
      </c>
      <c r="G37" s="73">
        <v>116910915.74</v>
      </c>
      <c r="H37" s="74">
        <v>265360021.9</v>
      </c>
      <c r="I37" s="75">
        <f t="shared" si="0"/>
        <v>382270937.64</v>
      </c>
      <c r="J37" s="73">
        <v>159625512.23</v>
      </c>
      <c r="K37" s="74">
        <v>318201554.64</v>
      </c>
      <c r="L37" s="75">
        <f t="shared" si="1"/>
        <v>477827066.87</v>
      </c>
    </row>
    <row r="38" spans="1:12" ht="12.75">
      <c r="A38" s="223" t="s">
        <v>322</v>
      </c>
      <c r="B38" s="224"/>
      <c r="C38" s="224"/>
      <c r="D38" s="224"/>
      <c r="E38" s="225"/>
      <c r="F38" s="8">
        <v>31</v>
      </c>
      <c r="G38" s="73"/>
      <c r="H38" s="74"/>
      <c r="I38" s="75">
        <f t="shared" si="0"/>
        <v>0</v>
      </c>
      <c r="J38" s="73">
        <v>0</v>
      </c>
      <c r="K38" s="74">
        <v>0</v>
      </c>
      <c r="L38" s="75">
        <f t="shared" si="1"/>
        <v>0</v>
      </c>
    </row>
    <row r="39" spans="1:12" ht="12.75">
      <c r="A39" s="223" t="s">
        <v>165</v>
      </c>
      <c r="B39" s="224"/>
      <c r="C39" s="224"/>
      <c r="D39" s="224"/>
      <c r="E39" s="225"/>
      <c r="F39" s="8">
        <v>32</v>
      </c>
      <c r="G39" s="76">
        <f>SUM(G40:G42)</f>
        <v>532140461</v>
      </c>
      <c r="H39" s="77">
        <f>SUM(H40:H42)</f>
        <v>1459244204.9399998</v>
      </c>
      <c r="I39" s="75">
        <f>SUM(G39:H39)</f>
        <v>1991384665.9399998</v>
      </c>
      <c r="J39" s="76">
        <f>SUM(J40:J42)</f>
        <v>579322017.3900001</v>
      </c>
      <c r="K39" s="77">
        <f>SUM(K40:K42)</f>
        <v>1434804105.29</v>
      </c>
      <c r="L39" s="75">
        <f>SUM(J39:K39)</f>
        <v>2014126122.68</v>
      </c>
    </row>
    <row r="40" spans="1:12" ht="12.75">
      <c r="A40" s="223" t="s">
        <v>323</v>
      </c>
      <c r="B40" s="224"/>
      <c r="C40" s="224"/>
      <c r="D40" s="224"/>
      <c r="E40" s="225"/>
      <c r="F40" s="8">
        <v>33</v>
      </c>
      <c r="G40" s="73">
        <v>474809211.78</v>
      </c>
      <c r="H40" s="74">
        <v>1073025807.4499999</v>
      </c>
      <c r="I40" s="75">
        <f t="shared" si="0"/>
        <v>1547835019.23</v>
      </c>
      <c r="J40" s="73">
        <v>515883943.26</v>
      </c>
      <c r="K40" s="74">
        <v>1092833732.53</v>
      </c>
      <c r="L40" s="75">
        <f t="shared" si="1"/>
        <v>1608717675.79</v>
      </c>
    </row>
    <row r="41" spans="1:12" ht="12.75">
      <c r="A41" s="223" t="s">
        <v>324</v>
      </c>
      <c r="B41" s="224"/>
      <c r="C41" s="224"/>
      <c r="D41" s="224"/>
      <c r="E41" s="225"/>
      <c r="F41" s="8">
        <v>34</v>
      </c>
      <c r="G41" s="73">
        <v>56645348.720000006</v>
      </c>
      <c r="H41" s="74">
        <v>381059383.71</v>
      </c>
      <c r="I41" s="75">
        <f t="shared" si="0"/>
        <v>437704732.43</v>
      </c>
      <c r="J41" s="73">
        <v>59062759.690000005</v>
      </c>
      <c r="K41" s="74">
        <v>337668782.42</v>
      </c>
      <c r="L41" s="75">
        <f t="shared" si="1"/>
        <v>396731542.11</v>
      </c>
    </row>
    <row r="42" spans="1:12" ht="12.75">
      <c r="A42" s="223" t="s">
        <v>325</v>
      </c>
      <c r="B42" s="224"/>
      <c r="C42" s="224"/>
      <c r="D42" s="224"/>
      <c r="E42" s="225"/>
      <c r="F42" s="8">
        <v>35</v>
      </c>
      <c r="G42" s="73">
        <v>685900.5</v>
      </c>
      <c r="H42" s="74">
        <v>5159013.779999999</v>
      </c>
      <c r="I42" s="75">
        <f t="shared" si="0"/>
        <v>5844914.279999999</v>
      </c>
      <c r="J42" s="73">
        <v>4375314.44</v>
      </c>
      <c r="K42" s="74">
        <v>4301590.34</v>
      </c>
      <c r="L42" s="75">
        <f t="shared" si="1"/>
        <v>8676904.780000001</v>
      </c>
    </row>
    <row r="43" spans="1:12" ht="24" customHeight="1">
      <c r="A43" s="226" t="s">
        <v>188</v>
      </c>
      <c r="B43" s="227"/>
      <c r="C43" s="227"/>
      <c r="D43" s="224"/>
      <c r="E43" s="225"/>
      <c r="F43" s="8">
        <v>36</v>
      </c>
      <c r="G43" s="73"/>
      <c r="H43" s="74"/>
      <c r="I43" s="75">
        <f t="shared" si="0"/>
        <v>0</v>
      </c>
      <c r="J43" s="73"/>
      <c r="K43" s="74"/>
      <c r="L43" s="75">
        <f t="shared" si="1"/>
        <v>0</v>
      </c>
    </row>
    <row r="44" spans="1:12" ht="24" customHeight="1">
      <c r="A44" s="226" t="s">
        <v>189</v>
      </c>
      <c r="B44" s="227"/>
      <c r="C44" s="227"/>
      <c r="D44" s="224"/>
      <c r="E44" s="225"/>
      <c r="F44" s="8">
        <v>37</v>
      </c>
      <c r="G44" s="73">
        <v>16320626.68</v>
      </c>
      <c r="H44" s="74"/>
      <c r="I44" s="75">
        <f t="shared" si="0"/>
        <v>16320626.68</v>
      </c>
      <c r="J44" s="73">
        <v>13558292</v>
      </c>
      <c r="K44" s="74"/>
      <c r="L44" s="75">
        <f t="shared" si="1"/>
        <v>13558292</v>
      </c>
    </row>
    <row r="45" spans="1:12" ht="12.75">
      <c r="A45" s="226" t="s">
        <v>166</v>
      </c>
      <c r="B45" s="227"/>
      <c r="C45" s="227"/>
      <c r="D45" s="224"/>
      <c r="E45" s="225"/>
      <c r="F45" s="8">
        <v>38</v>
      </c>
      <c r="G45" s="76">
        <f>SUM(G46:G52)</f>
        <v>164627.86</v>
      </c>
      <c r="H45" s="77">
        <f>SUM(H46:H52)</f>
        <v>236107174.05999994</v>
      </c>
      <c r="I45" s="75">
        <f t="shared" si="0"/>
        <v>236271801.91999996</v>
      </c>
      <c r="J45" s="76">
        <f>SUM(J46:J52)</f>
        <v>154450.49</v>
      </c>
      <c r="K45" s="77">
        <f>SUM(K46:K52)</f>
        <v>194046827.89999998</v>
      </c>
      <c r="L45" s="75">
        <f t="shared" si="1"/>
        <v>194201278.39</v>
      </c>
    </row>
    <row r="46" spans="1:12" ht="12.75">
      <c r="A46" s="223" t="s">
        <v>326</v>
      </c>
      <c r="B46" s="224"/>
      <c r="C46" s="224"/>
      <c r="D46" s="224"/>
      <c r="E46" s="225"/>
      <c r="F46" s="8">
        <v>39</v>
      </c>
      <c r="G46" s="73">
        <v>138.03</v>
      </c>
      <c r="H46" s="74">
        <v>19806023.09000001</v>
      </c>
      <c r="I46" s="75">
        <f t="shared" si="0"/>
        <v>19806161.120000012</v>
      </c>
      <c r="J46" s="73">
        <v>23181.13</v>
      </c>
      <c r="K46" s="74">
        <v>44522102.95</v>
      </c>
      <c r="L46" s="75">
        <f t="shared" si="1"/>
        <v>44545284.080000006</v>
      </c>
    </row>
    <row r="47" spans="1:12" ht="12.75">
      <c r="A47" s="223" t="s">
        <v>327</v>
      </c>
      <c r="B47" s="224"/>
      <c r="C47" s="224"/>
      <c r="D47" s="224"/>
      <c r="E47" s="225"/>
      <c r="F47" s="8">
        <v>40</v>
      </c>
      <c r="G47" s="73">
        <v>164489.83</v>
      </c>
      <c r="H47" s="74"/>
      <c r="I47" s="75">
        <f t="shared" si="0"/>
        <v>164489.83</v>
      </c>
      <c r="J47" s="73">
        <v>131269.36</v>
      </c>
      <c r="K47" s="74">
        <v>0</v>
      </c>
      <c r="L47" s="75">
        <f t="shared" si="1"/>
        <v>131269.36</v>
      </c>
    </row>
    <row r="48" spans="1:12" ht="12.75">
      <c r="A48" s="223" t="s">
        <v>328</v>
      </c>
      <c r="B48" s="224"/>
      <c r="C48" s="224"/>
      <c r="D48" s="224"/>
      <c r="E48" s="225"/>
      <c r="F48" s="8">
        <v>41</v>
      </c>
      <c r="G48" s="73"/>
      <c r="H48" s="74">
        <v>215781822.68999994</v>
      </c>
      <c r="I48" s="75">
        <f t="shared" si="0"/>
        <v>215781822.68999994</v>
      </c>
      <c r="J48" s="73">
        <v>0</v>
      </c>
      <c r="K48" s="74">
        <v>149265547.07</v>
      </c>
      <c r="L48" s="75">
        <f t="shared" si="1"/>
        <v>149265547.07</v>
      </c>
    </row>
    <row r="49" spans="1:12" ht="21" customHeight="1">
      <c r="A49" s="223" t="s">
        <v>329</v>
      </c>
      <c r="B49" s="224"/>
      <c r="C49" s="224"/>
      <c r="D49" s="224"/>
      <c r="E49" s="225"/>
      <c r="F49" s="8">
        <v>42</v>
      </c>
      <c r="G49" s="73"/>
      <c r="H49" s="74">
        <v>519328.28</v>
      </c>
      <c r="I49" s="75">
        <f t="shared" si="0"/>
        <v>519328.28</v>
      </c>
      <c r="J49" s="73">
        <v>0</v>
      </c>
      <c r="K49" s="74">
        <v>259177.88</v>
      </c>
      <c r="L49" s="75">
        <f t="shared" si="1"/>
        <v>259177.88</v>
      </c>
    </row>
    <row r="50" spans="1:12" ht="12.75">
      <c r="A50" s="223" t="s">
        <v>282</v>
      </c>
      <c r="B50" s="224"/>
      <c r="C50" s="224"/>
      <c r="D50" s="224"/>
      <c r="E50" s="225"/>
      <c r="F50" s="8">
        <v>43</v>
      </c>
      <c r="G50" s="73"/>
      <c r="H50" s="74"/>
      <c r="I50" s="75">
        <f t="shared" si="0"/>
        <v>0</v>
      </c>
      <c r="J50" s="73">
        <v>0</v>
      </c>
      <c r="K50" s="74">
        <v>0</v>
      </c>
      <c r="L50" s="75">
        <f t="shared" si="1"/>
        <v>0</v>
      </c>
    </row>
    <row r="51" spans="1:12" ht="12.75">
      <c r="A51" s="223" t="s">
        <v>283</v>
      </c>
      <c r="B51" s="224"/>
      <c r="C51" s="224"/>
      <c r="D51" s="224"/>
      <c r="E51" s="225"/>
      <c r="F51" s="8">
        <v>44</v>
      </c>
      <c r="G51" s="73"/>
      <c r="H51" s="74"/>
      <c r="I51" s="75">
        <f t="shared" si="0"/>
        <v>0</v>
      </c>
      <c r="J51" s="73">
        <v>0</v>
      </c>
      <c r="K51" s="74">
        <v>0</v>
      </c>
      <c r="L51" s="75">
        <f t="shared" si="1"/>
        <v>0</v>
      </c>
    </row>
    <row r="52" spans="1:12" ht="21.75" customHeight="1">
      <c r="A52" s="223" t="s">
        <v>284</v>
      </c>
      <c r="B52" s="224"/>
      <c r="C52" s="224"/>
      <c r="D52" s="224"/>
      <c r="E52" s="225"/>
      <c r="F52" s="8">
        <v>45</v>
      </c>
      <c r="G52" s="73"/>
      <c r="H52" s="74"/>
      <c r="I52" s="75">
        <f t="shared" si="0"/>
        <v>0</v>
      </c>
      <c r="J52" s="73">
        <v>0</v>
      </c>
      <c r="K52" s="74">
        <v>0</v>
      </c>
      <c r="L52" s="75">
        <f t="shared" si="1"/>
        <v>0</v>
      </c>
    </row>
    <row r="53" spans="1:12" ht="12.75">
      <c r="A53" s="226" t="s">
        <v>167</v>
      </c>
      <c r="B53" s="227"/>
      <c r="C53" s="227"/>
      <c r="D53" s="224"/>
      <c r="E53" s="225"/>
      <c r="F53" s="8">
        <v>46</v>
      </c>
      <c r="G53" s="76">
        <f>G54+G55</f>
        <v>2451329.65</v>
      </c>
      <c r="H53" s="77">
        <f>H54+H55</f>
        <v>3588575.3400000003</v>
      </c>
      <c r="I53" s="75">
        <f t="shared" si="0"/>
        <v>6039904.99</v>
      </c>
      <c r="J53" s="76">
        <f>J54+J55</f>
        <v>2408706.77</v>
      </c>
      <c r="K53" s="77">
        <f>K54+K55</f>
        <v>3564976.62</v>
      </c>
      <c r="L53" s="75">
        <f t="shared" si="1"/>
        <v>5973683.390000001</v>
      </c>
    </row>
    <row r="54" spans="1:12" ht="12.75">
      <c r="A54" s="223" t="s">
        <v>330</v>
      </c>
      <c r="B54" s="224"/>
      <c r="C54" s="224"/>
      <c r="D54" s="224"/>
      <c r="E54" s="225"/>
      <c r="F54" s="8">
        <v>47</v>
      </c>
      <c r="G54" s="73">
        <v>2408706.77</v>
      </c>
      <c r="H54" s="74">
        <v>3588575.3400000003</v>
      </c>
      <c r="I54" s="75">
        <f t="shared" si="0"/>
        <v>5997282.11</v>
      </c>
      <c r="J54" s="73">
        <v>2408706.77</v>
      </c>
      <c r="K54" s="74">
        <v>3564976.62</v>
      </c>
      <c r="L54" s="75">
        <f t="shared" si="1"/>
        <v>5973683.390000001</v>
      </c>
    </row>
    <row r="55" spans="1:12" ht="12.75">
      <c r="A55" s="223" t="s">
        <v>331</v>
      </c>
      <c r="B55" s="224"/>
      <c r="C55" s="224"/>
      <c r="D55" s="224"/>
      <c r="E55" s="225"/>
      <c r="F55" s="8">
        <v>48</v>
      </c>
      <c r="G55" s="73">
        <v>42622.88</v>
      </c>
      <c r="H55" s="74"/>
      <c r="I55" s="75">
        <f t="shared" si="0"/>
        <v>42622.88</v>
      </c>
      <c r="J55" s="73">
        <v>0</v>
      </c>
      <c r="K55" s="74">
        <v>0</v>
      </c>
      <c r="L55" s="75">
        <f t="shared" si="1"/>
        <v>0</v>
      </c>
    </row>
    <row r="56" spans="1:12" ht="12.75">
      <c r="A56" s="226" t="s">
        <v>168</v>
      </c>
      <c r="B56" s="227"/>
      <c r="C56" s="227"/>
      <c r="D56" s="224"/>
      <c r="E56" s="225"/>
      <c r="F56" s="8">
        <v>49</v>
      </c>
      <c r="G56" s="76">
        <f>G57+G60+G61</f>
        <v>10292727.08</v>
      </c>
      <c r="H56" s="77">
        <f>H57+H60+H61</f>
        <v>1001153665.6000001</v>
      </c>
      <c r="I56" s="75">
        <f t="shared" si="0"/>
        <v>1011446392.6800002</v>
      </c>
      <c r="J56" s="76">
        <f>J57+J60+J61</f>
        <v>6920418.34</v>
      </c>
      <c r="K56" s="77">
        <f>K57+K60+K61</f>
        <v>1126448270.87</v>
      </c>
      <c r="L56" s="75">
        <f t="shared" si="1"/>
        <v>1133368689.2099998</v>
      </c>
    </row>
    <row r="57" spans="1:12" ht="12.75">
      <c r="A57" s="226" t="s">
        <v>169</v>
      </c>
      <c r="B57" s="227"/>
      <c r="C57" s="227"/>
      <c r="D57" s="224"/>
      <c r="E57" s="225"/>
      <c r="F57" s="8">
        <v>50</v>
      </c>
      <c r="G57" s="76">
        <f>G58+G59</f>
        <v>162077.24</v>
      </c>
      <c r="H57" s="77">
        <f>H58+H59</f>
        <v>681383907.7200001</v>
      </c>
      <c r="I57" s="75">
        <f>SUM(G57:H57)</f>
        <v>681545984.9600002</v>
      </c>
      <c r="J57" s="76">
        <f>J58+J59</f>
        <v>181684.3</v>
      </c>
      <c r="K57" s="77">
        <f>K58+K59</f>
        <v>846238631.0699999</v>
      </c>
      <c r="L57" s="75">
        <f>SUM(J57:K57)</f>
        <v>846420315.3699999</v>
      </c>
    </row>
    <row r="58" spans="1:12" ht="12.75">
      <c r="A58" s="223" t="s">
        <v>285</v>
      </c>
      <c r="B58" s="224"/>
      <c r="C58" s="224"/>
      <c r="D58" s="224"/>
      <c r="E58" s="225"/>
      <c r="F58" s="8">
        <v>51</v>
      </c>
      <c r="G58" s="73">
        <v>118331.33</v>
      </c>
      <c r="H58" s="74">
        <v>673981678.5100001</v>
      </c>
      <c r="I58" s="75">
        <f t="shared" si="0"/>
        <v>674100009.8400002</v>
      </c>
      <c r="J58" s="73">
        <v>114644.88</v>
      </c>
      <c r="K58" s="74">
        <v>840090658.1999999</v>
      </c>
      <c r="L58" s="75">
        <f t="shared" si="1"/>
        <v>840205303.0799999</v>
      </c>
    </row>
    <row r="59" spans="1:12" ht="12.75">
      <c r="A59" s="223" t="s">
        <v>270</v>
      </c>
      <c r="B59" s="224"/>
      <c r="C59" s="224"/>
      <c r="D59" s="224"/>
      <c r="E59" s="225"/>
      <c r="F59" s="8">
        <v>52</v>
      </c>
      <c r="G59" s="73">
        <v>43745.91</v>
      </c>
      <c r="H59" s="74">
        <v>7402229.21</v>
      </c>
      <c r="I59" s="75">
        <f t="shared" si="0"/>
        <v>7445975.12</v>
      </c>
      <c r="J59" s="73">
        <v>67039.42</v>
      </c>
      <c r="K59" s="74">
        <v>6147972.87</v>
      </c>
      <c r="L59" s="75">
        <f t="shared" si="1"/>
        <v>6215012.29</v>
      </c>
    </row>
    <row r="60" spans="1:12" ht="12.75">
      <c r="A60" s="226" t="s">
        <v>271</v>
      </c>
      <c r="B60" s="227"/>
      <c r="C60" s="227"/>
      <c r="D60" s="224"/>
      <c r="E60" s="225"/>
      <c r="F60" s="8">
        <v>53</v>
      </c>
      <c r="G60" s="73"/>
      <c r="H60" s="74">
        <v>61234874.75</v>
      </c>
      <c r="I60" s="75">
        <f t="shared" si="0"/>
        <v>61234874.75</v>
      </c>
      <c r="J60" s="73">
        <v>128980.36</v>
      </c>
      <c r="K60" s="74">
        <v>71094733.90999998</v>
      </c>
      <c r="L60" s="75">
        <f t="shared" si="1"/>
        <v>71223714.26999998</v>
      </c>
    </row>
    <row r="61" spans="1:12" ht="12.75">
      <c r="A61" s="226" t="s">
        <v>170</v>
      </c>
      <c r="B61" s="227"/>
      <c r="C61" s="227"/>
      <c r="D61" s="224"/>
      <c r="E61" s="225"/>
      <c r="F61" s="8">
        <v>54</v>
      </c>
      <c r="G61" s="76">
        <f>SUM(G62:G64)</f>
        <v>10130649.84</v>
      </c>
      <c r="H61" s="77">
        <f>SUM(H62:H64)</f>
        <v>258534883.13</v>
      </c>
      <c r="I61" s="75">
        <f t="shared" si="0"/>
        <v>268665532.96999997</v>
      </c>
      <c r="J61" s="76">
        <f>SUM(J62:J64)</f>
        <v>6609753.68</v>
      </c>
      <c r="K61" s="77">
        <f>SUM(K62:K64)</f>
        <v>209114905.89000002</v>
      </c>
      <c r="L61" s="75">
        <f t="shared" si="1"/>
        <v>215724659.57000002</v>
      </c>
    </row>
    <row r="62" spans="1:12" ht="12.75">
      <c r="A62" s="223" t="s">
        <v>279</v>
      </c>
      <c r="B62" s="224"/>
      <c r="C62" s="224"/>
      <c r="D62" s="224"/>
      <c r="E62" s="225"/>
      <c r="F62" s="8">
        <v>55</v>
      </c>
      <c r="G62" s="73"/>
      <c r="H62" s="74">
        <v>29563633.400000002</v>
      </c>
      <c r="I62" s="75">
        <f t="shared" si="0"/>
        <v>29563633.400000002</v>
      </c>
      <c r="J62" s="73">
        <v>0</v>
      </c>
      <c r="K62" s="74">
        <v>25317023.77</v>
      </c>
      <c r="L62" s="75">
        <f t="shared" si="1"/>
        <v>25317023.77</v>
      </c>
    </row>
    <row r="63" spans="1:12" ht="12.75">
      <c r="A63" s="223" t="s">
        <v>280</v>
      </c>
      <c r="B63" s="224"/>
      <c r="C63" s="224"/>
      <c r="D63" s="224"/>
      <c r="E63" s="225"/>
      <c r="F63" s="8">
        <v>56</v>
      </c>
      <c r="G63" s="73">
        <v>3943027.89</v>
      </c>
      <c r="H63" s="74">
        <v>13160606.1</v>
      </c>
      <c r="I63" s="75">
        <f t="shared" si="0"/>
        <v>17103633.99</v>
      </c>
      <c r="J63" s="73">
        <v>3605491.8499999996</v>
      </c>
      <c r="K63" s="74">
        <v>12355485.47</v>
      </c>
      <c r="L63" s="75">
        <f t="shared" si="1"/>
        <v>15960977.32</v>
      </c>
    </row>
    <row r="64" spans="1:12" ht="12.75">
      <c r="A64" s="223" t="s">
        <v>332</v>
      </c>
      <c r="B64" s="224"/>
      <c r="C64" s="224"/>
      <c r="D64" s="224"/>
      <c r="E64" s="225"/>
      <c r="F64" s="8">
        <v>57</v>
      </c>
      <c r="G64" s="73">
        <v>6187621.949999999</v>
      </c>
      <c r="H64" s="74">
        <v>215810643.63</v>
      </c>
      <c r="I64" s="75">
        <f t="shared" si="0"/>
        <v>221998265.57999998</v>
      </c>
      <c r="J64" s="73">
        <v>3004261.83</v>
      </c>
      <c r="K64" s="74">
        <v>171442396.65</v>
      </c>
      <c r="L64" s="75">
        <f t="shared" si="1"/>
        <v>174446658.48000002</v>
      </c>
    </row>
    <row r="65" spans="1:12" ht="12.75">
      <c r="A65" s="226" t="s">
        <v>171</v>
      </c>
      <c r="B65" s="227"/>
      <c r="C65" s="227"/>
      <c r="D65" s="224"/>
      <c r="E65" s="225"/>
      <c r="F65" s="8">
        <v>58</v>
      </c>
      <c r="G65" s="76">
        <f>G66+G70+G71</f>
        <v>6117245.800000001</v>
      </c>
      <c r="H65" s="77">
        <f>H66+H70+H71</f>
        <v>88539541.49999999</v>
      </c>
      <c r="I65" s="75">
        <f t="shared" si="0"/>
        <v>94656787.29999998</v>
      </c>
      <c r="J65" s="76">
        <f>J66+J70+J71</f>
        <v>8437363.43</v>
      </c>
      <c r="K65" s="77">
        <f>K66+K70+K71</f>
        <v>72500843.93</v>
      </c>
      <c r="L65" s="75">
        <f t="shared" si="1"/>
        <v>80938207.36000001</v>
      </c>
    </row>
    <row r="66" spans="1:12" ht="12.75">
      <c r="A66" s="226" t="s">
        <v>172</v>
      </c>
      <c r="B66" s="227"/>
      <c r="C66" s="227"/>
      <c r="D66" s="224"/>
      <c r="E66" s="225"/>
      <c r="F66" s="8">
        <v>59</v>
      </c>
      <c r="G66" s="76">
        <f>SUM(G67:G69)</f>
        <v>6052921.120000001</v>
      </c>
      <c r="H66" s="77">
        <f>SUM(H67:H69)</f>
        <v>75750039.79999998</v>
      </c>
      <c r="I66" s="75">
        <f t="shared" si="0"/>
        <v>81802960.91999999</v>
      </c>
      <c r="J66" s="76">
        <f>SUM(J67:J69)</f>
        <v>8404811.74</v>
      </c>
      <c r="K66" s="77">
        <f>SUM(K67:K69)</f>
        <v>58279741.52</v>
      </c>
      <c r="L66" s="75">
        <f t="shared" si="1"/>
        <v>66684553.260000005</v>
      </c>
    </row>
    <row r="67" spans="1:12" ht="12.75">
      <c r="A67" s="223" t="s">
        <v>333</v>
      </c>
      <c r="B67" s="224"/>
      <c r="C67" s="224"/>
      <c r="D67" s="224"/>
      <c r="E67" s="225"/>
      <c r="F67" s="8">
        <v>60</v>
      </c>
      <c r="G67" s="73">
        <v>3918390.3500000006</v>
      </c>
      <c r="H67" s="74">
        <v>75407244.60999998</v>
      </c>
      <c r="I67" s="75">
        <f t="shared" si="0"/>
        <v>79325634.95999998</v>
      </c>
      <c r="J67" s="73">
        <v>3701896.7800000003</v>
      </c>
      <c r="K67" s="74">
        <v>57961400.52</v>
      </c>
      <c r="L67" s="75">
        <f t="shared" si="1"/>
        <v>61663297.300000004</v>
      </c>
    </row>
    <row r="68" spans="1:12" ht="12.75">
      <c r="A68" s="223" t="s">
        <v>334</v>
      </c>
      <c r="B68" s="224"/>
      <c r="C68" s="224"/>
      <c r="D68" s="224"/>
      <c r="E68" s="225"/>
      <c r="F68" s="8">
        <v>61</v>
      </c>
      <c r="G68" s="73">
        <v>2127972.91</v>
      </c>
      <c r="H68" s="74"/>
      <c r="I68" s="75">
        <f t="shared" si="0"/>
        <v>2127972.91</v>
      </c>
      <c r="J68" s="73">
        <v>4699890.68</v>
      </c>
      <c r="K68" s="74"/>
      <c r="L68" s="75">
        <f t="shared" si="1"/>
        <v>4699890.68</v>
      </c>
    </row>
    <row r="69" spans="1:12" ht="12.75">
      <c r="A69" s="223" t="s">
        <v>335</v>
      </c>
      <c r="B69" s="224"/>
      <c r="C69" s="224"/>
      <c r="D69" s="224"/>
      <c r="E69" s="225"/>
      <c r="F69" s="8">
        <v>62</v>
      </c>
      <c r="G69" s="73">
        <v>6557.860000000001</v>
      </c>
      <c r="H69" s="74">
        <v>342795.19</v>
      </c>
      <c r="I69" s="75">
        <f t="shared" si="0"/>
        <v>349353.05</v>
      </c>
      <c r="J69" s="73">
        <v>3024.2799999999997</v>
      </c>
      <c r="K69" s="74">
        <v>318341</v>
      </c>
      <c r="L69" s="75">
        <f t="shared" si="1"/>
        <v>321365.28</v>
      </c>
    </row>
    <row r="70" spans="1:12" ht="12.75">
      <c r="A70" s="226" t="s">
        <v>336</v>
      </c>
      <c r="B70" s="227"/>
      <c r="C70" s="227"/>
      <c r="D70" s="224"/>
      <c r="E70" s="225"/>
      <c r="F70" s="8">
        <v>63</v>
      </c>
      <c r="G70" s="73"/>
      <c r="H70" s="74"/>
      <c r="I70" s="75">
        <f t="shared" si="0"/>
        <v>0</v>
      </c>
      <c r="J70" s="73"/>
      <c r="K70" s="74">
        <v>0</v>
      </c>
      <c r="L70" s="75">
        <f t="shared" si="1"/>
        <v>0</v>
      </c>
    </row>
    <row r="71" spans="1:12" ht="12.75">
      <c r="A71" s="226" t="s">
        <v>337</v>
      </c>
      <c r="B71" s="227"/>
      <c r="C71" s="227"/>
      <c r="D71" s="224"/>
      <c r="E71" s="225"/>
      <c r="F71" s="8">
        <v>64</v>
      </c>
      <c r="G71" s="73">
        <v>64324.68</v>
      </c>
      <c r="H71" s="74">
        <v>12789501.7</v>
      </c>
      <c r="I71" s="75">
        <f t="shared" si="0"/>
        <v>12853826.379999999</v>
      </c>
      <c r="J71" s="73">
        <v>32551.69</v>
      </c>
      <c r="K71" s="74">
        <v>14221102.41</v>
      </c>
      <c r="L71" s="75">
        <f t="shared" si="1"/>
        <v>14253654.1</v>
      </c>
    </row>
    <row r="72" spans="1:12" ht="24.75" customHeight="1">
      <c r="A72" s="226" t="s">
        <v>173</v>
      </c>
      <c r="B72" s="227"/>
      <c r="C72" s="227"/>
      <c r="D72" s="224"/>
      <c r="E72" s="225"/>
      <c r="F72" s="8">
        <v>65</v>
      </c>
      <c r="G72" s="76">
        <f>SUM(G73:G75)</f>
        <v>22259901.61</v>
      </c>
      <c r="H72" s="77">
        <f>SUM(H73:H75)</f>
        <v>59037498.32000001</v>
      </c>
      <c r="I72" s="75">
        <f t="shared" si="0"/>
        <v>81297399.93</v>
      </c>
      <c r="J72" s="76">
        <f>SUM(J73:J75)</f>
        <v>16331927.59</v>
      </c>
      <c r="K72" s="77">
        <f>SUM(K73:K75)</f>
        <v>51355271</v>
      </c>
      <c r="L72" s="75">
        <f t="shared" si="1"/>
        <v>67687198.59</v>
      </c>
    </row>
    <row r="73" spans="1:12" ht="12.75">
      <c r="A73" s="223" t="s">
        <v>338</v>
      </c>
      <c r="B73" s="224"/>
      <c r="C73" s="224"/>
      <c r="D73" s="224"/>
      <c r="E73" s="225"/>
      <c r="F73" s="8">
        <v>66</v>
      </c>
      <c r="G73" s="73">
        <v>22185161.06</v>
      </c>
      <c r="H73" s="74">
        <v>16024051.670000002</v>
      </c>
      <c r="I73" s="75">
        <f>SUM(G73:H73)</f>
        <v>38209212.730000004</v>
      </c>
      <c r="J73" s="73">
        <v>16151056.44</v>
      </c>
      <c r="K73" s="74">
        <v>13778558.399999999</v>
      </c>
      <c r="L73" s="75">
        <f>SUM(J73:K73)</f>
        <v>29929614.839999996</v>
      </c>
    </row>
    <row r="74" spans="1:12" ht="12.75">
      <c r="A74" s="223" t="s">
        <v>339</v>
      </c>
      <c r="B74" s="224"/>
      <c r="C74" s="224"/>
      <c r="D74" s="224"/>
      <c r="E74" s="225"/>
      <c r="F74" s="8">
        <v>67</v>
      </c>
      <c r="G74" s="73"/>
      <c r="H74" s="74">
        <v>20454676.919999998</v>
      </c>
      <c r="I74" s="75">
        <f>SUM(G74:H74)</f>
        <v>20454676.919999998</v>
      </c>
      <c r="J74" s="73">
        <v>0</v>
      </c>
      <c r="K74" s="74">
        <v>19185197.91</v>
      </c>
      <c r="L74" s="75">
        <f>SUM(J74:K74)</f>
        <v>19185197.91</v>
      </c>
    </row>
    <row r="75" spans="1:12" ht="12.75">
      <c r="A75" s="223" t="s">
        <v>349</v>
      </c>
      <c r="B75" s="224"/>
      <c r="C75" s="224"/>
      <c r="D75" s="224"/>
      <c r="E75" s="225"/>
      <c r="F75" s="8">
        <v>68</v>
      </c>
      <c r="G75" s="73">
        <v>74740.55</v>
      </c>
      <c r="H75" s="74">
        <v>22558769.73</v>
      </c>
      <c r="I75" s="75">
        <f>SUM(G75:H75)</f>
        <v>22633510.28</v>
      </c>
      <c r="J75" s="73">
        <v>180871.15</v>
      </c>
      <c r="K75" s="74">
        <v>18391514.69</v>
      </c>
      <c r="L75" s="75">
        <f>SUM(J75:K75)</f>
        <v>18572385.84</v>
      </c>
    </row>
    <row r="76" spans="1:12" ht="12.75">
      <c r="A76" s="226" t="s">
        <v>174</v>
      </c>
      <c r="B76" s="227"/>
      <c r="C76" s="227"/>
      <c r="D76" s="224"/>
      <c r="E76" s="225"/>
      <c r="F76" s="8">
        <v>69</v>
      </c>
      <c r="G76" s="76">
        <f>G8+G11+G14+G18+G44+G45+G53+G56+G65+G72</f>
        <v>2168267651.35</v>
      </c>
      <c r="H76" s="77">
        <f>H8+H11+H14+H18+H44+H45+H53+H56+H65+H72</f>
        <v>6883843174.360001</v>
      </c>
      <c r="I76" s="75">
        <f>SUM(G76:H76)</f>
        <v>9052110825.710001</v>
      </c>
      <c r="J76" s="76">
        <f>J8+J11+J14+J18+J44+J45+J53+J56+J65+J72</f>
        <v>2263570419.8300004</v>
      </c>
      <c r="K76" s="77">
        <f>K8+K11+K14+K18+K44+K45+K53+K56+K65+K72</f>
        <v>7089545069.129999</v>
      </c>
      <c r="L76" s="75">
        <f>SUM(J76:K76)</f>
        <v>9353115488.96</v>
      </c>
    </row>
    <row r="77" spans="1:12" ht="12.75">
      <c r="A77" s="228" t="s">
        <v>33</v>
      </c>
      <c r="B77" s="229"/>
      <c r="C77" s="229"/>
      <c r="D77" s="230"/>
      <c r="E77" s="231"/>
      <c r="F77" s="9">
        <v>70</v>
      </c>
      <c r="G77" s="78"/>
      <c r="H77" s="79">
        <v>734133071.46</v>
      </c>
      <c r="I77" s="80">
        <f>SUM(G77:H77)</f>
        <v>734133071.46</v>
      </c>
      <c r="J77" s="78"/>
      <c r="K77" s="79">
        <v>716438043.98</v>
      </c>
      <c r="L77" s="80">
        <f>SUM(J77:K77)</f>
        <v>716438043.98</v>
      </c>
    </row>
    <row r="78" spans="1:12" ht="12.75">
      <c r="A78" s="232" t="s">
        <v>223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4"/>
    </row>
    <row r="79" spans="1:12" ht="12.75">
      <c r="A79" s="212" t="s">
        <v>175</v>
      </c>
      <c r="B79" s="213"/>
      <c r="C79" s="213"/>
      <c r="D79" s="214"/>
      <c r="E79" s="215"/>
      <c r="F79" s="7">
        <v>71</v>
      </c>
      <c r="G79" s="70">
        <f>G80+G84+G85+G89+G93+G96</f>
        <v>121188228.52000001</v>
      </c>
      <c r="H79" s="71">
        <f>H80+H84+H85+H89+H93+H96</f>
        <v>1837865704.55</v>
      </c>
      <c r="I79" s="72">
        <f>SUM(G79:H79)</f>
        <v>1959053933.07</v>
      </c>
      <c r="J79" s="70">
        <f>J80+J84+J85+J89+J93+J96</f>
        <v>136663940.56</v>
      </c>
      <c r="K79" s="71">
        <f>K80+K84+K85+K89+K93+K96</f>
        <v>1926606796.4399998</v>
      </c>
      <c r="L79" s="72">
        <f>SUM(J79:K79)</f>
        <v>2063270736.9999998</v>
      </c>
    </row>
    <row r="80" spans="1:12" ht="12.75">
      <c r="A80" s="226" t="s">
        <v>176</v>
      </c>
      <c r="B80" s="227"/>
      <c r="C80" s="227"/>
      <c r="D80" s="224"/>
      <c r="E80" s="225"/>
      <c r="F80" s="8">
        <v>72</v>
      </c>
      <c r="G80" s="76">
        <f>SUM(G81:G83)</f>
        <v>44288720.019999996</v>
      </c>
      <c r="H80" s="77">
        <f>SUM(H81:H83)</f>
        <v>398598480.3700001</v>
      </c>
      <c r="I80" s="75">
        <f aca="true" t="shared" si="2" ref="I80:I128">SUM(G80:H80)</f>
        <v>442887200.3900001</v>
      </c>
      <c r="J80" s="76">
        <f>SUM(J81:J83)</f>
        <v>44288719.989999995</v>
      </c>
      <c r="K80" s="77">
        <f>SUM(K81:K83)</f>
        <v>398598479.66999996</v>
      </c>
      <c r="L80" s="75">
        <f aca="true" t="shared" si="3" ref="L80:L128">SUM(J80:K80)</f>
        <v>442887199.65999997</v>
      </c>
    </row>
    <row r="81" spans="1:12" ht="12.75">
      <c r="A81" s="223" t="s">
        <v>34</v>
      </c>
      <c r="B81" s="224"/>
      <c r="C81" s="224"/>
      <c r="D81" s="224"/>
      <c r="E81" s="225"/>
      <c r="F81" s="8">
        <v>73</v>
      </c>
      <c r="G81" s="73">
        <v>44288720.019999996</v>
      </c>
      <c r="H81" s="74">
        <v>386348480.3700001</v>
      </c>
      <c r="I81" s="75">
        <f t="shared" si="2"/>
        <v>430637200.3900001</v>
      </c>
      <c r="J81" s="73">
        <v>44288719.989999995</v>
      </c>
      <c r="K81" s="74">
        <v>386348479.66999996</v>
      </c>
      <c r="L81" s="75">
        <f t="shared" si="3"/>
        <v>430637199.65999997</v>
      </c>
    </row>
    <row r="82" spans="1:12" ht="12.75">
      <c r="A82" s="223" t="s">
        <v>35</v>
      </c>
      <c r="B82" s="224"/>
      <c r="C82" s="224"/>
      <c r="D82" s="224"/>
      <c r="E82" s="225"/>
      <c r="F82" s="8">
        <v>74</v>
      </c>
      <c r="G82" s="73"/>
      <c r="H82" s="74">
        <v>12250000</v>
      </c>
      <c r="I82" s="75">
        <f t="shared" si="2"/>
        <v>12250000</v>
      </c>
      <c r="J82" s="73">
        <v>0</v>
      </c>
      <c r="K82" s="74">
        <v>12250000</v>
      </c>
      <c r="L82" s="75">
        <f t="shared" si="3"/>
        <v>12250000</v>
      </c>
    </row>
    <row r="83" spans="1:12" ht="12.75">
      <c r="A83" s="223" t="s">
        <v>36</v>
      </c>
      <c r="B83" s="224"/>
      <c r="C83" s="224"/>
      <c r="D83" s="224"/>
      <c r="E83" s="225"/>
      <c r="F83" s="8">
        <v>75</v>
      </c>
      <c r="G83" s="73"/>
      <c r="H83" s="74"/>
      <c r="I83" s="75">
        <f t="shared" si="2"/>
        <v>0</v>
      </c>
      <c r="J83" s="73"/>
      <c r="K83" s="74">
        <v>0</v>
      </c>
      <c r="L83" s="75">
        <f t="shared" si="3"/>
        <v>0</v>
      </c>
    </row>
    <row r="84" spans="1:12" ht="12.75">
      <c r="A84" s="226" t="s">
        <v>37</v>
      </c>
      <c r="B84" s="227"/>
      <c r="C84" s="227"/>
      <c r="D84" s="224"/>
      <c r="E84" s="225"/>
      <c r="F84" s="8">
        <v>76</v>
      </c>
      <c r="G84" s="73"/>
      <c r="H84" s="74"/>
      <c r="I84" s="75">
        <f t="shared" si="2"/>
        <v>0</v>
      </c>
      <c r="J84" s="73"/>
      <c r="K84" s="74"/>
      <c r="L84" s="75">
        <f t="shared" si="3"/>
        <v>0</v>
      </c>
    </row>
    <row r="85" spans="1:12" ht="12.75">
      <c r="A85" s="226" t="s">
        <v>177</v>
      </c>
      <c r="B85" s="227"/>
      <c r="C85" s="227"/>
      <c r="D85" s="224"/>
      <c r="E85" s="225"/>
      <c r="F85" s="8">
        <v>77</v>
      </c>
      <c r="G85" s="76">
        <f>SUM(G86:G88)</f>
        <v>-15718730.41</v>
      </c>
      <c r="H85" s="77">
        <f>SUM(H86:H88)</f>
        <v>512712439.59999996</v>
      </c>
      <c r="I85" s="75">
        <f t="shared" si="2"/>
        <v>496993709.18999994</v>
      </c>
      <c r="J85" s="76">
        <f>SUM(J86:J88)</f>
        <v>-10319060.05</v>
      </c>
      <c r="K85" s="77">
        <f>SUM(K86:K88)</f>
        <v>498973084.74</v>
      </c>
      <c r="L85" s="75">
        <f t="shared" si="3"/>
        <v>488654024.69</v>
      </c>
    </row>
    <row r="86" spans="1:12" ht="12.75">
      <c r="A86" s="223" t="s">
        <v>38</v>
      </c>
      <c r="B86" s="224"/>
      <c r="C86" s="224"/>
      <c r="D86" s="224"/>
      <c r="E86" s="225"/>
      <c r="F86" s="8">
        <v>78</v>
      </c>
      <c r="G86" s="73">
        <v>-64994.14</v>
      </c>
      <c r="H86" s="74">
        <v>520883394.81</v>
      </c>
      <c r="I86" s="75">
        <f t="shared" si="2"/>
        <v>520818400.67</v>
      </c>
      <c r="J86" s="73">
        <v>-64298.399999999994</v>
      </c>
      <c r="K86" s="74">
        <v>517327396.98</v>
      </c>
      <c r="L86" s="75">
        <f t="shared" si="3"/>
        <v>517263098.58000004</v>
      </c>
    </row>
    <row r="87" spans="1:12" ht="12.75">
      <c r="A87" s="223" t="s">
        <v>39</v>
      </c>
      <c r="B87" s="224"/>
      <c r="C87" s="224"/>
      <c r="D87" s="224"/>
      <c r="E87" s="225"/>
      <c r="F87" s="8">
        <v>79</v>
      </c>
      <c r="G87" s="73">
        <v>-15653736.27</v>
      </c>
      <c r="H87" s="74">
        <v>-15000350.159999998</v>
      </c>
      <c r="I87" s="75">
        <f t="shared" si="2"/>
        <v>-30654086.43</v>
      </c>
      <c r="J87" s="73">
        <v>-10254761.65</v>
      </c>
      <c r="K87" s="74">
        <v>-21398926.88</v>
      </c>
      <c r="L87" s="75">
        <f t="shared" si="3"/>
        <v>-31653688.53</v>
      </c>
    </row>
    <row r="88" spans="1:12" ht="12.75">
      <c r="A88" s="223" t="s">
        <v>40</v>
      </c>
      <c r="B88" s="224"/>
      <c r="C88" s="224"/>
      <c r="D88" s="224"/>
      <c r="E88" s="225"/>
      <c r="F88" s="8">
        <v>80</v>
      </c>
      <c r="G88" s="73">
        <v>0</v>
      </c>
      <c r="H88" s="74">
        <v>6829394.95</v>
      </c>
      <c r="I88" s="75">
        <f t="shared" si="2"/>
        <v>6829394.95</v>
      </c>
      <c r="J88" s="73">
        <v>0</v>
      </c>
      <c r="K88" s="74">
        <v>3044614.64</v>
      </c>
      <c r="L88" s="75">
        <f t="shared" si="3"/>
        <v>3044614.64</v>
      </c>
    </row>
    <row r="89" spans="1:12" ht="12.75">
      <c r="A89" s="226" t="s">
        <v>178</v>
      </c>
      <c r="B89" s="227"/>
      <c r="C89" s="227"/>
      <c r="D89" s="224"/>
      <c r="E89" s="225"/>
      <c r="F89" s="8">
        <v>81</v>
      </c>
      <c r="G89" s="76">
        <f>SUM(G90:G92)</f>
        <v>78314936.04</v>
      </c>
      <c r="H89" s="77">
        <f>SUM(H90:H92)</f>
        <v>378151842.82</v>
      </c>
      <c r="I89" s="75">
        <f t="shared" si="2"/>
        <v>456466778.86</v>
      </c>
      <c r="J89" s="76">
        <f>SUM(J90:J92)</f>
        <v>79651089.92</v>
      </c>
      <c r="K89" s="77">
        <f>SUM(K90:K92)</f>
        <v>399432377.94000006</v>
      </c>
      <c r="L89" s="75">
        <f t="shared" si="3"/>
        <v>479083467.8600001</v>
      </c>
    </row>
    <row r="90" spans="1:12" ht="12.75">
      <c r="A90" s="223" t="s">
        <v>41</v>
      </c>
      <c r="B90" s="224"/>
      <c r="C90" s="224"/>
      <c r="D90" s="224"/>
      <c r="E90" s="225"/>
      <c r="F90" s="8">
        <v>82</v>
      </c>
      <c r="G90" s="73">
        <v>489554.2599999998</v>
      </c>
      <c r="H90" s="74">
        <v>19152617.010000005</v>
      </c>
      <c r="I90" s="75">
        <f t="shared" si="2"/>
        <v>19642171.270000003</v>
      </c>
      <c r="J90" s="73">
        <v>721928.21</v>
      </c>
      <c r="K90" s="74">
        <v>22853579.650000006</v>
      </c>
      <c r="L90" s="75">
        <f t="shared" si="3"/>
        <v>23575507.860000007</v>
      </c>
    </row>
    <row r="91" spans="1:12" ht="12.75">
      <c r="A91" s="223" t="s">
        <v>42</v>
      </c>
      <c r="B91" s="224"/>
      <c r="C91" s="224"/>
      <c r="D91" s="224"/>
      <c r="E91" s="225"/>
      <c r="F91" s="8">
        <v>83</v>
      </c>
      <c r="G91" s="73">
        <v>2325381.7800000003</v>
      </c>
      <c r="H91" s="74">
        <v>92288398.25999999</v>
      </c>
      <c r="I91" s="75">
        <f t="shared" si="2"/>
        <v>94613780.03999999</v>
      </c>
      <c r="J91" s="73">
        <v>3429161.71</v>
      </c>
      <c r="K91" s="74">
        <v>109867970.93</v>
      </c>
      <c r="L91" s="75">
        <f t="shared" si="3"/>
        <v>113297132.64</v>
      </c>
    </row>
    <row r="92" spans="1:12" ht="12.75">
      <c r="A92" s="223" t="s">
        <v>43</v>
      </c>
      <c r="B92" s="224"/>
      <c r="C92" s="224"/>
      <c r="D92" s="224"/>
      <c r="E92" s="225"/>
      <c r="F92" s="8">
        <v>84</v>
      </c>
      <c r="G92" s="73">
        <v>75500000</v>
      </c>
      <c r="H92" s="74">
        <v>266710827.55</v>
      </c>
      <c r="I92" s="75">
        <f t="shared" si="2"/>
        <v>342210827.55</v>
      </c>
      <c r="J92" s="73">
        <v>75500000</v>
      </c>
      <c r="K92" s="74">
        <v>266710827.36</v>
      </c>
      <c r="L92" s="75">
        <f t="shared" si="3"/>
        <v>342210827.36</v>
      </c>
    </row>
    <row r="93" spans="1:12" ht="12.75">
      <c r="A93" s="226" t="s">
        <v>179</v>
      </c>
      <c r="B93" s="227"/>
      <c r="C93" s="227"/>
      <c r="D93" s="224"/>
      <c r="E93" s="225"/>
      <c r="F93" s="8">
        <v>85</v>
      </c>
      <c r="G93" s="76">
        <f>SUM(G94:G95)</f>
        <v>7517828</v>
      </c>
      <c r="H93" s="77">
        <f>SUM(H94:H95)</f>
        <v>448141312.23</v>
      </c>
      <c r="I93" s="75">
        <f t="shared" si="2"/>
        <v>455659140.23</v>
      </c>
      <c r="J93" s="76">
        <f>SUM(J94:J95)</f>
        <v>11688249</v>
      </c>
      <c r="K93" s="77">
        <f>SUM(K94:K95)</f>
        <v>531446604.53</v>
      </c>
      <c r="L93" s="75">
        <f t="shared" si="3"/>
        <v>543134853.53</v>
      </c>
    </row>
    <row r="94" spans="1:12" ht="12.75">
      <c r="A94" s="223" t="s">
        <v>4</v>
      </c>
      <c r="B94" s="224"/>
      <c r="C94" s="224"/>
      <c r="D94" s="224"/>
      <c r="E94" s="225"/>
      <c r="F94" s="8">
        <v>86</v>
      </c>
      <c r="G94" s="73">
        <v>7517828</v>
      </c>
      <c r="H94" s="74">
        <v>448141312.23</v>
      </c>
      <c r="I94" s="75">
        <f t="shared" si="2"/>
        <v>455659140.23</v>
      </c>
      <c r="J94" s="73">
        <v>11688249</v>
      </c>
      <c r="K94" s="74">
        <v>531446604.96</v>
      </c>
      <c r="L94" s="75">
        <f t="shared" si="3"/>
        <v>543134853.96</v>
      </c>
    </row>
    <row r="95" spans="1:12" ht="12.75">
      <c r="A95" s="223" t="s">
        <v>234</v>
      </c>
      <c r="B95" s="224"/>
      <c r="C95" s="224"/>
      <c r="D95" s="224"/>
      <c r="E95" s="225"/>
      <c r="F95" s="8">
        <v>87</v>
      </c>
      <c r="G95" s="73"/>
      <c r="H95" s="74"/>
      <c r="I95" s="75">
        <f t="shared" si="2"/>
        <v>0</v>
      </c>
      <c r="J95" s="73">
        <v>0</v>
      </c>
      <c r="K95" s="74">
        <v>-0.4300000071525574</v>
      </c>
      <c r="L95" s="75">
        <f t="shared" si="3"/>
        <v>-0.4300000071525574</v>
      </c>
    </row>
    <row r="96" spans="1:12" ht="12.75">
      <c r="A96" s="226" t="s">
        <v>180</v>
      </c>
      <c r="B96" s="227"/>
      <c r="C96" s="227"/>
      <c r="D96" s="224"/>
      <c r="E96" s="225"/>
      <c r="F96" s="8">
        <v>88</v>
      </c>
      <c r="G96" s="76">
        <f>SUM(G97:G98)</f>
        <v>6785474.87</v>
      </c>
      <c r="H96" s="77">
        <f>SUM(H97:H98)</f>
        <v>100261629.53</v>
      </c>
      <c r="I96" s="75">
        <f t="shared" si="2"/>
        <v>107047104.4</v>
      </c>
      <c r="J96" s="76">
        <f>SUM(J97:J98)</f>
        <v>11354941.7</v>
      </c>
      <c r="K96" s="77">
        <f>SUM(K97:K98)</f>
        <v>98156249.56</v>
      </c>
      <c r="L96" s="75">
        <f t="shared" si="3"/>
        <v>109511191.26</v>
      </c>
    </row>
    <row r="97" spans="1:12" ht="12.75">
      <c r="A97" s="223" t="s">
        <v>235</v>
      </c>
      <c r="B97" s="224"/>
      <c r="C97" s="224"/>
      <c r="D97" s="224"/>
      <c r="E97" s="225"/>
      <c r="F97" s="8">
        <v>89</v>
      </c>
      <c r="G97" s="73">
        <v>6785474.87</v>
      </c>
      <c r="H97" s="74">
        <v>100261629.53</v>
      </c>
      <c r="I97" s="75">
        <f t="shared" si="2"/>
        <v>107047104.4</v>
      </c>
      <c r="J97" s="73">
        <v>11354941.7</v>
      </c>
      <c r="K97" s="74">
        <v>98156249.56</v>
      </c>
      <c r="L97" s="75">
        <f t="shared" si="3"/>
        <v>109511191.26</v>
      </c>
    </row>
    <row r="98" spans="1:12" ht="12.75">
      <c r="A98" s="223" t="s">
        <v>286</v>
      </c>
      <c r="B98" s="224"/>
      <c r="C98" s="224"/>
      <c r="D98" s="224"/>
      <c r="E98" s="225"/>
      <c r="F98" s="8">
        <v>90</v>
      </c>
      <c r="G98" s="73"/>
      <c r="H98" s="74"/>
      <c r="I98" s="75">
        <f t="shared" si="2"/>
        <v>0</v>
      </c>
      <c r="J98" s="73"/>
      <c r="K98" s="74"/>
      <c r="L98" s="75">
        <f t="shared" si="3"/>
        <v>0</v>
      </c>
    </row>
    <row r="99" spans="1:12" ht="12.75">
      <c r="A99" s="226" t="s">
        <v>389</v>
      </c>
      <c r="B99" s="227"/>
      <c r="C99" s="227"/>
      <c r="D99" s="224"/>
      <c r="E99" s="225"/>
      <c r="F99" s="8">
        <v>91</v>
      </c>
      <c r="G99" s="73">
        <v>7791231</v>
      </c>
      <c r="H99" s="74">
        <v>67654463.06</v>
      </c>
      <c r="I99" s="75">
        <f t="shared" si="2"/>
        <v>75445694.06</v>
      </c>
      <c r="J99" s="73">
        <v>8146604</v>
      </c>
      <c r="K99" s="74">
        <v>58762190.019999996</v>
      </c>
      <c r="L99" s="75">
        <f t="shared" si="3"/>
        <v>66908794.019999996</v>
      </c>
    </row>
    <row r="100" spans="1:12" ht="12.75">
      <c r="A100" s="226" t="s">
        <v>181</v>
      </c>
      <c r="B100" s="227"/>
      <c r="C100" s="227"/>
      <c r="D100" s="224"/>
      <c r="E100" s="225"/>
      <c r="F100" s="8">
        <v>92</v>
      </c>
      <c r="G100" s="76">
        <f>SUM(G101:G106)</f>
        <v>1986686473.8600001</v>
      </c>
      <c r="H100" s="77">
        <f>SUM(H101:H106)</f>
        <v>4320732308.74</v>
      </c>
      <c r="I100" s="75">
        <f t="shared" si="2"/>
        <v>6307418782.6</v>
      </c>
      <c r="J100" s="76">
        <f>SUM(J101:J106)</f>
        <v>2038086631.24</v>
      </c>
      <c r="K100" s="77">
        <f>SUM(K101:K106)</f>
        <v>4444987819.549999</v>
      </c>
      <c r="L100" s="75">
        <f t="shared" si="3"/>
        <v>6483074450.789999</v>
      </c>
    </row>
    <row r="101" spans="1:12" ht="12.75">
      <c r="A101" s="223" t="s">
        <v>236</v>
      </c>
      <c r="B101" s="224"/>
      <c r="C101" s="224"/>
      <c r="D101" s="224"/>
      <c r="E101" s="225"/>
      <c r="F101" s="8">
        <v>93</v>
      </c>
      <c r="G101" s="73">
        <v>3929191.6399999997</v>
      </c>
      <c r="H101" s="74">
        <v>1114848550.0100002</v>
      </c>
      <c r="I101" s="75">
        <f t="shared" si="2"/>
        <v>1118777741.6500003</v>
      </c>
      <c r="J101" s="73">
        <v>3740218.3</v>
      </c>
      <c r="K101" s="74">
        <v>1260340878.29</v>
      </c>
      <c r="L101" s="75">
        <f t="shared" si="3"/>
        <v>1264081096.59</v>
      </c>
    </row>
    <row r="102" spans="1:12" ht="12.75">
      <c r="A102" s="223" t="s">
        <v>237</v>
      </c>
      <c r="B102" s="224"/>
      <c r="C102" s="224"/>
      <c r="D102" s="224"/>
      <c r="E102" s="225"/>
      <c r="F102" s="8">
        <v>94</v>
      </c>
      <c r="G102" s="73">
        <v>1945987780.82</v>
      </c>
      <c r="H102" s="74"/>
      <c r="I102" s="75">
        <f t="shared" si="2"/>
        <v>1945987780.82</v>
      </c>
      <c r="J102" s="73">
        <v>2003170126.53</v>
      </c>
      <c r="K102" s="74">
        <v>0</v>
      </c>
      <c r="L102" s="75">
        <f t="shared" si="3"/>
        <v>2003170126.53</v>
      </c>
    </row>
    <row r="103" spans="1:12" ht="12.75">
      <c r="A103" s="223" t="s">
        <v>238</v>
      </c>
      <c r="B103" s="224"/>
      <c r="C103" s="224"/>
      <c r="D103" s="224"/>
      <c r="E103" s="225"/>
      <c r="F103" s="8">
        <v>95</v>
      </c>
      <c r="G103" s="73">
        <v>36769501.4</v>
      </c>
      <c r="H103" s="74">
        <v>3133643782.28</v>
      </c>
      <c r="I103" s="75">
        <f t="shared" si="2"/>
        <v>3170413283.6800003</v>
      </c>
      <c r="J103" s="73">
        <v>31176286.41</v>
      </c>
      <c r="K103" s="74">
        <v>3108166055.69</v>
      </c>
      <c r="L103" s="75">
        <f t="shared" si="3"/>
        <v>3139342342.1</v>
      </c>
    </row>
    <row r="104" spans="1:12" ht="19.5" customHeight="1">
      <c r="A104" s="223" t="s">
        <v>196</v>
      </c>
      <c r="B104" s="224"/>
      <c r="C104" s="224"/>
      <c r="D104" s="224"/>
      <c r="E104" s="225"/>
      <c r="F104" s="8">
        <v>96</v>
      </c>
      <c r="G104" s="73"/>
      <c r="H104" s="74">
        <v>5812976.45</v>
      </c>
      <c r="I104" s="75">
        <f t="shared" si="2"/>
        <v>5812976.45</v>
      </c>
      <c r="J104" s="73">
        <v>0</v>
      </c>
      <c r="K104" s="74">
        <v>3353885.5700000003</v>
      </c>
      <c r="L104" s="75">
        <f t="shared" si="3"/>
        <v>3353885.5700000003</v>
      </c>
    </row>
    <row r="105" spans="1:12" ht="12.75">
      <c r="A105" s="223" t="s">
        <v>287</v>
      </c>
      <c r="B105" s="224"/>
      <c r="C105" s="224"/>
      <c r="D105" s="224"/>
      <c r="E105" s="225"/>
      <c r="F105" s="8">
        <v>97</v>
      </c>
      <c r="G105" s="73"/>
      <c r="H105" s="74"/>
      <c r="I105" s="75">
        <f t="shared" si="2"/>
        <v>0</v>
      </c>
      <c r="J105" s="73">
        <v>0</v>
      </c>
      <c r="K105" s="74">
        <v>0</v>
      </c>
      <c r="L105" s="75">
        <f t="shared" si="3"/>
        <v>0</v>
      </c>
    </row>
    <row r="106" spans="1:12" ht="12.75">
      <c r="A106" s="223" t="s">
        <v>288</v>
      </c>
      <c r="B106" s="224"/>
      <c r="C106" s="224"/>
      <c r="D106" s="224"/>
      <c r="E106" s="225"/>
      <c r="F106" s="8">
        <v>98</v>
      </c>
      <c r="G106" s="73"/>
      <c r="H106" s="74">
        <v>66427000</v>
      </c>
      <c r="I106" s="75">
        <f t="shared" si="2"/>
        <v>66427000</v>
      </c>
      <c r="J106" s="73">
        <v>0</v>
      </c>
      <c r="K106" s="74">
        <v>73127000</v>
      </c>
      <c r="L106" s="75">
        <f t="shared" si="3"/>
        <v>73127000</v>
      </c>
    </row>
    <row r="107" spans="1:12" ht="33" customHeight="1">
      <c r="A107" s="226" t="s">
        <v>289</v>
      </c>
      <c r="B107" s="227"/>
      <c r="C107" s="227"/>
      <c r="D107" s="224"/>
      <c r="E107" s="225"/>
      <c r="F107" s="8">
        <v>99</v>
      </c>
      <c r="G107" s="73">
        <v>16320626.68</v>
      </c>
      <c r="H107" s="74"/>
      <c r="I107" s="75">
        <f t="shared" si="2"/>
        <v>16320626.68</v>
      </c>
      <c r="J107" s="73">
        <v>13558292</v>
      </c>
      <c r="K107" s="74"/>
      <c r="L107" s="75">
        <f t="shared" si="3"/>
        <v>13558292</v>
      </c>
    </row>
    <row r="108" spans="1:12" ht="12.75">
      <c r="A108" s="226" t="s">
        <v>182</v>
      </c>
      <c r="B108" s="227"/>
      <c r="C108" s="227"/>
      <c r="D108" s="224"/>
      <c r="E108" s="225"/>
      <c r="F108" s="8">
        <v>100</v>
      </c>
      <c r="G108" s="76">
        <f>SUM(G109:G110)</f>
        <v>2557347.87</v>
      </c>
      <c r="H108" s="77">
        <f>SUM(H109:H110)</f>
        <v>87913892.15</v>
      </c>
      <c r="I108" s="75">
        <f t="shared" si="2"/>
        <v>90471240.02000001</v>
      </c>
      <c r="J108" s="76">
        <f>SUM(J109:J110)</f>
        <v>15055191.07</v>
      </c>
      <c r="K108" s="77">
        <f>SUM(K109:K110)</f>
        <v>131146239.2</v>
      </c>
      <c r="L108" s="75">
        <f t="shared" si="3"/>
        <v>146201430.27</v>
      </c>
    </row>
    <row r="109" spans="1:12" ht="12.75">
      <c r="A109" s="223" t="s">
        <v>239</v>
      </c>
      <c r="B109" s="224"/>
      <c r="C109" s="224"/>
      <c r="D109" s="224"/>
      <c r="E109" s="225"/>
      <c r="F109" s="8">
        <v>101</v>
      </c>
      <c r="G109" s="73">
        <v>2557347.87</v>
      </c>
      <c r="H109" s="74">
        <v>82502607.64</v>
      </c>
      <c r="I109" s="75">
        <f t="shared" si="2"/>
        <v>85059955.51</v>
      </c>
      <c r="J109" s="73">
        <v>15055191.07</v>
      </c>
      <c r="K109" s="74">
        <v>126551402.19</v>
      </c>
      <c r="L109" s="75">
        <f t="shared" si="3"/>
        <v>141606593.26</v>
      </c>
    </row>
    <row r="110" spans="1:12" ht="12.75">
      <c r="A110" s="223" t="s">
        <v>240</v>
      </c>
      <c r="B110" s="224"/>
      <c r="C110" s="224"/>
      <c r="D110" s="224"/>
      <c r="E110" s="225"/>
      <c r="F110" s="8">
        <v>102</v>
      </c>
      <c r="G110" s="73"/>
      <c r="H110" s="74">
        <v>5411284.51</v>
      </c>
      <c r="I110" s="75">
        <f t="shared" si="2"/>
        <v>5411284.51</v>
      </c>
      <c r="J110" s="73">
        <v>0</v>
      </c>
      <c r="K110" s="74">
        <v>4594837.01</v>
      </c>
      <c r="L110" s="75">
        <f t="shared" si="3"/>
        <v>4594837.01</v>
      </c>
    </row>
    <row r="111" spans="1:12" ht="12.75">
      <c r="A111" s="226" t="s">
        <v>183</v>
      </c>
      <c r="B111" s="227"/>
      <c r="C111" s="227"/>
      <c r="D111" s="224"/>
      <c r="E111" s="225"/>
      <c r="F111" s="8">
        <v>103</v>
      </c>
      <c r="G111" s="76">
        <f>SUM(G112:G113)</f>
        <v>55051.93</v>
      </c>
      <c r="H111" s="77">
        <f>SUM(H112:H113)</f>
        <v>134844757.46</v>
      </c>
      <c r="I111" s="75">
        <f t="shared" si="2"/>
        <v>134899809.39000002</v>
      </c>
      <c r="J111" s="76">
        <f>SUM(J112:J113)</f>
        <v>2181436.77</v>
      </c>
      <c r="K111" s="77">
        <f>SUM(K112:K113)</f>
        <v>142158541.03</v>
      </c>
      <c r="L111" s="75">
        <f t="shared" si="3"/>
        <v>144339977.8</v>
      </c>
    </row>
    <row r="112" spans="1:12" ht="12.75">
      <c r="A112" s="223" t="s">
        <v>241</v>
      </c>
      <c r="B112" s="224"/>
      <c r="C112" s="224"/>
      <c r="D112" s="224"/>
      <c r="E112" s="225"/>
      <c r="F112" s="8">
        <v>104</v>
      </c>
      <c r="G112" s="73"/>
      <c r="H112" s="74">
        <v>122317430.52000001</v>
      </c>
      <c r="I112" s="75">
        <f t="shared" si="2"/>
        <v>122317430.52000001</v>
      </c>
      <c r="J112" s="73">
        <v>0</v>
      </c>
      <c r="K112" s="74">
        <v>121314224.98</v>
      </c>
      <c r="L112" s="75">
        <f t="shared" si="3"/>
        <v>121314224.98</v>
      </c>
    </row>
    <row r="113" spans="1:12" ht="12.75">
      <c r="A113" s="223" t="s">
        <v>242</v>
      </c>
      <c r="B113" s="224"/>
      <c r="C113" s="224"/>
      <c r="D113" s="224"/>
      <c r="E113" s="225"/>
      <c r="F113" s="8">
        <v>105</v>
      </c>
      <c r="G113" s="73">
        <v>55051.93</v>
      </c>
      <c r="H113" s="74">
        <v>12527326.94</v>
      </c>
      <c r="I113" s="75">
        <f t="shared" si="2"/>
        <v>12582378.87</v>
      </c>
      <c r="J113" s="73">
        <v>2181436.77</v>
      </c>
      <c r="K113" s="74">
        <v>20844316.05</v>
      </c>
      <c r="L113" s="75">
        <f t="shared" si="3"/>
        <v>23025752.82</v>
      </c>
    </row>
    <row r="114" spans="1:12" ht="12.75">
      <c r="A114" s="226" t="s">
        <v>290</v>
      </c>
      <c r="B114" s="227"/>
      <c r="C114" s="227"/>
      <c r="D114" s="224"/>
      <c r="E114" s="225"/>
      <c r="F114" s="8">
        <v>106</v>
      </c>
      <c r="G114" s="73"/>
      <c r="H114" s="74"/>
      <c r="I114" s="75">
        <f t="shared" si="2"/>
        <v>0</v>
      </c>
      <c r="J114" s="73"/>
      <c r="K114" s="74"/>
      <c r="L114" s="75">
        <f t="shared" si="3"/>
        <v>0</v>
      </c>
    </row>
    <row r="115" spans="1:12" ht="12.75">
      <c r="A115" s="226" t="s">
        <v>184</v>
      </c>
      <c r="B115" s="227"/>
      <c r="C115" s="227"/>
      <c r="D115" s="224"/>
      <c r="E115" s="225"/>
      <c r="F115" s="8">
        <v>107</v>
      </c>
      <c r="G115" s="76">
        <f>SUM(G116:G118)</f>
        <v>100067.15</v>
      </c>
      <c r="H115" s="77">
        <f>SUM(H116:H118)</f>
        <v>88400063.61</v>
      </c>
      <c r="I115" s="75">
        <f t="shared" si="2"/>
        <v>88500130.76</v>
      </c>
      <c r="J115" s="76">
        <f>SUM(J116:J118)</f>
        <v>299923.4</v>
      </c>
      <c r="K115" s="77">
        <f>SUM(K116:K118)</f>
        <v>67830573.89</v>
      </c>
      <c r="L115" s="75">
        <f t="shared" si="3"/>
        <v>68130497.29</v>
      </c>
    </row>
    <row r="116" spans="1:12" ht="12.75">
      <c r="A116" s="223" t="s">
        <v>224</v>
      </c>
      <c r="B116" s="224"/>
      <c r="C116" s="224"/>
      <c r="D116" s="224"/>
      <c r="E116" s="225"/>
      <c r="F116" s="8">
        <v>108</v>
      </c>
      <c r="G116" s="73"/>
      <c r="H116" s="74">
        <v>84079869.7</v>
      </c>
      <c r="I116" s="75">
        <f t="shared" si="2"/>
        <v>84079869.7</v>
      </c>
      <c r="J116" s="73">
        <v>0</v>
      </c>
      <c r="K116" s="74">
        <v>65433688.92</v>
      </c>
      <c r="L116" s="75">
        <f t="shared" si="3"/>
        <v>65433688.92</v>
      </c>
    </row>
    <row r="117" spans="1:12" ht="12.75">
      <c r="A117" s="223" t="s">
        <v>225</v>
      </c>
      <c r="B117" s="224"/>
      <c r="C117" s="224"/>
      <c r="D117" s="224"/>
      <c r="E117" s="225"/>
      <c r="F117" s="8">
        <v>109</v>
      </c>
      <c r="G117" s="73"/>
      <c r="H117" s="74"/>
      <c r="I117" s="75">
        <f t="shared" si="2"/>
        <v>0</v>
      </c>
      <c r="J117" s="73">
        <v>0</v>
      </c>
      <c r="K117" s="74">
        <v>0</v>
      </c>
      <c r="L117" s="75">
        <f t="shared" si="3"/>
        <v>0</v>
      </c>
    </row>
    <row r="118" spans="1:12" ht="12.75">
      <c r="A118" s="223" t="s">
        <v>226</v>
      </c>
      <c r="B118" s="224"/>
      <c r="C118" s="224"/>
      <c r="D118" s="224"/>
      <c r="E118" s="225"/>
      <c r="F118" s="8">
        <v>110</v>
      </c>
      <c r="G118" s="73">
        <v>100067.15</v>
      </c>
      <c r="H118" s="74">
        <v>4320193.91</v>
      </c>
      <c r="I118" s="75">
        <f t="shared" si="2"/>
        <v>4420261.0600000005</v>
      </c>
      <c r="J118" s="73">
        <v>299923.4</v>
      </c>
      <c r="K118" s="74">
        <v>2396884.9699999997</v>
      </c>
      <c r="L118" s="75">
        <f t="shared" si="3"/>
        <v>2696808.3699999996</v>
      </c>
    </row>
    <row r="119" spans="1:12" ht="12.75">
      <c r="A119" s="226" t="s">
        <v>185</v>
      </c>
      <c r="B119" s="227"/>
      <c r="C119" s="227"/>
      <c r="D119" s="224"/>
      <c r="E119" s="225"/>
      <c r="F119" s="8">
        <v>111</v>
      </c>
      <c r="G119" s="76">
        <f>SUM(G120:G123)</f>
        <v>33390207.520000003</v>
      </c>
      <c r="H119" s="77">
        <f>SUM(H120:H123)</f>
        <v>305054134.62000006</v>
      </c>
      <c r="I119" s="75">
        <f t="shared" si="2"/>
        <v>338444342.14000005</v>
      </c>
      <c r="J119" s="76">
        <f>SUM(J120:J123)</f>
        <v>49414415.669999994</v>
      </c>
      <c r="K119" s="77">
        <f>SUM(K120:K123)</f>
        <v>298524304.26</v>
      </c>
      <c r="L119" s="75">
        <f t="shared" si="3"/>
        <v>347938719.93</v>
      </c>
    </row>
    <row r="120" spans="1:12" ht="12.75">
      <c r="A120" s="223" t="s">
        <v>227</v>
      </c>
      <c r="B120" s="224"/>
      <c r="C120" s="224"/>
      <c r="D120" s="224"/>
      <c r="E120" s="225"/>
      <c r="F120" s="8">
        <v>112</v>
      </c>
      <c r="G120" s="73">
        <v>2025458.5299999998</v>
      </c>
      <c r="H120" s="74">
        <v>110716980.25000003</v>
      </c>
      <c r="I120" s="75">
        <f t="shared" si="2"/>
        <v>112742438.78000003</v>
      </c>
      <c r="J120" s="73">
        <v>3266042.9299999997</v>
      </c>
      <c r="K120" s="74">
        <v>114717476.46000001</v>
      </c>
      <c r="L120" s="75">
        <f t="shared" si="3"/>
        <v>117983519.39000002</v>
      </c>
    </row>
    <row r="121" spans="1:12" ht="12.75">
      <c r="A121" s="223" t="s">
        <v>228</v>
      </c>
      <c r="B121" s="224"/>
      <c r="C121" s="224"/>
      <c r="D121" s="224"/>
      <c r="E121" s="225"/>
      <c r="F121" s="8">
        <v>113</v>
      </c>
      <c r="G121" s="73">
        <v>1693.02</v>
      </c>
      <c r="H121" s="74">
        <v>67958282.99000002</v>
      </c>
      <c r="I121" s="75">
        <f t="shared" si="2"/>
        <v>67959976.01000002</v>
      </c>
      <c r="J121" s="73">
        <v>547.23</v>
      </c>
      <c r="K121" s="74">
        <v>81186919.97000001</v>
      </c>
      <c r="L121" s="75">
        <f t="shared" si="3"/>
        <v>81187467.20000002</v>
      </c>
    </row>
    <row r="122" spans="1:12" ht="12.75">
      <c r="A122" s="223" t="s">
        <v>229</v>
      </c>
      <c r="B122" s="224"/>
      <c r="C122" s="224"/>
      <c r="D122" s="224"/>
      <c r="E122" s="225"/>
      <c r="F122" s="8">
        <v>114</v>
      </c>
      <c r="G122" s="73"/>
      <c r="H122" s="74"/>
      <c r="I122" s="75">
        <f t="shared" si="2"/>
        <v>0</v>
      </c>
      <c r="J122" s="73">
        <v>0</v>
      </c>
      <c r="K122" s="74">
        <v>0</v>
      </c>
      <c r="L122" s="75">
        <f t="shared" si="3"/>
        <v>0</v>
      </c>
    </row>
    <row r="123" spans="1:12" ht="12.75">
      <c r="A123" s="223" t="s">
        <v>230</v>
      </c>
      <c r="B123" s="224"/>
      <c r="C123" s="224"/>
      <c r="D123" s="224"/>
      <c r="E123" s="225"/>
      <c r="F123" s="8">
        <v>115</v>
      </c>
      <c r="G123" s="73">
        <v>31363055.970000003</v>
      </c>
      <c r="H123" s="74">
        <v>126378871.38</v>
      </c>
      <c r="I123" s="75">
        <f t="shared" si="2"/>
        <v>157741927.35</v>
      </c>
      <c r="J123" s="73">
        <v>46147825.51</v>
      </c>
      <c r="K123" s="74">
        <v>102619907.83</v>
      </c>
      <c r="L123" s="75">
        <f t="shared" si="3"/>
        <v>148767733.34</v>
      </c>
    </row>
    <row r="124" spans="1:12" ht="26.25" customHeight="1">
      <c r="A124" s="226" t="s">
        <v>186</v>
      </c>
      <c r="B124" s="227"/>
      <c r="C124" s="227"/>
      <c r="D124" s="224"/>
      <c r="E124" s="225"/>
      <c r="F124" s="8">
        <v>116</v>
      </c>
      <c r="G124" s="76">
        <f>SUM(G125:G126)</f>
        <v>178416.97999999998</v>
      </c>
      <c r="H124" s="77">
        <f>SUM(H125:H126)</f>
        <v>41377850</v>
      </c>
      <c r="I124" s="75">
        <f t="shared" si="2"/>
        <v>41556266.98</v>
      </c>
      <c r="J124" s="76">
        <f>SUM(J125:J126)</f>
        <v>163985.4</v>
      </c>
      <c r="K124" s="77">
        <f>SUM(K125:K126)</f>
        <v>19528605.03</v>
      </c>
      <c r="L124" s="75">
        <f t="shared" si="3"/>
        <v>19692590.43</v>
      </c>
    </row>
    <row r="125" spans="1:12" ht="12.75">
      <c r="A125" s="223" t="s">
        <v>231</v>
      </c>
      <c r="B125" s="224"/>
      <c r="C125" s="224"/>
      <c r="D125" s="224"/>
      <c r="E125" s="225"/>
      <c r="F125" s="8">
        <v>117</v>
      </c>
      <c r="G125" s="73"/>
      <c r="H125" s="74"/>
      <c r="I125" s="75">
        <f t="shared" si="2"/>
        <v>0</v>
      </c>
      <c r="J125" s="73">
        <v>0</v>
      </c>
      <c r="K125" s="74">
        <v>0</v>
      </c>
      <c r="L125" s="75">
        <f t="shared" si="3"/>
        <v>0</v>
      </c>
    </row>
    <row r="126" spans="1:12" ht="12.75">
      <c r="A126" s="223" t="s">
        <v>232</v>
      </c>
      <c r="B126" s="224"/>
      <c r="C126" s="224"/>
      <c r="D126" s="224"/>
      <c r="E126" s="225"/>
      <c r="F126" s="8">
        <v>118</v>
      </c>
      <c r="G126" s="73">
        <v>178416.97999999998</v>
      </c>
      <c r="H126" s="74">
        <v>41377850</v>
      </c>
      <c r="I126" s="75">
        <f t="shared" si="2"/>
        <v>41556266.98</v>
      </c>
      <c r="J126" s="73">
        <v>163985.4</v>
      </c>
      <c r="K126" s="74">
        <v>19528605.03</v>
      </c>
      <c r="L126" s="75">
        <f t="shared" si="3"/>
        <v>19692590.43</v>
      </c>
    </row>
    <row r="127" spans="1:12" ht="12.75">
      <c r="A127" s="226" t="s">
        <v>187</v>
      </c>
      <c r="B127" s="227"/>
      <c r="C127" s="227"/>
      <c r="D127" s="224"/>
      <c r="E127" s="225"/>
      <c r="F127" s="8">
        <v>119</v>
      </c>
      <c r="G127" s="76">
        <f>G79+G99+G100+G107+G108+G111+G114+G115+G119+G124</f>
        <v>2168267651.51</v>
      </c>
      <c r="H127" s="77">
        <f>H79+H99+H100+H107+H108+H111+H114+H115+H119+H124</f>
        <v>6883843174.189999</v>
      </c>
      <c r="I127" s="75">
        <f t="shared" si="2"/>
        <v>9052110825.699999</v>
      </c>
      <c r="J127" s="76">
        <f>J79+J99+J100+J107+J108+J111+J114+J115+J119+J124</f>
        <v>2263570420.1100006</v>
      </c>
      <c r="K127" s="77">
        <f>K79+K99+K100+K107+K108+K111+K114+K115+K119+K124</f>
        <v>7089545069.419999</v>
      </c>
      <c r="L127" s="75">
        <f t="shared" si="3"/>
        <v>9353115489.529999</v>
      </c>
    </row>
    <row r="128" spans="1:12" ht="12.75">
      <c r="A128" s="228" t="s">
        <v>33</v>
      </c>
      <c r="B128" s="229"/>
      <c r="C128" s="229"/>
      <c r="D128" s="230"/>
      <c r="E128" s="237"/>
      <c r="F128" s="10">
        <v>120</v>
      </c>
      <c r="G128" s="78"/>
      <c r="H128" s="79">
        <v>734133072.1</v>
      </c>
      <c r="I128" s="80">
        <f t="shared" si="2"/>
        <v>734133072.1</v>
      </c>
      <c r="J128" s="78"/>
      <c r="K128" s="79">
        <v>716438043.5799999</v>
      </c>
      <c r="L128" s="80">
        <f t="shared" si="3"/>
        <v>716438043.5799999</v>
      </c>
    </row>
    <row r="129" spans="1:12" ht="12.75">
      <c r="A129" s="238" t="s">
        <v>356</v>
      </c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40"/>
    </row>
    <row r="130" spans="1:12" ht="12.75">
      <c r="A130" s="212" t="s">
        <v>55</v>
      </c>
      <c r="B130" s="214"/>
      <c r="C130" s="214"/>
      <c r="D130" s="214"/>
      <c r="E130" s="214"/>
      <c r="F130" s="7">
        <v>121</v>
      </c>
      <c r="G130" s="45">
        <f>SUM(G131:G132)</f>
        <v>128979459.52000001</v>
      </c>
      <c r="H130" s="46">
        <f>SUM(H131:H132)</f>
        <v>1905520167.61</v>
      </c>
      <c r="I130" s="47">
        <f>G130+H130</f>
        <v>2034499627.1299999</v>
      </c>
      <c r="J130" s="45">
        <f>SUM(J131:J132)</f>
        <v>144810544.56</v>
      </c>
      <c r="K130" s="46">
        <f>SUM(K131:K132)</f>
        <v>1985368986.4599998</v>
      </c>
      <c r="L130" s="47">
        <f>J130+K130</f>
        <v>2130179531.0199997</v>
      </c>
    </row>
    <row r="131" spans="1:12" ht="12.75">
      <c r="A131" s="226" t="s">
        <v>97</v>
      </c>
      <c r="B131" s="227"/>
      <c r="C131" s="227"/>
      <c r="D131" s="227"/>
      <c r="E131" s="235"/>
      <c r="F131" s="8">
        <v>122</v>
      </c>
      <c r="G131" s="5">
        <f>G79</f>
        <v>121188228.52000001</v>
      </c>
      <c r="H131" s="152">
        <f>H79</f>
        <v>1837865704.55</v>
      </c>
      <c r="I131" s="144">
        <f>I79</f>
        <v>1959053933.07</v>
      </c>
      <c r="J131" s="5">
        <f>J79</f>
        <v>136663940.56</v>
      </c>
      <c r="K131" s="144">
        <f>K79</f>
        <v>1926606796.4399998</v>
      </c>
      <c r="L131" s="48">
        <f>J131+K131</f>
        <v>2063270736.9999998</v>
      </c>
    </row>
    <row r="132" spans="1:12" ht="12.75">
      <c r="A132" s="228" t="s">
        <v>98</v>
      </c>
      <c r="B132" s="229"/>
      <c r="C132" s="229"/>
      <c r="D132" s="229"/>
      <c r="E132" s="236"/>
      <c r="F132" s="9">
        <v>123</v>
      </c>
      <c r="G132" s="6">
        <f>G99</f>
        <v>7791231</v>
      </c>
      <c r="H132" s="153">
        <f>H99</f>
        <v>67654463.06</v>
      </c>
      <c r="I132" s="151">
        <f>I99</f>
        <v>75445694.06</v>
      </c>
      <c r="J132" s="6">
        <f>J99</f>
        <v>8146604</v>
      </c>
      <c r="K132" s="151">
        <f>K99</f>
        <v>58762190.019999996</v>
      </c>
      <c r="L132" s="49">
        <f>J132+K132</f>
        <v>66908794.019999996</v>
      </c>
    </row>
    <row r="133" spans="1:12" ht="12.75">
      <c r="A133" s="19" t="s">
        <v>357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69"/>
      <c r="H135" s="69"/>
      <c r="I135" s="69"/>
      <c r="J135" s="69"/>
      <c r="K135" s="69"/>
      <c r="L135" s="69"/>
    </row>
    <row r="136" spans="7:12" ht="12.75">
      <c r="G136" s="119">
        <f aca="true" t="shared" si="4" ref="G136:L136">G127-G76</f>
        <v>0.16000032424926758</v>
      </c>
      <c r="H136" s="119">
        <f t="shared" si="4"/>
        <v>-0.17000198364257812</v>
      </c>
      <c r="I136" s="119">
        <f t="shared" si="4"/>
        <v>-0.01000213623046875</v>
      </c>
      <c r="J136" s="119">
        <f t="shared" si="4"/>
        <v>0.2800002098083496</v>
      </c>
      <c r="K136" s="119">
        <f t="shared" si="4"/>
        <v>0.28999996185302734</v>
      </c>
      <c r="L136" s="119">
        <f t="shared" si="4"/>
        <v>0.5699996948242188</v>
      </c>
    </row>
    <row r="137" spans="7:12" ht="12.75">
      <c r="G137" s="69"/>
      <c r="H137" s="69"/>
      <c r="I137" s="69"/>
      <c r="J137" s="69"/>
      <c r="K137" s="69"/>
      <c r="L137" s="69"/>
    </row>
    <row r="138" spans="7:12" ht="12.75">
      <c r="G138" s="69"/>
      <c r="H138" s="69"/>
      <c r="I138" s="69"/>
      <c r="J138" s="69"/>
      <c r="K138" s="69"/>
      <c r="L138" s="69"/>
    </row>
    <row r="139" spans="7:12" ht="12.75">
      <c r="G139" s="69"/>
      <c r="H139" s="69"/>
      <c r="I139" s="69"/>
      <c r="J139" s="69"/>
      <c r="K139" s="69"/>
      <c r="L139" s="69"/>
    </row>
    <row r="140" spans="7:12" ht="12.75">
      <c r="G140" s="69"/>
      <c r="H140" s="69"/>
      <c r="I140" s="69"/>
      <c r="J140" s="69"/>
      <c r="K140" s="69"/>
      <c r="L140" s="69"/>
    </row>
    <row r="141" spans="7:12" ht="12.75">
      <c r="G141" s="69"/>
      <c r="H141" s="69"/>
      <c r="I141" s="69"/>
      <c r="J141" s="69"/>
      <c r="K141" s="69"/>
      <c r="L141" s="69"/>
    </row>
    <row r="142" spans="7:12" ht="12.75">
      <c r="G142" s="69"/>
      <c r="H142" s="69"/>
      <c r="I142" s="69"/>
      <c r="J142" s="69"/>
      <c r="K142" s="69"/>
      <c r="L142" s="69"/>
    </row>
    <row r="143" spans="7:12" ht="12.75">
      <c r="G143" s="69"/>
      <c r="H143" s="69"/>
      <c r="I143" s="69"/>
      <c r="J143" s="69"/>
      <c r="K143" s="69"/>
      <c r="L143" s="69"/>
    </row>
    <row r="144" spans="7:12" ht="12.75">
      <c r="G144" s="69"/>
      <c r="H144" s="69"/>
      <c r="I144" s="69"/>
      <c r="J144" s="69"/>
      <c r="K144" s="69"/>
      <c r="L144" s="69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14 I20 I79:I80 I85 I89 I93 I96 I100 I108 I111 I115 I119 I124 I127 I130" formula="1"/>
    <ignoredError sqref="I9:I13 I15:I19 I21:I26 I27:I30 I33 I39 I45 I53 I56:I57 I61 I65:I66 I72 I76:I77 I128" formula="1" formulaRange="1"/>
    <ignoredError sqref="I31:I32 I34:I35 I36:I38 I40:I43 I44 I46:I51 I52 I54:I55 I58:I60 I62:I63 I64 I67:I70 I71 I73:I75 I81:I84 I86:I88 I90:I92 I94:I95 I97:I99 I101:I107 I109:I110 I112:I114 I116:I118 I120:I123 I125:I126 G100 G96:H96 J96:L96 J98:L98 L97 J100:L100 L99 L101 K66" formulaRange="1"/>
    <ignoredError sqref="G131:G132 J131:K132 H131:I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9">
      <selection activeCell="J15" sqref="J15"/>
    </sheetView>
  </sheetViews>
  <sheetFormatPr defaultColWidth="9.140625" defaultRowHeight="12.75"/>
  <cols>
    <col min="1" max="9" width="9.140625" style="44" customWidth="1"/>
    <col min="10" max="10" width="9.140625" style="44" bestFit="1" customWidth="1"/>
    <col min="11" max="12" width="10.00390625" style="44" bestFit="1" customWidth="1"/>
    <col min="13" max="16384" width="9.140625" style="44" customWidth="1"/>
  </cols>
  <sheetData>
    <row r="1" spans="1:12" ht="15.75">
      <c r="A1" s="241" t="s">
        <v>360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2.75">
      <c r="A2" s="220" t="s">
        <v>422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2.75">
      <c r="A3" s="20"/>
      <c r="B3" s="21"/>
      <c r="C3" s="21"/>
      <c r="D3" s="35"/>
      <c r="E3" s="35"/>
      <c r="F3" s="35"/>
      <c r="G3" s="35"/>
      <c r="H3" s="35"/>
      <c r="I3" s="11"/>
      <c r="J3" s="11"/>
      <c r="K3" s="242" t="s">
        <v>58</v>
      </c>
      <c r="L3" s="242"/>
    </row>
    <row r="4" spans="1:12" ht="12.75" customHeight="1">
      <c r="A4" s="216" t="s">
        <v>2</v>
      </c>
      <c r="B4" s="217"/>
      <c r="C4" s="217"/>
      <c r="D4" s="217"/>
      <c r="E4" s="217"/>
      <c r="F4" s="216" t="s">
        <v>222</v>
      </c>
      <c r="G4" s="216" t="s">
        <v>358</v>
      </c>
      <c r="H4" s="217"/>
      <c r="I4" s="217"/>
      <c r="J4" s="216" t="s">
        <v>359</v>
      </c>
      <c r="K4" s="217"/>
      <c r="L4" s="217"/>
    </row>
    <row r="5" spans="1:12" ht="12.75">
      <c r="A5" s="217"/>
      <c r="B5" s="217"/>
      <c r="C5" s="217"/>
      <c r="D5" s="217"/>
      <c r="E5" s="217"/>
      <c r="F5" s="217"/>
      <c r="G5" s="50" t="s">
        <v>346</v>
      </c>
      <c r="H5" s="50" t="s">
        <v>347</v>
      </c>
      <c r="I5" s="50" t="s">
        <v>348</v>
      </c>
      <c r="J5" s="50" t="s">
        <v>346</v>
      </c>
      <c r="K5" s="50" t="s">
        <v>347</v>
      </c>
      <c r="L5" s="50" t="s">
        <v>348</v>
      </c>
    </row>
    <row r="6" spans="1:12" ht="12.75">
      <c r="A6" s="216">
        <v>1</v>
      </c>
      <c r="B6" s="216"/>
      <c r="C6" s="216"/>
      <c r="D6" s="216"/>
      <c r="E6" s="216"/>
      <c r="F6" s="51">
        <v>2</v>
      </c>
      <c r="G6" s="51">
        <v>3</v>
      </c>
      <c r="H6" s="51">
        <v>4</v>
      </c>
      <c r="I6" s="51" t="s">
        <v>56</v>
      </c>
      <c r="J6" s="51">
        <v>6</v>
      </c>
      <c r="K6" s="51">
        <v>7</v>
      </c>
      <c r="L6" s="51" t="s">
        <v>57</v>
      </c>
    </row>
    <row r="7" spans="1:12" ht="12.75">
      <c r="A7" s="212" t="s">
        <v>99</v>
      </c>
      <c r="B7" s="214"/>
      <c r="C7" s="214"/>
      <c r="D7" s="214"/>
      <c r="E7" s="215"/>
      <c r="F7" s="7">
        <v>124</v>
      </c>
      <c r="G7" s="70">
        <v>92301757.72000003</v>
      </c>
      <c r="H7" s="71">
        <v>633506480.0899997</v>
      </c>
      <c r="I7" s="72">
        <v>725808237.8099997</v>
      </c>
      <c r="J7" s="70">
        <v>91522107.98000005</v>
      </c>
      <c r="K7" s="71">
        <v>632562306.3999984</v>
      </c>
      <c r="L7" s="72">
        <v>724084414.3799984</v>
      </c>
    </row>
    <row r="8" spans="1:12" ht="12.75">
      <c r="A8" s="223" t="s">
        <v>197</v>
      </c>
      <c r="B8" s="224"/>
      <c r="C8" s="224"/>
      <c r="D8" s="224"/>
      <c r="E8" s="225"/>
      <c r="F8" s="8">
        <v>125</v>
      </c>
      <c r="G8" s="73">
        <v>92137464.17000002</v>
      </c>
      <c r="H8" s="74">
        <v>556628860.5699999</v>
      </c>
      <c r="I8" s="75">
        <v>648766324.74</v>
      </c>
      <c r="J8" s="73">
        <v>91285837.67000005</v>
      </c>
      <c r="K8" s="74">
        <v>529735470.5499995</v>
      </c>
      <c r="L8" s="75">
        <v>621021308.2199998</v>
      </c>
    </row>
    <row r="9" spans="1:12" ht="12.75">
      <c r="A9" s="223" t="s">
        <v>198</v>
      </c>
      <c r="B9" s="224"/>
      <c r="C9" s="224"/>
      <c r="D9" s="224"/>
      <c r="E9" s="225"/>
      <c r="F9" s="8">
        <v>126</v>
      </c>
      <c r="G9" s="73">
        <v>0</v>
      </c>
      <c r="H9" s="74">
        <v>-0.15000000002328306</v>
      </c>
      <c r="I9" s="75">
        <v>-0.15000000002328306</v>
      </c>
      <c r="J9" s="73">
        <v>0</v>
      </c>
      <c r="K9" s="74">
        <v>-5085.640000000014</v>
      </c>
      <c r="L9" s="75">
        <v>-5085.640000000014</v>
      </c>
    </row>
    <row r="10" spans="1:12" ht="25.5" customHeight="1">
      <c r="A10" s="223" t="s">
        <v>199</v>
      </c>
      <c r="B10" s="224"/>
      <c r="C10" s="224"/>
      <c r="D10" s="224"/>
      <c r="E10" s="225"/>
      <c r="F10" s="8">
        <v>127</v>
      </c>
      <c r="G10" s="73">
        <v>0</v>
      </c>
      <c r="H10" s="74">
        <v>-6103763.230000004</v>
      </c>
      <c r="I10" s="75">
        <v>-6103763.230000004</v>
      </c>
      <c r="J10" s="73">
        <v>0</v>
      </c>
      <c r="K10" s="74">
        <v>-3653550.219999999</v>
      </c>
      <c r="L10" s="75">
        <v>-3653550.219999999</v>
      </c>
    </row>
    <row r="11" spans="1:12" ht="12.75">
      <c r="A11" s="223" t="s">
        <v>200</v>
      </c>
      <c r="B11" s="224"/>
      <c r="C11" s="224"/>
      <c r="D11" s="224"/>
      <c r="E11" s="225"/>
      <c r="F11" s="8">
        <v>128</v>
      </c>
      <c r="G11" s="73">
        <v>-19115.679999999993</v>
      </c>
      <c r="H11" s="74">
        <v>-66550750.47</v>
      </c>
      <c r="I11" s="75">
        <v>-66569866.15</v>
      </c>
      <c r="J11" s="73">
        <v>-136548.39</v>
      </c>
      <c r="K11" s="74">
        <v>-50643012.40999997</v>
      </c>
      <c r="L11" s="75">
        <v>-50779560.79999995</v>
      </c>
    </row>
    <row r="12" spans="1:12" ht="12.75">
      <c r="A12" s="223" t="s">
        <v>201</v>
      </c>
      <c r="B12" s="224"/>
      <c r="C12" s="224"/>
      <c r="D12" s="224"/>
      <c r="E12" s="225"/>
      <c r="F12" s="8">
        <v>129</v>
      </c>
      <c r="G12" s="73">
        <v>0</v>
      </c>
      <c r="H12" s="74">
        <v>17054.680000000168</v>
      </c>
      <c r="I12" s="75">
        <v>17054.680000000168</v>
      </c>
      <c r="J12" s="73">
        <v>0</v>
      </c>
      <c r="K12" s="74">
        <v>-2177770.1000000006</v>
      </c>
      <c r="L12" s="75">
        <v>-2177770.1000000006</v>
      </c>
    </row>
    <row r="13" spans="1:12" ht="12.75">
      <c r="A13" s="223" t="s">
        <v>202</v>
      </c>
      <c r="B13" s="224"/>
      <c r="C13" s="224"/>
      <c r="D13" s="224"/>
      <c r="E13" s="225"/>
      <c r="F13" s="8">
        <v>130</v>
      </c>
      <c r="G13" s="73">
        <v>169961.5</v>
      </c>
      <c r="H13" s="74">
        <v>201109671.67000002</v>
      </c>
      <c r="I13" s="75">
        <v>201279633.17000002</v>
      </c>
      <c r="J13" s="73">
        <v>395943.58999999997</v>
      </c>
      <c r="K13" s="74">
        <v>180831596.04999995</v>
      </c>
      <c r="L13" s="75">
        <v>181227539.63999996</v>
      </c>
    </row>
    <row r="14" spans="1:12" ht="12.75">
      <c r="A14" s="223" t="s">
        <v>203</v>
      </c>
      <c r="B14" s="224"/>
      <c r="C14" s="224"/>
      <c r="D14" s="224"/>
      <c r="E14" s="225"/>
      <c r="F14" s="8">
        <v>131</v>
      </c>
      <c r="G14" s="73">
        <v>13447.73</v>
      </c>
      <c r="H14" s="74">
        <v>-51594592.980000004</v>
      </c>
      <c r="I14" s="75">
        <v>-51581145.25000001</v>
      </c>
      <c r="J14" s="73">
        <v>-23124.89</v>
      </c>
      <c r="K14" s="74">
        <v>-21525341.830000013</v>
      </c>
      <c r="L14" s="75">
        <v>-21548466.720000014</v>
      </c>
    </row>
    <row r="15" spans="1:12" ht="12.75">
      <c r="A15" s="223" t="s">
        <v>243</v>
      </c>
      <c r="B15" s="224"/>
      <c r="C15" s="224"/>
      <c r="D15" s="224"/>
      <c r="E15" s="225"/>
      <c r="F15" s="8">
        <v>132</v>
      </c>
      <c r="G15" s="73">
        <v>0</v>
      </c>
      <c r="H15" s="74">
        <v>0</v>
      </c>
      <c r="I15" s="75">
        <v>0</v>
      </c>
      <c r="J15" s="73">
        <v>0</v>
      </c>
      <c r="K15" s="74">
        <v>0</v>
      </c>
      <c r="L15" s="75">
        <v>0</v>
      </c>
    </row>
    <row r="16" spans="1:12" ht="24.75" customHeight="1">
      <c r="A16" s="226" t="s">
        <v>100</v>
      </c>
      <c r="B16" s="224"/>
      <c r="C16" s="224"/>
      <c r="D16" s="224"/>
      <c r="E16" s="225"/>
      <c r="F16" s="8">
        <v>133</v>
      </c>
      <c r="G16" s="76">
        <v>42618194.190000005</v>
      </c>
      <c r="H16" s="77">
        <v>79832060.57999998</v>
      </c>
      <c r="I16" s="75">
        <v>122450254.76999998</v>
      </c>
      <c r="J16" s="76">
        <v>38719050.17000001</v>
      </c>
      <c r="K16" s="77">
        <v>46770666.390000045</v>
      </c>
      <c r="L16" s="75">
        <v>85489716.56000006</v>
      </c>
    </row>
    <row r="17" spans="1:12" ht="19.5" customHeight="1">
      <c r="A17" s="223" t="s">
        <v>220</v>
      </c>
      <c r="B17" s="224"/>
      <c r="C17" s="224"/>
      <c r="D17" s="224"/>
      <c r="E17" s="225"/>
      <c r="F17" s="8">
        <v>134</v>
      </c>
      <c r="G17" s="73">
        <v>0</v>
      </c>
      <c r="H17" s="74">
        <v>28697</v>
      </c>
      <c r="I17" s="75">
        <v>28697</v>
      </c>
      <c r="J17" s="73">
        <v>0</v>
      </c>
      <c r="K17" s="74">
        <v>109052.68000000343</v>
      </c>
      <c r="L17" s="75">
        <v>109052.68000000343</v>
      </c>
    </row>
    <row r="18" spans="1:12" ht="26.25" customHeight="1">
      <c r="A18" s="223" t="s">
        <v>205</v>
      </c>
      <c r="B18" s="224"/>
      <c r="C18" s="224"/>
      <c r="D18" s="224"/>
      <c r="E18" s="225"/>
      <c r="F18" s="8">
        <v>135</v>
      </c>
      <c r="G18" s="76">
        <v>766.69</v>
      </c>
      <c r="H18" s="77">
        <v>4355964.68</v>
      </c>
      <c r="I18" s="75">
        <v>4356731.37</v>
      </c>
      <c r="J18" s="76">
        <v>2295.4300000000003</v>
      </c>
      <c r="K18" s="77">
        <v>5204959.440000003</v>
      </c>
      <c r="L18" s="75">
        <v>5207254.870000003</v>
      </c>
    </row>
    <row r="19" spans="1:12" ht="12.75">
      <c r="A19" s="223" t="s">
        <v>244</v>
      </c>
      <c r="B19" s="224"/>
      <c r="C19" s="224"/>
      <c r="D19" s="224"/>
      <c r="E19" s="225"/>
      <c r="F19" s="8">
        <v>136</v>
      </c>
      <c r="G19" s="73">
        <v>766.69</v>
      </c>
      <c r="H19" s="74">
        <v>1863996.9300000002</v>
      </c>
      <c r="I19" s="75">
        <v>1864763.62</v>
      </c>
      <c r="J19" s="73">
        <v>2295.4300000000003</v>
      </c>
      <c r="K19" s="74">
        <v>5204959.440000003</v>
      </c>
      <c r="L19" s="75">
        <v>5207254.870000003</v>
      </c>
    </row>
    <row r="20" spans="1:12" ht="24" customHeight="1">
      <c r="A20" s="223" t="s">
        <v>54</v>
      </c>
      <c r="B20" s="224"/>
      <c r="C20" s="224"/>
      <c r="D20" s="224"/>
      <c r="E20" s="225"/>
      <c r="F20" s="8">
        <v>137</v>
      </c>
      <c r="G20" s="73">
        <v>0</v>
      </c>
      <c r="H20" s="74">
        <v>2511967.75</v>
      </c>
      <c r="I20" s="75">
        <v>2511967.75</v>
      </c>
      <c r="J20" s="73">
        <v>0</v>
      </c>
      <c r="K20" s="74">
        <v>0</v>
      </c>
      <c r="L20" s="75">
        <v>0</v>
      </c>
    </row>
    <row r="21" spans="1:12" ht="12.75">
      <c r="A21" s="223" t="s">
        <v>245</v>
      </c>
      <c r="B21" s="224"/>
      <c r="C21" s="224"/>
      <c r="D21" s="224"/>
      <c r="E21" s="225"/>
      <c r="F21" s="8">
        <v>138</v>
      </c>
      <c r="G21" s="73">
        <v>0</v>
      </c>
      <c r="H21" s="74">
        <v>-20000</v>
      </c>
      <c r="I21" s="75">
        <v>-20000</v>
      </c>
      <c r="J21" s="73">
        <v>0</v>
      </c>
      <c r="K21" s="74">
        <v>0</v>
      </c>
      <c r="L21" s="75">
        <v>0</v>
      </c>
    </row>
    <row r="22" spans="1:12" ht="12.75">
      <c r="A22" s="223" t="s">
        <v>246</v>
      </c>
      <c r="B22" s="224"/>
      <c r="C22" s="224"/>
      <c r="D22" s="224"/>
      <c r="E22" s="225"/>
      <c r="F22" s="8">
        <v>139</v>
      </c>
      <c r="G22" s="73">
        <v>27701942.39</v>
      </c>
      <c r="H22" s="74">
        <v>48453241.86</v>
      </c>
      <c r="I22" s="75">
        <v>76155184.25</v>
      </c>
      <c r="J22" s="73">
        <v>27401961.300000004</v>
      </c>
      <c r="K22" s="74">
        <v>36306034.280000016</v>
      </c>
      <c r="L22" s="75">
        <v>63707995.58000001</v>
      </c>
    </row>
    <row r="23" spans="1:12" ht="20.25" customHeight="1">
      <c r="A23" s="223" t="s">
        <v>269</v>
      </c>
      <c r="B23" s="224"/>
      <c r="C23" s="224"/>
      <c r="D23" s="224"/>
      <c r="E23" s="225"/>
      <c r="F23" s="8">
        <v>140</v>
      </c>
      <c r="G23" s="73">
        <v>-317870.5</v>
      </c>
      <c r="H23" s="74">
        <v>3233138.12</v>
      </c>
      <c r="I23" s="75">
        <v>2915267.62</v>
      </c>
      <c r="J23" s="73">
        <v>8076824.33</v>
      </c>
      <c r="K23" s="74">
        <v>7428946.660000002</v>
      </c>
      <c r="L23" s="75">
        <v>15505770.990000002</v>
      </c>
    </row>
    <row r="24" spans="1:12" ht="19.5" customHeight="1">
      <c r="A24" s="223" t="s">
        <v>101</v>
      </c>
      <c r="B24" s="224"/>
      <c r="C24" s="224"/>
      <c r="D24" s="224"/>
      <c r="E24" s="225"/>
      <c r="F24" s="8">
        <v>141</v>
      </c>
      <c r="G24" s="76">
        <v>1145157.4699999997</v>
      </c>
      <c r="H24" s="77">
        <v>2443192.56</v>
      </c>
      <c r="I24" s="75">
        <v>3588350.03</v>
      </c>
      <c r="J24" s="76">
        <v>3236387.1600000006</v>
      </c>
      <c r="K24" s="77">
        <v>2145864.170000001</v>
      </c>
      <c r="L24" s="75">
        <v>5382251.33</v>
      </c>
    </row>
    <row r="25" spans="1:12" ht="12.75">
      <c r="A25" s="223" t="s">
        <v>247</v>
      </c>
      <c r="B25" s="224"/>
      <c r="C25" s="224"/>
      <c r="D25" s="224"/>
      <c r="E25" s="225"/>
      <c r="F25" s="8">
        <v>142</v>
      </c>
      <c r="G25" s="73">
        <v>1142420.6600000001</v>
      </c>
      <c r="H25" s="74">
        <v>1313956.2399999998</v>
      </c>
      <c r="I25" s="75">
        <v>2456376.9</v>
      </c>
      <c r="J25" s="73">
        <v>3051142.97</v>
      </c>
      <c r="K25" s="74">
        <v>1942254.1400000001</v>
      </c>
      <c r="L25" s="75">
        <v>4993397.110000001</v>
      </c>
    </row>
    <row r="26" spans="1:12" ht="12.75">
      <c r="A26" s="223" t="s">
        <v>248</v>
      </c>
      <c r="B26" s="224"/>
      <c r="C26" s="224"/>
      <c r="D26" s="224"/>
      <c r="E26" s="225"/>
      <c r="F26" s="8">
        <v>143</v>
      </c>
      <c r="G26" s="73">
        <v>0</v>
      </c>
      <c r="H26" s="74">
        <v>1129236.32</v>
      </c>
      <c r="I26" s="75">
        <v>1129236.32</v>
      </c>
      <c r="J26" s="73">
        <v>183107.32000000007</v>
      </c>
      <c r="K26" s="74">
        <v>203610.03000000003</v>
      </c>
      <c r="L26" s="75">
        <v>386717.3500000001</v>
      </c>
    </row>
    <row r="27" spans="1:12" ht="12.75">
      <c r="A27" s="223" t="s">
        <v>7</v>
      </c>
      <c r="B27" s="224"/>
      <c r="C27" s="224"/>
      <c r="D27" s="224"/>
      <c r="E27" s="225"/>
      <c r="F27" s="8">
        <v>144</v>
      </c>
      <c r="G27" s="73">
        <v>2736.810000000056</v>
      </c>
      <c r="H27" s="74">
        <v>0</v>
      </c>
      <c r="I27" s="75">
        <v>2736.810000000056</v>
      </c>
      <c r="J27" s="73">
        <v>2136.8699999999953</v>
      </c>
      <c r="K27" s="74">
        <v>0</v>
      </c>
      <c r="L27" s="75">
        <v>2136.8699999999953</v>
      </c>
    </row>
    <row r="28" spans="1:12" ht="12.75">
      <c r="A28" s="223" t="s">
        <v>8</v>
      </c>
      <c r="B28" s="224"/>
      <c r="C28" s="224"/>
      <c r="D28" s="224"/>
      <c r="E28" s="225"/>
      <c r="F28" s="8">
        <v>145</v>
      </c>
      <c r="G28" s="73">
        <v>14074843.8</v>
      </c>
      <c r="H28" s="74">
        <v>2422228.1</v>
      </c>
      <c r="I28" s="75">
        <v>16497071.9</v>
      </c>
      <c r="J28" s="73">
        <v>0</v>
      </c>
      <c r="K28" s="74">
        <v>-5322490.88</v>
      </c>
      <c r="L28" s="75">
        <v>-5322490.88</v>
      </c>
    </row>
    <row r="29" spans="1:12" ht="12.75">
      <c r="A29" s="223" t="s">
        <v>9</v>
      </c>
      <c r="B29" s="224"/>
      <c r="C29" s="224"/>
      <c r="D29" s="224"/>
      <c r="E29" s="225"/>
      <c r="F29" s="8">
        <v>146</v>
      </c>
      <c r="G29" s="73">
        <v>13354.339999999997</v>
      </c>
      <c r="H29" s="74">
        <v>18895598.259999998</v>
      </c>
      <c r="I29" s="75">
        <v>18908952.599999998</v>
      </c>
      <c r="J29" s="73">
        <v>1581.949999999997</v>
      </c>
      <c r="K29" s="74">
        <v>898300.040000001</v>
      </c>
      <c r="L29" s="75">
        <v>899881.9900000007</v>
      </c>
    </row>
    <row r="30" spans="1:12" ht="12.75">
      <c r="A30" s="226" t="s">
        <v>10</v>
      </c>
      <c r="B30" s="224"/>
      <c r="C30" s="224"/>
      <c r="D30" s="224"/>
      <c r="E30" s="225"/>
      <c r="F30" s="8">
        <v>147</v>
      </c>
      <c r="G30" s="73">
        <v>18187.730000000003</v>
      </c>
      <c r="H30" s="74">
        <v>11050585.030000001</v>
      </c>
      <c r="I30" s="75">
        <v>11068772.760000002</v>
      </c>
      <c r="J30" s="73">
        <v>5952.259999999998</v>
      </c>
      <c r="K30" s="74">
        <v>9520125.159999989</v>
      </c>
      <c r="L30" s="75">
        <v>9526077.419999987</v>
      </c>
    </row>
    <row r="31" spans="1:12" ht="21.75" customHeight="1">
      <c r="A31" s="226" t="s">
        <v>11</v>
      </c>
      <c r="B31" s="224"/>
      <c r="C31" s="224"/>
      <c r="D31" s="224"/>
      <c r="E31" s="225"/>
      <c r="F31" s="8">
        <v>148</v>
      </c>
      <c r="G31" s="73">
        <v>-19688.95000000001</v>
      </c>
      <c r="H31" s="74">
        <v>3785316.669999999</v>
      </c>
      <c r="I31" s="75">
        <v>3765627.719999999</v>
      </c>
      <c r="J31" s="73">
        <v>23594.240000000005</v>
      </c>
      <c r="K31" s="74">
        <v>5845000.09</v>
      </c>
      <c r="L31" s="75">
        <v>5868594.329999999</v>
      </c>
    </row>
    <row r="32" spans="1:12" ht="12.75">
      <c r="A32" s="226" t="s">
        <v>12</v>
      </c>
      <c r="B32" s="224"/>
      <c r="C32" s="224"/>
      <c r="D32" s="224"/>
      <c r="E32" s="225"/>
      <c r="F32" s="8">
        <v>149</v>
      </c>
      <c r="G32" s="73">
        <v>62099.95000000001</v>
      </c>
      <c r="H32" s="74">
        <v>45984395.49000001</v>
      </c>
      <c r="I32" s="75">
        <v>46046495.44000001</v>
      </c>
      <c r="J32" s="73">
        <v>283154.26</v>
      </c>
      <c r="K32" s="74">
        <v>42190187.60000001</v>
      </c>
      <c r="L32" s="75">
        <v>42473341.86</v>
      </c>
    </row>
    <row r="33" spans="1:12" ht="12.75">
      <c r="A33" s="226" t="s">
        <v>102</v>
      </c>
      <c r="B33" s="224"/>
      <c r="C33" s="224"/>
      <c r="D33" s="224"/>
      <c r="E33" s="225"/>
      <c r="F33" s="8">
        <v>150</v>
      </c>
      <c r="G33" s="76">
        <v>-78223659.91999999</v>
      </c>
      <c r="H33" s="77">
        <v>-402541428.77</v>
      </c>
      <c r="I33" s="75">
        <v>-480765088.68999994</v>
      </c>
      <c r="J33" s="76">
        <v>-55942529.390000015</v>
      </c>
      <c r="K33" s="77">
        <v>-361187127.61000013</v>
      </c>
      <c r="L33" s="75">
        <v>-417129657.0000001</v>
      </c>
    </row>
    <row r="34" spans="1:12" ht="12.75">
      <c r="A34" s="223" t="s">
        <v>103</v>
      </c>
      <c r="B34" s="224"/>
      <c r="C34" s="224"/>
      <c r="D34" s="224"/>
      <c r="E34" s="225"/>
      <c r="F34" s="8">
        <v>151</v>
      </c>
      <c r="G34" s="76">
        <v>-49495944.370000005</v>
      </c>
      <c r="H34" s="77">
        <v>-332426716.59000003</v>
      </c>
      <c r="I34" s="75">
        <v>-381922660.96000004</v>
      </c>
      <c r="J34" s="76">
        <v>-54990119.84</v>
      </c>
      <c r="K34" s="77">
        <v>-324740426.6400001</v>
      </c>
      <c r="L34" s="75">
        <v>-379730546.48000014</v>
      </c>
    </row>
    <row r="35" spans="1:12" ht="12.75">
      <c r="A35" s="223" t="s">
        <v>13</v>
      </c>
      <c r="B35" s="224"/>
      <c r="C35" s="224"/>
      <c r="D35" s="224"/>
      <c r="E35" s="225"/>
      <c r="F35" s="8">
        <v>152</v>
      </c>
      <c r="G35" s="73">
        <v>-49495944.370000005</v>
      </c>
      <c r="H35" s="74">
        <v>-354907054.15</v>
      </c>
      <c r="I35" s="75">
        <v>-404402998.52</v>
      </c>
      <c r="J35" s="73">
        <v>-55120895.49000001</v>
      </c>
      <c r="K35" s="74">
        <v>-347286621.65999997</v>
      </c>
      <c r="L35" s="75">
        <v>-402407517.1500001</v>
      </c>
    </row>
    <row r="36" spans="1:12" ht="12.75">
      <c r="A36" s="223" t="s">
        <v>14</v>
      </c>
      <c r="B36" s="224"/>
      <c r="C36" s="224"/>
      <c r="D36" s="224"/>
      <c r="E36" s="225"/>
      <c r="F36" s="8">
        <v>153</v>
      </c>
      <c r="G36" s="73">
        <v>0</v>
      </c>
      <c r="H36" s="74">
        <v>120.88</v>
      </c>
      <c r="I36" s="75">
        <v>120.88</v>
      </c>
      <c r="J36" s="73">
        <v>0</v>
      </c>
      <c r="K36" s="74">
        <v>21971.90000000014</v>
      </c>
      <c r="L36" s="75">
        <v>21971.90000000014</v>
      </c>
    </row>
    <row r="37" spans="1:12" ht="12.75">
      <c r="A37" s="223" t="s">
        <v>15</v>
      </c>
      <c r="B37" s="224"/>
      <c r="C37" s="224"/>
      <c r="D37" s="224"/>
      <c r="E37" s="225"/>
      <c r="F37" s="8">
        <v>154</v>
      </c>
      <c r="G37" s="73">
        <v>0</v>
      </c>
      <c r="H37" s="74">
        <v>22480216.68</v>
      </c>
      <c r="I37" s="75">
        <v>22480216.68</v>
      </c>
      <c r="J37" s="73">
        <v>130775.65</v>
      </c>
      <c r="K37" s="74">
        <v>22524223.120000005</v>
      </c>
      <c r="L37" s="75">
        <v>22654998.77000001</v>
      </c>
    </row>
    <row r="38" spans="1:12" ht="12.75">
      <c r="A38" s="223" t="s">
        <v>104</v>
      </c>
      <c r="B38" s="224"/>
      <c r="C38" s="224"/>
      <c r="D38" s="224"/>
      <c r="E38" s="225"/>
      <c r="F38" s="8">
        <v>155</v>
      </c>
      <c r="G38" s="76">
        <v>-28727715.55</v>
      </c>
      <c r="H38" s="77">
        <v>-70114712.17999998</v>
      </c>
      <c r="I38" s="75">
        <v>-98842427.72999997</v>
      </c>
      <c r="J38" s="76">
        <v>-952409.5499999998</v>
      </c>
      <c r="K38" s="77">
        <v>-36446700.97000001</v>
      </c>
      <c r="L38" s="75">
        <v>-37399110.52000001</v>
      </c>
    </row>
    <row r="39" spans="1:12" ht="12.75">
      <c r="A39" s="223" t="s">
        <v>16</v>
      </c>
      <c r="B39" s="224"/>
      <c r="C39" s="224"/>
      <c r="D39" s="224"/>
      <c r="E39" s="225"/>
      <c r="F39" s="8">
        <v>156</v>
      </c>
      <c r="G39" s="73">
        <v>-28727715.55</v>
      </c>
      <c r="H39" s="74">
        <v>-125637618.39999999</v>
      </c>
      <c r="I39" s="75">
        <v>-154365333.95</v>
      </c>
      <c r="J39" s="73">
        <v>-952409.5499999998</v>
      </c>
      <c r="K39" s="74">
        <v>-38964544.02</v>
      </c>
      <c r="L39" s="75">
        <v>-39916953.57</v>
      </c>
    </row>
    <row r="40" spans="1:12" ht="12.75">
      <c r="A40" s="223" t="s">
        <v>17</v>
      </c>
      <c r="B40" s="224"/>
      <c r="C40" s="224"/>
      <c r="D40" s="224"/>
      <c r="E40" s="225"/>
      <c r="F40" s="8">
        <v>157</v>
      </c>
      <c r="G40" s="73">
        <v>0</v>
      </c>
      <c r="H40" s="74">
        <v>0</v>
      </c>
      <c r="I40" s="75">
        <v>0</v>
      </c>
      <c r="J40" s="73">
        <v>0</v>
      </c>
      <c r="K40" s="74">
        <v>321.3000000000029</v>
      </c>
      <c r="L40" s="75">
        <v>321.3000000000029</v>
      </c>
    </row>
    <row r="41" spans="1:12" ht="12.75">
      <c r="A41" s="223" t="s">
        <v>18</v>
      </c>
      <c r="B41" s="224"/>
      <c r="C41" s="224"/>
      <c r="D41" s="224"/>
      <c r="E41" s="225"/>
      <c r="F41" s="8">
        <v>158</v>
      </c>
      <c r="G41" s="73">
        <v>0</v>
      </c>
      <c r="H41" s="74">
        <v>55522906.22000001</v>
      </c>
      <c r="I41" s="75">
        <v>55522906.22000001</v>
      </c>
      <c r="J41" s="73">
        <v>0</v>
      </c>
      <c r="K41" s="74">
        <v>2517521.7499999925</v>
      </c>
      <c r="L41" s="75">
        <v>2517521.7499999925</v>
      </c>
    </row>
    <row r="42" spans="1:12" ht="22.5" customHeight="1">
      <c r="A42" s="226" t="s">
        <v>105</v>
      </c>
      <c r="B42" s="224"/>
      <c r="C42" s="224"/>
      <c r="D42" s="224"/>
      <c r="E42" s="225"/>
      <c r="F42" s="8">
        <v>159</v>
      </c>
      <c r="G42" s="76">
        <v>-23402098.939999998</v>
      </c>
      <c r="H42" s="77">
        <v>0</v>
      </c>
      <c r="I42" s="75">
        <v>-23402098.939999998</v>
      </c>
      <c r="J42" s="76">
        <v>-15831378.149999999</v>
      </c>
      <c r="K42" s="77">
        <v>-1200000</v>
      </c>
      <c r="L42" s="75">
        <v>-17031378.15</v>
      </c>
    </row>
    <row r="43" spans="1:12" ht="21" customHeight="1">
      <c r="A43" s="223" t="s">
        <v>106</v>
      </c>
      <c r="B43" s="224"/>
      <c r="C43" s="224"/>
      <c r="D43" s="224"/>
      <c r="E43" s="225"/>
      <c r="F43" s="8">
        <v>160</v>
      </c>
      <c r="G43" s="76">
        <v>-23402098.939999998</v>
      </c>
      <c r="H43" s="77">
        <v>0</v>
      </c>
      <c r="I43" s="75">
        <v>-23402098.939999998</v>
      </c>
      <c r="J43" s="76">
        <v>-15831378.149999999</v>
      </c>
      <c r="K43" s="77">
        <v>0</v>
      </c>
      <c r="L43" s="75">
        <v>-15831378.149999999</v>
      </c>
    </row>
    <row r="44" spans="1:12" ht="12.75">
      <c r="A44" s="223" t="s">
        <v>19</v>
      </c>
      <c r="B44" s="224"/>
      <c r="C44" s="224"/>
      <c r="D44" s="224"/>
      <c r="E44" s="225"/>
      <c r="F44" s="8">
        <v>161</v>
      </c>
      <c r="G44" s="73">
        <v>-23399491.65</v>
      </c>
      <c r="H44" s="74">
        <v>0</v>
      </c>
      <c r="I44" s="75">
        <v>-23399491.65</v>
      </c>
      <c r="J44" s="73">
        <v>-15819827.43</v>
      </c>
      <c r="K44" s="74">
        <v>0</v>
      </c>
      <c r="L44" s="75">
        <v>-15819827.43</v>
      </c>
    </row>
    <row r="45" spans="1:12" ht="12.75">
      <c r="A45" s="223" t="s">
        <v>20</v>
      </c>
      <c r="B45" s="224"/>
      <c r="C45" s="224"/>
      <c r="D45" s="224"/>
      <c r="E45" s="225"/>
      <c r="F45" s="8">
        <v>162</v>
      </c>
      <c r="G45" s="73">
        <v>-2607.2899999999936</v>
      </c>
      <c r="H45" s="74">
        <v>0</v>
      </c>
      <c r="I45" s="75">
        <v>-2607.2899999999936</v>
      </c>
      <c r="J45" s="73">
        <v>-11550.720000000001</v>
      </c>
      <c r="K45" s="74">
        <v>0</v>
      </c>
      <c r="L45" s="75">
        <v>-11550.720000000001</v>
      </c>
    </row>
    <row r="46" spans="1:12" ht="21.75" customHeight="1">
      <c r="A46" s="223" t="s">
        <v>107</v>
      </c>
      <c r="B46" s="224"/>
      <c r="C46" s="224"/>
      <c r="D46" s="224"/>
      <c r="E46" s="225"/>
      <c r="F46" s="8">
        <v>163</v>
      </c>
      <c r="G46" s="76">
        <v>0</v>
      </c>
      <c r="H46" s="77">
        <v>0</v>
      </c>
      <c r="I46" s="75">
        <v>0</v>
      </c>
      <c r="J46" s="76">
        <v>0</v>
      </c>
      <c r="K46" s="77">
        <v>-1200000</v>
      </c>
      <c r="L46" s="75">
        <v>-1200000</v>
      </c>
    </row>
    <row r="47" spans="1:12" ht="12.75">
      <c r="A47" s="223" t="s">
        <v>21</v>
      </c>
      <c r="B47" s="224"/>
      <c r="C47" s="224"/>
      <c r="D47" s="224"/>
      <c r="E47" s="225"/>
      <c r="F47" s="8">
        <v>164</v>
      </c>
      <c r="G47" s="73">
        <v>0</v>
      </c>
      <c r="H47" s="74">
        <v>0</v>
      </c>
      <c r="I47" s="75">
        <v>0</v>
      </c>
      <c r="J47" s="73">
        <v>0</v>
      </c>
      <c r="K47" s="74">
        <v>-1200000</v>
      </c>
      <c r="L47" s="75">
        <v>-1200000</v>
      </c>
    </row>
    <row r="48" spans="1:12" ht="12.75">
      <c r="A48" s="223" t="s">
        <v>22</v>
      </c>
      <c r="B48" s="224"/>
      <c r="C48" s="224"/>
      <c r="D48" s="224"/>
      <c r="E48" s="225"/>
      <c r="F48" s="8">
        <v>165</v>
      </c>
      <c r="G48" s="73">
        <v>0</v>
      </c>
      <c r="H48" s="74">
        <v>0</v>
      </c>
      <c r="I48" s="75">
        <v>0</v>
      </c>
      <c r="J48" s="73">
        <v>0</v>
      </c>
      <c r="K48" s="74">
        <v>0</v>
      </c>
      <c r="L48" s="75">
        <v>0</v>
      </c>
    </row>
    <row r="49" spans="1:12" ht="12.75">
      <c r="A49" s="223" t="s">
        <v>23</v>
      </c>
      <c r="B49" s="224"/>
      <c r="C49" s="224"/>
      <c r="D49" s="224"/>
      <c r="E49" s="225"/>
      <c r="F49" s="8">
        <v>166</v>
      </c>
      <c r="G49" s="73">
        <v>0</v>
      </c>
      <c r="H49" s="74">
        <v>0</v>
      </c>
      <c r="I49" s="75">
        <v>0</v>
      </c>
      <c r="J49" s="73">
        <v>0</v>
      </c>
      <c r="K49" s="74">
        <v>0</v>
      </c>
      <c r="L49" s="75">
        <v>0</v>
      </c>
    </row>
    <row r="50" spans="1:12" ht="21" customHeight="1">
      <c r="A50" s="226" t="s">
        <v>210</v>
      </c>
      <c r="B50" s="224"/>
      <c r="C50" s="224"/>
      <c r="D50" s="224"/>
      <c r="E50" s="225"/>
      <c r="F50" s="8">
        <v>167</v>
      </c>
      <c r="G50" s="76">
        <v>875102.8500000001</v>
      </c>
      <c r="H50" s="77">
        <v>0</v>
      </c>
      <c r="I50" s="75">
        <v>875102.8500000001</v>
      </c>
      <c r="J50" s="76">
        <v>1043134.7400000002</v>
      </c>
      <c r="K50" s="77">
        <v>0</v>
      </c>
      <c r="L50" s="75">
        <v>1043134.7400000002</v>
      </c>
    </row>
    <row r="51" spans="1:12" ht="12.75">
      <c r="A51" s="223" t="s">
        <v>24</v>
      </c>
      <c r="B51" s="224"/>
      <c r="C51" s="224"/>
      <c r="D51" s="224"/>
      <c r="E51" s="225"/>
      <c r="F51" s="8">
        <v>168</v>
      </c>
      <c r="G51" s="73">
        <v>875102.8500000001</v>
      </c>
      <c r="H51" s="74">
        <v>0</v>
      </c>
      <c r="I51" s="75">
        <v>875102.8500000001</v>
      </c>
      <c r="J51" s="73">
        <v>1043134.7400000002</v>
      </c>
      <c r="K51" s="74">
        <v>0</v>
      </c>
      <c r="L51" s="75">
        <v>1043134.7400000002</v>
      </c>
    </row>
    <row r="52" spans="1:12" ht="12.75">
      <c r="A52" s="223" t="s">
        <v>25</v>
      </c>
      <c r="B52" s="224"/>
      <c r="C52" s="224"/>
      <c r="D52" s="224"/>
      <c r="E52" s="225"/>
      <c r="F52" s="8">
        <v>169</v>
      </c>
      <c r="G52" s="73">
        <v>0</v>
      </c>
      <c r="H52" s="74">
        <v>0</v>
      </c>
      <c r="I52" s="75">
        <v>0</v>
      </c>
      <c r="J52" s="73">
        <v>0</v>
      </c>
      <c r="K52" s="74">
        <v>0</v>
      </c>
      <c r="L52" s="75">
        <v>0</v>
      </c>
    </row>
    <row r="53" spans="1:12" ht="12.75">
      <c r="A53" s="223" t="s">
        <v>26</v>
      </c>
      <c r="B53" s="224"/>
      <c r="C53" s="224"/>
      <c r="D53" s="224"/>
      <c r="E53" s="225"/>
      <c r="F53" s="8">
        <v>170</v>
      </c>
      <c r="G53" s="73">
        <v>0</v>
      </c>
      <c r="H53" s="74">
        <v>0</v>
      </c>
      <c r="I53" s="75">
        <v>0</v>
      </c>
      <c r="J53" s="73">
        <v>0</v>
      </c>
      <c r="K53" s="74">
        <v>0</v>
      </c>
      <c r="L53" s="75">
        <v>0</v>
      </c>
    </row>
    <row r="54" spans="1:12" ht="21" customHeight="1">
      <c r="A54" s="226" t="s">
        <v>108</v>
      </c>
      <c r="B54" s="224"/>
      <c r="C54" s="224"/>
      <c r="D54" s="224"/>
      <c r="E54" s="225"/>
      <c r="F54" s="8">
        <v>171</v>
      </c>
      <c r="G54" s="76">
        <v>0</v>
      </c>
      <c r="H54" s="77">
        <v>-1290459.8599999999</v>
      </c>
      <c r="I54" s="75">
        <v>-1290459.8599999999</v>
      </c>
      <c r="J54" s="76">
        <v>0</v>
      </c>
      <c r="K54" s="77">
        <v>-371396.90000000014</v>
      </c>
      <c r="L54" s="75">
        <v>-371396.90000000014</v>
      </c>
    </row>
    <row r="55" spans="1:12" ht="12.75">
      <c r="A55" s="223" t="s">
        <v>27</v>
      </c>
      <c r="B55" s="224"/>
      <c r="C55" s="224"/>
      <c r="D55" s="224"/>
      <c r="E55" s="225"/>
      <c r="F55" s="8">
        <v>172</v>
      </c>
      <c r="G55" s="73">
        <v>0</v>
      </c>
      <c r="H55" s="74">
        <v>-1080544.18</v>
      </c>
      <c r="I55" s="75">
        <v>-1080544.18</v>
      </c>
      <c r="J55" s="73">
        <v>0</v>
      </c>
      <c r="K55" s="74">
        <v>-92960</v>
      </c>
      <c r="L55" s="75">
        <v>-92960</v>
      </c>
    </row>
    <row r="56" spans="1:12" ht="12.75">
      <c r="A56" s="223" t="s">
        <v>28</v>
      </c>
      <c r="B56" s="224"/>
      <c r="C56" s="224"/>
      <c r="D56" s="224"/>
      <c r="E56" s="225"/>
      <c r="F56" s="8">
        <v>173</v>
      </c>
      <c r="G56" s="73">
        <v>0</v>
      </c>
      <c r="H56" s="74">
        <v>-209915.68</v>
      </c>
      <c r="I56" s="75">
        <v>-209915.68</v>
      </c>
      <c r="J56" s="73">
        <v>0</v>
      </c>
      <c r="K56" s="74">
        <v>-278436.89999999997</v>
      </c>
      <c r="L56" s="75">
        <v>-278436.89999999997</v>
      </c>
    </row>
    <row r="57" spans="1:12" ht="21" customHeight="1">
      <c r="A57" s="226" t="s">
        <v>109</v>
      </c>
      <c r="B57" s="224"/>
      <c r="C57" s="224"/>
      <c r="D57" s="224"/>
      <c r="E57" s="225"/>
      <c r="F57" s="8">
        <v>174</v>
      </c>
      <c r="G57" s="76">
        <v>-27048375.769999996</v>
      </c>
      <c r="H57" s="77">
        <v>-233333130.57999998</v>
      </c>
      <c r="I57" s="75">
        <v>-260381506.34999996</v>
      </c>
      <c r="J57" s="76">
        <v>-37630361.8</v>
      </c>
      <c r="K57" s="77">
        <v>-249613469.64999998</v>
      </c>
      <c r="L57" s="75">
        <v>-287243831.45</v>
      </c>
    </row>
    <row r="58" spans="1:12" ht="12.75">
      <c r="A58" s="223" t="s">
        <v>110</v>
      </c>
      <c r="B58" s="224"/>
      <c r="C58" s="224"/>
      <c r="D58" s="224"/>
      <c r="E58" s="225"/>
      <c r="F58" s="8">
        <v>175</v>
      </c>
      <c r="G58" s="76">
        <v>-8512445.16</v>
      </c>
      <c r="H58" s="77">
        <v>-75173435.52000003</v>
      </c>
      <c r="I58" s="75">
        <v>-83685880.68000002</v>
      </c>
      <c r="J58" s="76">
        <v>-7227513.1899999995</v>
      </c>
      <c r="K58" s="77">
        <v>-76778591.90999997</v>
      </c>
      <c r="L58" s="75">
        <v>-84006105.09999996</v>
      </c>
    </row>
    <row r="59" spans="1:12" ht="12.75">
      <c r="A59" s="223" t="s">
        <v>29</v>
      </c>
      <c r="B59" s="224"/>
      <c r="C59" s="224"/>
      <c r="D59" s="224"/>
      <c r="E59" s="225"/>
      <c r="F59" s="8">
        <v>176</v>
      </c>
      <c r="G59" s="73">
        <v>-6417747.120000001</v>
      </c>
      <c r="H59" s="74">
        <v>-45619406.64999999</v>
      </c>
      <c r="I59" s="75">
        <v>-52037153.769999996</v>
      </c>
      <c r="J59" s="73">
        <v>-5353441.930000002</v>
      </c>
      <c r="K59" s="74">
        <v>-46593295.769999996</v>
      </c>
      <c r="L59" s="75">
        <v>-51946737.69999999</v>
      </c>
    </row>
    <row r="60" spans="1:12" ht="12.75">
      <c r="A60" s="223" t="s">
        <v>30</v>
      </c>
      <c r="B60" s="224"/>
      <c r="C60" s="224"/>
      <c r="D60" s="224"/>
      <c r="E60" s="225"/>
      <c r="F60" s="8">
        <v>177</v>
      </c>
      <c r="G60" s="73">
        <v>-2094698.04</v>
      </c>
      <c r="H60" s="74">
        <v>-33408174.21</v>
      </c>
      <c r="I60" s="75">
        <v>-35502872.25</v>
      </c>
      <c r="J60" s="73">
        <v>-1874071.2600000002</v>
      </c>
      <c r="K60" s="74">
        <v>-31124908.319999993</v>
      </c>
      <c r="L60" s="75">
        <v>-32998979.57999999</v>
      </c>
    </row>
    <row r="61" spans="1:12" ht="12.75">
      <c r="A61" s="223" t="s">
        <v>31</v>
      </c>
      <c r="B61" s="224"/>
      <c r="C61" s="224"/>
      <c r="D61" s="224"/>
      <c r="E61" s="225"/>
      <c r="F61" s="8">
        <v>178</v>
      </c>
      <c r="G61" s="73">
        <v>0</v>
      </c>
      <c r="H61" s="74">
        <v>3854145.34</v>
      </c>
      <c r="I61" s="75">
        <v>3854145.34</v>
      </c>
      <c r="J61" s="73">
        <v>0</v>
      </c>
      <c r="K61" s="74">
        <v>939612.1799999999</v>
      </c>
      <c r="L61" s="75">
        <v>939612.1799999999</v>
      </c>
    </row>
    <row r="62" spans="1:12" ht="24" customHeight="1">
      <c r="A62" s="223" t="s">
        <v>111</v>
      </c>
      <c r="B62" s="224"/>
      <c r="C62" s="224"/>
      <c r="D62" s="224"/>
      <c r="E62" s="225"/>
      <c r="F62" s="8">
        <v>179</v>
      </c>
      <c r="G62" s="76">
        <v>-18535930.61</v>
      </c>
      <c r="H62" s="77">
        <v>-158159695.05999994</v>
      </c>
      <c r="I62" s="75">
        <v>-176695625.66999996</v>
      </c>
      <c r="J62" s="76">
        <v>-30402848.609999992</v>
      </c>
      <c r="K62" s="77">
        <v>-172834877.74</v>
      </c>
      <c r="L62" s="75">
        <v>-203237726.35000002</v>
      </c>
    </row>
    <row r="63" spans="1:12" ht="12.75">
      <c r="A63" s="223" t="s">
        <v>32</v>
      </c>
      <c r="B63" s="224"/>
      <c r="C63" s="224"/>
      <c r="D63" s="224"/>
      <c r="E63" s="225"/>
      <c r="F63" s="8">
        <v>180</v>
      </c>
      <c r="G63" s="73">
        <v>-466470.54999999993</v>
      </c>
      <c r="H63" s="74">
        <v>-13563377.73</v>
      </c>
      <c r="I63" s="75">
        <v>-14029848.280000001</v>
      </c>
      <c r="J63" s="73">
        <v>-483480.30000000005</v>
      </c>
      <c r="K63" s="74">
        <v>-13552609.93</v>
      </c>
      <c r="L63" s="75">
        <v>-14036090.229999997</v>
      </c>
    </row>
    <row r="64" spans="1:12" ht="12.75">
      <c r="A64" s="223" t="s">
        <v>47</v>
      </c>
      <c r="B64" s="224"/>
      <c r="C64" s="224"/>
      <c r="D64" s="224"/>
      <c r="E64" s="225"/>
      <c r="F64" s="8">
        <v>181</v>
      </c>
      <c r="G64" s="73">
        <v>-11057015.43</v>
      </c>
      <c r="H64" s="74">
        <v>-97475365.34</v>
      </c>
      <c r="I64" s="75">
        <v>-108532380.77000001</v>
      </c>
      <c r="J64" s="73">
        <v>-11191103.129999999</v>
      </c>
      <c r="K64" s="74">
        <v>-89439892.85999998</v>
      </c>
      <c r="L64" s="75">
        <v>-100630995.98999998</v>
      </c>
    </row>
    <row r="65" spans="1:12" ht="12.75">
      <c r="A65" s="223" t="s">
        <v>48</v>
      </c>
      <c r="B65" s="224"/>
      <c r="C65" s="224"/>
      <c r="D65" s="224"/>
      <c r="E65" s="225"/>
      <c r="F65" s="8">
        <v>182</v>
      </c>
      <c r="G65" s="73">
        <v>-7012444.630000001</v>
      </c>
      <c r="H65" s="74">
        <v>-47120951.99000001</v>
      </c>
      <c r="I65" s="75">
        <v>-54133396.62000001</v>
      </c>
      <c r="J65" s="73">
        <v>-18728265.18</v>
      </c>
      <c r="K65" s="74">
        <v>-69842374.95</v>
      </c>
      <c r="L65" s="75">
        <v>-88570640.13</v>
      </c>
    </row>
    <row r="66" spans="1:12" ht="12.75">
      <c r="A66" s="226" t="s">
        <v>112</v>
      </c>
      <c r="B66" s="224"/>
      <c r="C66" s="224"/>
      <c r="D66" s="224"/>
      <c r="E66" s="225"/>
      <c r="F66" s="8">
        <v>183</v>
      </c>
      <c r="G66" s="76">
        <v>-5285676.2</v>
      </c>
      <c r="H66" s="77">
        <v>-12903285.579999998</v>
      </c>
      <c r="I66" s="75">
        <v>-18188961.779999997</v>
      </c>
      <c r="J66" s="76">
        <v>-16128627.860000001</v>
      </c>
      <c r="K66" s="77">
        <v>-42250241.88000001</v>
      </c>
      <c r="L66" s="75">
        <v>-58378869.740000024</v>
      </c>
    </row>
    <row r="67" spans="1:12" ht="21" customHeight="1">
      <c r="A67" s="223" t="s">
        <v>221</v>
      </c>
      <c r="B67" s="224"/>
      <c r="C67" s="224"/>
      <c r="D67" s="224"/>
      <c r="E67" s="225"/>
      <c r="F67" s="8">
        <v>184</v>
      </c>
      <c r="G67" s="73">
        <v>0</v>
      </c>
      <c r="H67" s="74">
        <v>251746.27</v>
      </c>
      <c r="I67" s="75">
        <v>251746.27</v>
      </c>
      <c r="J67" s="73">
        <v>0</v>
      </c>
      <c r="K67" s="74">
        <v>0</v>
      </c>
      <c r="L67" s="75">
        <v>0</v>
      </c>
    </row>
    <row r="68" spans="1:12" ht="12.75">
      <c r="A68" s="223" t="s">
        <v>49</v>
      </c>
      <c r="B68" s="224"/>
      <c r="C68" s="224"/>
      <c r="D68" s="224"/>
      <c r="E68" s="225"/>
      <c r="F68" s="8">
        <v>185</v>
      </c>
      <c r="G68" s="73">
        <v>0</v>
      </c>
      <c r="H68" s="74">
        <v>-65.04999999999995</v>
      </c>
      <c r="I68" s="75">
        <v>-65.04999999999995</v>
      </c>
      <c r="J68" s="73">
        <v>-8449.8</v>
      </c>
      <c r="K68" s="74">
        <v>0</v>
      </c>
      <c r="L68" s="75">
        <v>-8449.8</v>
      </c>
    </row>
    <row r="69" spans="1:12" ht="12.75">
      <c r="A69" s="223" t="s">
        <v>206</v>
      </c>
      <c r="B69" s="224"/>
      <c r="C69" s="224"/>
      <c r="D69" s="224"/>
      <c r="E69" s="225"/>
      <c r="F69" s="8">
        <v>186</v>
      </c>
      <c r="G69" s="73">
        <v>0</v>
      </c>
      <c r="H69" s="74">
        <v>0</v>
      </c>
      <c r="I69" s="75">
        <v>0</v>
      </c>
      <c r="J69" s="73">
        <v>-7210026.510000002</v>
      </c>
      <c r="K69" s="74">
        <v>-20077255.25</v>
      </c>
      <c r="L69" s="75">
        <v>-27287281.760000005</v>
      </c>
    </row>
    <row r="70" spans="1:12" ht="23.25" customHeight="1">
      <c r="A70" s="223" t="s">
        <v>249</v>
      </c>
      <c r="B70" s="224"/>
      <c r="C70" s="224"/>
      <c r="D70" s="224"/>
      <c r="E70" s="225"/>
      <c r="F70" s="8">
        <v>187</v>
      </c>
      <c r="G70" s="73">
        <v>-2546241.9</v>
      </c>
      <c r="H70" s="74">
        <v>-10790600.3</v>
      </c>
      <c r="I70" s="75">
        <v>-13336842.200000001</v>
      </c>
      <c r="J70" s="73">
        <v>-127043.78000000026</v>
      </c>
      <c r="K70" s="74">
        <v>-86335.68</v>
      </c>
      <c r="L70" s="75">
        <v>-213379.46000000043</v>
      </c>
    </row>
    <row r="71" spans="1:12" ht="19.5" customHeight="1">
      <c r="A71" s="223" t="s">
        <v>250</v>
      </c>
      <c r="B71" s="224"/>
      <c r="C71" s="224"/>
      <c r="D71" s="224"/>
      <c r="E71" s="225"/>
      <c r="F71" s="8">
        <v>188</v>
      </c>
      <c r="G71" s="73">
        <v>-4201618.43</v>
      </c>
      <c r="H71" s="74">
        <v>-4098565.62</v>
      </c>
      <c r="I71" s="75">
        <v>-8300184.05</v>
      </c>
      <c r="J71" s="73">
        <v>-374834.93000000005</v>
      </c>
      <c r="K71" s="74">
        <v>-410408.2100000001</v>
      </c>
      <c r="L71" s="75">
        <v>-785243.1400000001</v>
      </c>
    </row>
    <row r="72" spans="1:12" ht="12.75">
      <c r="A72" s="223" t="s">
        <v>252</v>
      </c>
      <c r="B72" s="224"/>
      <c r="C72" s="224"/>
      <c r="D72" s="224"/>
      <c r="E72" s="225"/>
      <c r="F72" s="8">
        <v>189</v>
      </c>
      <c r="G72" s="73">
        <v>1579269.61</v>
      </c>
      <c r="H72" s="74">
        <v>9401600.3</v>
      </c>
      <c r="I72" s="75">
        <v>10980869.91</v>
      </c>
      <c r="J72" s="73">
        <v>-8281698.399999999</v>
      </c>
      <c r="K72" s="74">
        <v>-3618344.24</v>
      </c>
      <c r="L72" s="75">
        <v>-11900042.64</v>
      </c>
    </row>
    <row r="73" spans="1:12" ht="12.75">
      <c r="A73" s="223" t="s">
        <v>251</v>
      </c>
      <c r="B73" s="224"/>
      <c r="C73" s="224"/>
      <c r="D73" s="224"/>
      <c r="E73" s="225"/>
      <c r="F73" s="8">
        <v>190</v>
      </c>
      <c r="G73" s="73">
        <v>-117085.48000000004</v>
      </c>
      <c r="H73" s="74">
        <v>-7667401.18</v>
      </c>
      <c r="I73" s="75">
        <v>-7784486.66</v>
      </c>
      <c r="J73" s="73">
        <v>-126574.44</v>
      </c>
      <c r="K73" s="74">
        <v>-18057898.5</v>
      </c>
      <c r="L73" s="75">
        <v>-18184472.939999998</v>
      </c>
    </row>
    <row r="74" spans="1:12" ht="24.75" customHeight="1">
      <c r="A74" s="226" t="s">
        <v>113</v>
      </c>
      <c r="B74" s="224"/>
      <c r="C74" s="224"/>
      <c r="D74" s="224"/>
      <c r="E74" s="225"/>
      <c r="F74" s="8">
        <v>191</v>
      </c>
      <c r="G74" s="76">
        <v>-45484.05</v>
      </c>
      <c r="H74" s="77">
        <v>-21538770.689999998</v>
      </c>
      <c r="I74" s="75">
        <v>-21584254.74</v>
      </c>
      <c r="J74" s="76">
        <v>-46276.139999999985</v>
      </c>
      <c r="K74" s="77">
        <v>-21601562.39</v>
      </c>
      <c r="L74" s="75">
        <v>-21647838.53</v>
      </c>
    </row>
    <row r="75" spans="1:12" ht="12.75">
      <c r="A75" s="223" t="s">
        <v>50</v>
      </c>
      <c r="B75" s="224"/>
      <c r="C75" s="224"/>
      <c r="D75" s="224"/>
      <c r="E75" s="225"/>
      <c r="F75" s="8">
        <v>192</v>
      </c>
      <c r="G75" s="73">
        <v>0</v>
      </c>
      <c r="H75" s="74">
        <v>-1575698.54</v>
      </c>
      <c r="I75" s="75">
        <v>-1575698.54</v>
      </c>
      <c r="J75" s="73">
        <v>0</v>
      </c>
      <c r="K75" s="74">
        <v>-1533133.44</v>
      </c>
      <c r="L75" s="75">
        <v>-1533133.44</v>
      </c>
    </row>
    <row r="76" spans="1:12" ht="12.75">
      <c r="A76" s="223" t="s">
        <v>51</v>
      </c>
      <c r="B76" s="224"/>
      <c r="C76" s="224"/>
      <c r="D76" s="224"/>
      <c r="E76" s="225"/>
      <c r="F76" s="8">
        <v>193</v>
      </c>
      <c r="G76" s="73">
        <v>-45484.05</v>
      </c>
      <c r="H76" s="74">
        <v>-19963072.15</v>
      </c>
      <c r="I76" s="75">
        <v>-20008556.2</v>
      </c>
      <c r="J76" s="73">
        <v>-46276.139999999985</v>
      </c>
      <c r="K76" s="74">
        <v>-20068428.950000003</v>
      </c>
      <c r="L76" s="75">
        <v>-20114705.090000004</v>
      </c>
    </row>
    <row r="77" spans="1:12" ht="12.75">
      <c r="A77" s="226" t="s">
        <v>59</v>
      </c>
      <c r="B77" s="224"/>
      <c r="C77" s="224"/>
      <c r="D77" s="224"/>
      <c r="E77" s="225"/>
      <c r="F77" s="8">
        <v>194</v>
      </c>
      <c r="G77" s="73">
        <v>-100.73</v>
      </c>
      <c r="H77" s="74">
        <v>-70080090.65</v>
      </c>
      <c r="I77" s="75">
        <v>-70080191.38000001</v>
      </c>
      <c r="J77" s="73">
        <v>0</v>
      </c>
      <c r="K77" s="74">
        <v>-22945765.33</v>
      </c>
      <c r="L77" s="75">
        <v>-22945765.33</v>
      </c>
    </row>
    <row r="78" spans="1:12" ht="48" customHeight="1">
      <c r="A78" s="226" t="s">
        <v>350</v>
      </c>
      <c r="B78" s="224"/>
      <c r="C78" s="224"/>
      <c r="D78" s="224"/>
      <c r="E78" s="225"/>
      <c r="F78" s="8">
        <v>195</v>
      </c>
      <c r="G78" s="76">
        <v>1850257.8800000288</v>
      </c>
      <c r="H78" s="77">
        <v>32471671.730000287</v>
      </c>
      <c r="I78" s="75">
        <v>34321929.61000031</v>
      </c>
      <c r="J78" s="76">
        <v>6017820.310000047</v>
      </c>
      <c r="K78" s="77">
        <v>37718721.87999801</v>
      </c>
      <c r="L78" s="75">
        <v>43736542.189998046</v>
      </c>
    </row>
    <row r="79" spans="1:12" ht="12.75">
      <c r="A79" s="226" t="s">
        <v>114</v>
      </c>
      <c r="B79" s="224"/>
      <c r="C79" s="224"/>
      <c r="D79" s="224"/>
      <c r="E79" s="225"/>
      <c r="F79" s="8">
        <v>196</v>
      </c>
      <c r="G79" s="76">
        <v>-412148.73</v>
      </c>
      <c r="H79" s="77">
        <v>-8165679.270000001</v>
      </c>
      <c r="I79" s="75">
        <v>-8577828.000000002</v>
      </c>
      <c r="J79" s="76">
        <v>-1164065.17</v>
      </c>
      <c r="K79" s="77">
        <v>-11261025.029999997</v>
      </c>
      <c r="L79" s="75">
        <v>-12425090.2</v>
      </c>
    </row>
    <row r="80" spans="1:12" ht="12.75">
      <c r="A80" s="223" t="s">
        <v>52</v>
      </c>
      <c r="B80" s="224"/>
      <c r="C80" s="224"/>
      <c r="D80" s="224"/>
      <c r="E80" s="225"/>
      <c r="F80" s="8">
        <v>197</v>
      </c>
      <c r="G80" s="73">
        <v>-412148.73</v>
      </c>
      <c r="H80" s="74">
        <v>-8165679.270000001</v>
      </c>
      <c r="I80" s="75">
        <v>-8577828.000000002</v>
      </c>
      <c r="J80" s="73">
        <v>-1164065.17</v>
      </c>
      <c r="K80" s="74">
        <v>-11261025.029999997</v>
      </c>
      <c r="L80" s="75">
        <v>-12425090.2</v>
      </c>
    </row>
    <row r="81" spans="1:12" ht="12.75">
      <c r="A81" s="223" t="s">
        <v>53</v>
      </c>
      <c r="B81" s="224"/>
      <c r="C81" s="224"/>
      <c r="D81" s="224"/>
      <c r="E81" s="225"/>
      <c r="F81" s="8">
        <v>198</v>
      </c>
      <c r="G81" s="73">
        <v>0</v>
      </c>
      <c r="H81" s="74">
        <v>0</v>
      </c>
      <c r="I81" s="75">
        <v>0</v>
      </c>
      <c r="J81" s="73">
        <v>0</v>
      </c>
      <c r="K81" s="74"/>
      <c r="L81" s="75"/>
    </row>
    <row r="82" spans="1:12" ht="21" customHeight="1">
      <c r="A82" s="226" t="s">
        <v>208</v>
      </c>
      <c r="B82" s="224"/>
      <c r="C82" s="224"/>
      <c r="D82" s="224"/>
      <c r="E82" s="225"/>
      <c r="F82" s="8">
        <v>199</v>
      </c>
      <c r="G82" s="76">
        <v>1438109.1500000292</v>
      </c>
      <c r="H82" s="77">
        <v>24305992.46000029</v>
      </c>
      <c r="I82" s="75">
        <v>25744101.61000032</v>
      </c>
      <c r="J82" s="76">
        <v>4853755.140000047</v>
      </c>
      <c r="K82" s="77">
        <v>26457696.849998012</v>
      </c>
      <c r="L82" s="75">
        <v>31311451.989998057</v>
      </c>
    </row>
    <row r="83" spans="1:12" ht="12.75">
      <c r="A83" s="226" t="s">
        <v>253</v>
      </c>
      <c r="B83" s="227"/>
      <c r="C83" s="227"/>
      <c r="D83" s="227"/>
      <c r="E83" s="235"/>
      <c r="F83" s="8">
        <v>200</v>
      </c>
      <c r="G83" s="73">
        <v>1377809.3399999999</v>
      </c>
      <c r="H83" s="74">
        <v>23946796.99000001</v>
      </c>
      <c r="I83" s="75">
        <v>25324606.33000001</v>
      </c>
      <c r="J83" s="73">
        <v>4708771.610000001</v>
      </c>
      <c r="K83" s="74">
        <v>26273659.85000001</v>
      </c>
      <c r="L83" s="75">
        <v>30982431.460000023</v>
      </c>
    </row>
    <row r="84" spans="1:12" ht="12.75">
      <c r="A84" s="226" t="s">
        <v>254</v>
      </c>
      <c r="B84" s="227"/>
      <c r="C84" s="227"/>
      <c r="D84" s="227"/>
      <c r="E84" s="235"/>
      <c r="F84" s="8">
        <v>201</v>
      </c>
      <c r="G84" s="73">
        <v>60299.80999999997</v>
      </c>
      <c r="H84" s="74">
        <v>359195.25</v>
      </c>
      <c r="I84" s="75">
        <v>419495.05999999994</v>
      </c>
      <c r="J84" s="73">
        <v>144983.30000000005</v>
      </c>
      <c r="K84" s="74">
        <v>184037.26912499685</v>
      </c>
      <c r="L84" s="75">
        <v>329020.56912499666</v>
      </c>
    </row>
    <row r="85" spans="1:12" ht="12.75">
      <c r="A85" s="226" t="s">
        <v>259</v>
      </c>
      <c r="B85" s="227"/>
      <c r="C85" s="227"/>
      <c r="D85" s="227"/>
      <c r="E85" s="227"/>
      <c r="F85" s="8">
        <v>202</v>
      </c>
      <c r="G85" s="73">
        <v>134980550.64000002</v>
      </c>
      <c r="H85" s="73">
        <v>774158837.8600001</v>
      </c>
      <c r="I85" s="81">
        <v>909139388.5000001</v>
      </c>
      <c r="J85" s="73">
        <v>130553858.91000006</v>
      </c>
      <c r="K85" s="73">
        <v>736888285.6399982</v>
      </c>
      <c r="L85" s="81">
        <v>867442144.5499983</v>
      </c>
    </row>
    <row r="86" spans="1:12" ht="12.75">
      <c r="A86" s="226" t="s">
        <v>260</v>
      </c>
      <c r="B86" s="227"/>
      <c r="C86" s="227"/>
      <c r="D86" s="227"/>
      <c r="E86" s="227"/>
      <c r="F86" s="8">
        <v>203</v>
      </c>
      <c r="G86" s="73">
        <v>-133542441.48999995</v>
      </c>
      <c r="H86" s="73">
        <v>-749852845.3999999</v>
      </c>
      <c r="I86" s="81">
        <v>-883395286.8899999</v>
      </c>
      <c r="J86" s="73">
        <v>-125700103.76999998</v>
      </c>
      <c r="K86" s="73">
        <v>-710430588.7900004</v>
      </c>
      <c r="L86" s="81">
        <v>-836130692.5600004</v>
      </c>
    </row>
    <row r="87" spans="1:12" ht="12.75">
      <c r="A87" s="226" t="s">
        <v>209</v>
      </c>
      <c r="B87" s="224"/>
      <c r="C87" s="224"/>
      <c r="D87" s="224"/>
      <c r="E87" s="224"/>
      <c r="F87" s="8">
        <v>204</v>
      </c>
      <c r="G87" s="76">
        <v>-23589570</v>
      </c>
      <c r="H87" s="77">
        <v>-36561789</v>
      </c>
      <c r="I87" s="75">
        <v>-60151359</v>
      </c>
      <c r="J87" s="76">
        <v>-2957257.38</v>
      </c>
      <c r="K87" s="77">
        <v>-4143131.1284330003</v>
      </c>
      <c r="L87" s="75">
        <v>-7100388.508433</v>
      </c>
    </row>
    <row r="88" spans="1:12" ht="19.5" customHeight="1">
      <c r="A88" s="223" t="s">
        <v>261</v>
      </c>
      <c r="B88" s="224"/>
      <c r="C88" s="224"/>
      <c r="D88" s="224"/>
      <c r="E88" s="224"/>
      <c r="F88" s="8">
        <v>205</v>
      </c>
      <c r="G88" s="73">
        <v>0</v>
      </c>
      <c r="H88" s="74">
        <v>57666</v>
      </c>
      <c r="I88" s="75">
        <v>57666</v>
      </c>
      <c r="J88" s="73">
        <v>0</v>
      </c>
      <c r="K88" s="74">
        <v>-81020</v>
      </c>
      <c r="L88" s="75">
        <v>-81020</v>
      </c>
    </row>
    <row r="89" spans="1:12" ht="23.25" customHeight="1">
      <c r="A89" s="223" t="s">
        <v>262</v>
      </c>
      <c r="B89" s="224"/>
      <c r="C89" s="224"/>
      <c r="D89" s="224"/>
      <c r="E89" s="224"/>
      <c r="F89" s="8">
        <v>206</v>
      </c>
      <c r="G89" s="73">
        <v>-23589570</v>
      </c>
      <c r="H89" s="74">
        <v>-32677329</v>
      </c>
      <c r="I89" s="75">
        <v>-56266899</v>
      </c>
      <c r="J89" s="73">
        <v>-2957257.38</v>
      </c>
      <c r="K89" s="74">
        <v>-2508153.7699999996</v>
      </c>
      <c r="L89" s="75">
        <v>-5465411.149999999</v>
      </c>
    </row>
    <row r="90" spans="1:12" ht="21.75" customHeight="1">
      <c r="A90" s="223" t="s">
        <v>263</v>
      </c>
      <c r="B90" s="224"/>
      <c r="C90" s="224"/>
      <c r="D90" s="224"/>
      <c r="E90" s="224"/>
      <c r="F90" s="8">
        <v>207</v>
      </c>
      <c r="G90" s="73">
        <v>0</v>
      </c>
      <c r="H90" s="74">
        <v>-3942126</v>
      </c>
      <c r="I90" s="75">
        <v>-3942126</v>
      </c>
      <c r="J90" s="73">
        <v>0</v>
      </c>
      <c r="K90" s="74">
        <v>-1553957.3584329998</v>
      </c>
      <c r="L90" s="75">
        <v>-1553957.3584329998</v>
      </c>
    </row>
    <row r="91" spans="1:12" ht="21" customHeight="1">
      <c r="A91" s="223" t="s">
        <v>264</v>
      </c>
      <c r="B91" s="224"/>
      <c r="C91" s="224"/>
      <c r="D91" s="224"/>
      <c r="E91" s="224"/>
      <c r="F91" s="8">
        <v>208</v>
      </c>
      <c r="G91" s="73">
        <v>0</v>
      </c>
      <c r="H91" s="74">
        <v>0</v>
      </c>
      <c r="I91" s="75">
        <v>0</v>
      </c>
      <c r="J91" s="73">
        <v>0</v>
      </c>
      <c r="K91" s="74">
        <v>0</v>
      </c>
      <c r="L91" s="75">
        <v>0</v>
      </c>
    </row>
    <row r="92" spans="1:12" ht="12.75">
      <c r="A92" s="223" t="s">
        <v>265</v>
      </c>
      <c r="B92" s="224"/>
      <c r="C92" s="224"/>
      <c r="D92" s="224"/>
      <c r="E92" s="224"/>
      <c r="F92" s="8">
        <v>209</v>
      </c>
      <c r="G92" s="73">
        <v>0</v>
      </c>
      <c r="H92" s="74">
        <v>0</v>
      </c>
      <c r="I92" s="75">
        <v>0</v>
      </c>
      <c r="J92" s="73">
        <v>0</v>
      </c>
      <c r="K92" s="74">
        <v>0</v>
      </c>
      <c r="L92" s="75">
        <v>0</v>
      </c>
    </row>
    <row r="93" spans="1:12" ht="22.5" customHeight="1">
      <c r="A93" s="223" t="s">
        <v>266</v>
      </c>
      <c r="B93" s="224"/>
      <c r="C93" s="224"/>
      <c r="D93" s="224"/>
      <c r="E93" s="224"/>
      <c r="F93" s="8">
        <v>210</v>
      </c>
      <c r="G93" s="73">
        <v>0</v>
      </c>
      <c r="H93" s="74">
        <v>0</v>
      </c>
      <c r="I93" s="75">
        <v>0</v>
      </c>
      <c r="J93" s="73">
        <v>0</v>
      </c>
      <c r="K93" s="74">
        <v>0</v>
      </c>
      <c r="L93" s="75">
        <v>0</v>
      </c>
    </row>
    <row r="94" spans="1:12" ht="12.75">
      <c r="A94" s="223" t="s">
        <v>267</v>
      </c>
      <c r="B94" s="224"/>
      <c r="C94" s="224"/>
      <c r="D94" s="224"/>
      <c r="E94" s="224"/>
      <c r="F94" s="8">
        <v>211</v>
      </c>
      <c r="G94" s="73">
        <v>0</v>
      </c>
      <c r="H94" s="74">
        <v>0</v>
      </c>
      <c r="I94" s="75">
        <v>0</v>
      </c>
      <c r="J94" s="73">
        <v>0</v>
      </c>
      <c r="K94" s="74">
        <v>0</v>
      </c>
      <c r="L94" s="75">
        <v>0</v>
      </c>
    </row>
    <row r="95" spans="1:12" ht="12.75">
      <c r="A95" s="223" t="s">
        <v>268</v>
      </c>
      <c r="B95" s="224"/>
      <c r="C95" s="224"/>
      <c r="D95" s="224"/>
      <c r="E95" s="224"/>
      <c r="F95" s="8">
        <v>212</v>
      </c>
      <c r="G95" s="73">
        <v>0</v>
      </c>
      <c r="H95" s="74">
        <v>0</v>
      </c>
      <c r="I95" s="75">
        <v>0</v>
      </c>
      <c r="J95" s="73">
        <v>0</v>
      </c>
      <c r="K95" s="74">
        <v>0</v>
      </c>
      <c r="L95" s="75">
        <v>0</v>
      </c>
    </row>
    <row r="96" spans="1:12" ht="12.75">
      <c r="A96" s="226" t="s">
        <v>207</v>
      </c>
      <c r="B96" s="224"/>
      <c r="C96" s="224"/>
      <c r="D96" s="224"/>
      <c r="E96" s="224"/>
      <c r="F96" s="8">
        <v>213</v>
      </c>
      <c r="G96" s="76">
        <v>-22151460.84999997</v>
      </c>
      <c r="H96" s="77">
        <v>-12255796.539999709</v>
      </c>
      <c r="I96" s="75">
        <v>-34407257.38999968</v>
      </c>
      <c r="J96" s="76">
        <v>1896497.7600000463</v>
      </c>
      <c r="K96" s="77">
        <v>22314565.72156501</v>
      </c>
      <c r="L96" s="75">
        <v>24211063.48156506</v>
      </c>
    </row>
    <row r="97" spans="1:12" ht="12.75">
      <c r="A97" s="226" t="s">
        <v>253</v>
      </c>
      <c r="B97" s="227"/>
      <c r="C97" s="227"/>
      <c r="D97" s="227"/>
      <c r="E97" s="235"/>
      <c r="F97" s="8">
        <v>214</v>
      </c>
      <c r="G97" s="73">
        <v>-22211761</v>
      </c>
      <c r="H97" s="74">
        <v>-12996723</v>
      </c>
      <c r="I97" s="75">
        <v>-35208484</v>
      </c>
      <c r="J97" s="73">
        <v>1751477.8300000168</v>
      </c>
      <c r="K97" s="74">
        <v>22535507.894008845</v>
      </c>
      <c r="L97" s="75">
        <v>24286985.72400886</v>
      </c>
    </row>
    <row r="98" spans="1:12" ht="12.75">
      <c r="A98" s="226" t="s">
        <v>254</v>
      </c>
      <c r="B98" s="227"/>
      <c r="C98" s="227"/>
      <c r="D98" s="227"/>
      <c r="E98" s="235"/>
      <c r="F98" s="8">
        <v>215</v>
      </c>
      <c r="G98" s="73">
        <v>60300</v>
      </c>
      <c r="H98" s="74">
        <v>740928</v>
      </c>
      <c r="I98" s="75">
        <v>801228</v>
      </c>
      <c r="J98" s="73">
        <v>144950.55000000005</v>
      </c>
      <c r="K98" s="74">
        <v>-220939.57244200353</v>
      </c>
      <c r="L98" s="75">
        <v>-75989.02244200348</v>
      </c>
    </row>
    <row r="99" spans="1:12" ht="12.75">
      <c r="A99" s="228" t="s">
        <v>291</v>
      </c>
      <c r="B99" s="230"/>
      <c r="C99" s="230"/>
      <c r="D99" s="230"/>
      <c r="E99" s="230"/>
      <c r="F99" s="9">
        <v>216</v>
      </c>
      <c r="G99" s="78">
        <v>0</v>
      </c>
      <c r="H99" s="79">
        <v>0</v>
      </c>
      <c r="I99" s="80">
        <v>0</v>
      </c>
      <c r="J99" s="78">
        <v>0</v>
      </c>
      <c r="K99" s="79">
        <v>0</v>
      </c>
      <c r="L99" s="80">
        <v>0</v>
      </c>
    </row>
    <row r="100" spans="1:12" ht="12.75">
      <c r="A100" s="243" t="s">
        <v>362</v>
      </c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view="pageBreakPreview" zoomScale="110" zoomScaleSheetLayoutView="110" zoomScalePageLayoutView="0" workbookViewId="0" topLeftCell="A1">
      <pane xSplit="5" ySplit="6" topLeftCell="F9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57" sqref="A57:L99"/>
    </sheetView>
  </sheetViews>
  <sheetFormatPr defaultColWidth="9.140625" defaultRowHeight="12.75"/>
  <cols>
    <col min="1" max="6" width="9.140625" style="44" customWidth="1"/>
    <col min="7" max="7" width="10.140625" style="44" bestFit="1" customWidth="1"/>
    <col min="8" max="9" width="11.421875" style="44" bestFit="1" customWidth="1"/>
    <col min="10" max="10" width="12.28125" style="44" bestFit="1" customWidth="1"/>
    <col min="11" max="12" width="13.7109375" style="44" bestFit="1" customWidth="1"/>
    <col min="13" max="14" width="9.140625" style="44" customWidth="1"/>
    <col min="15" max="15" width="14.421875" style="44" bestFit="1" customWidth="1"/>
    <col min="16" max="16384" width="9.140625" style="44" customWidth="1"/>
  </cols>
  <sheetData>
    <row r="1" spans="1:12" ht="15.75">
      <c r="A1" s="38" t="s">
        <v>361</v>
      </c>
      <c r="B1" s="52"/>
      <c r="C1" s="52"/>
      <c r="D1" s="52"/>
      <c r="E1" s="52"/>
      <c r="F1" s="52"/>
      <c r="G1" s="52"/>
      <c r="H1" s="53"/>
      <c r="I1" s="53"/>
      <c r="J1" s="54"/>
      <c r="K1" s="55"/>
      <c r="L1" s="56"/>
    </row>
    <row r="2" spans="1:12" ht="12.75">
      <c r="A2" s="220" t="s">
        <v>419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2.75">
      <c r="A3" s="125"/>
      <c r="B3" s="124"/>
      <c r="C3" s="124"/>
      <c r="D3" s="126"/>
      <c r="E3" s="126"/>
      <c r="F3" s="126"/>
      <c r="G3" s="126"/>
      <c r="H3" s="126"/>
      <c r="I3" s="127"/>
      <c r="J3" s="127"/>
      <c r="K3" s="244" t="s">
        <v>58</v>
      </c>
      <c r="L3" s="244"/>
    </row>
    <row r="4" spans="1:12" ht="12.75" customHeight="1">
      <c r="A4" s="216" t="s">
        <v>2</v>
      </c>
      <c r="B4" s="217"/>
      <c r="C4" s="217"/>
      <c r="D4" s="217"/>
      <c r="E4" s="217"/>
      <c r="F4" s="216" t="s">
        <v>222</v>
      </c>
      <c r="G4" s="216" t="s">
        <v>358</v>
      </c>
      <c r="H4" s="217"/>
      <c r="I4" s="217"/>
      <c r="J4" s="216" t="s">
        <v>359</v>
      </c>
      <c r="K4" s="217"/>
      <c r="L4" s="217"/>
    </row>
    <row r="5" spans="1:12" ht="12.75">
      <c r="A5" s="217"/>
      <c r="B5" s="217"/>
      <c r="C5" s="217"/>
      <c r="D5" s="217"/>
      <c r="E5" s="217"/>
      <c r="F5" s="217"/>
      <c r="G5" s="50" t="s">
        <v>346</v>
      </c>
      <c r="H5" s="50" t="s">
        <v>347</v>
      </c>
      <c r="I5" s="50" t="s">
        <v>348</v>
      </c>
      <c r="J5" s="50" t="s">
        <v>346</v>
      </c>
      <c r="K5" s="50" t="s">
        <v>347</v>
      </c>
      <c r="L5" s="50" t="s">
        <v>348</v>
      </c>
    </row>
    <row r="6" spans="1:12" ht="12.75">
      <c r="A6" s="216">
        <v>1</v>
      </c>
      <c r="B6" s="216"/>
      <c r="C6" s="216"/>
      <c r="D6" s="216"/>
      <c r="E6" s="216"/>
      <c r="F6" s="51">
        <v>2</v>
      </c>
      <c r="G6" s="51">
        <v>3</v>
      </c>
      <c r="H6" s="51">
        <v>4</v>
      </c>
      <c r="I6" s="51" t="s">
        <v>56</v>
      </c>
      <c r="J6" s="51">
        <v>6</v>
      </c>
      <c r="K6" s="51">
        <v>7</v>
      </c>
      <c r="L6" s="51" t="s">
        <v>57</v>
      </c>
    </row>
    <row r="7" spans="1:12" ht="12.75">
      <c r="A7" s="212" t="s">
        <v>99</v>
      </c>
      <c r="B7" s="214"/>
      <c r="C7" s="214"/>
      <c r="D7" s="214"/>
      <c r="E7" s="215"/>
      <c r="F7" s="7">
        <v>124</v>
      </c>
      <c r="G7" s="70">
        <f>SUM(G8:G15)</f>
        <v>280154225.27000004</v>
      </c>
      <c r="H7" s="71">
        <f>SUM(H8:H15)</f>
        <v>1823130623.3700001</v>
      </c>
      <c r="I7" s="47">
        <f>G7+H7</f>
        <v>2103284848.64</v>
      </c>
      <c r="J7" s="70">
        <f>SUM(J8:J15)</f>
        <v>280621252.34000003</v>
      </c>
      <c r="K7" s="71">
        <f>SUM(K8:K15)</f>
        <v>1803504855.989999</v>
      </c>
      <c r="L7" s="47">
        <f aca="true" t="shared" si="0" ref="L7:L15">J7+K7</f>
        <v>2084126108.329999</v>
      </c>
    </row>
    <row r="8" spans="1:12" ht="12.75">
      <c r="A8" s="223" t="s">
        <v>197</v>
      </c>
      <c r="B8" s="224"/>
      <c r="C8" s="224"/>
      <c r="D8" s="224"/>
      <c r="E8" s="225"/>
      <c r="F8" s="8">
        <v>125</v>
      </c>
      <c r="G8" s="73">
        <v>279727744.72</v>
      </c>
      <c r="H8" s="74">
        <v>2334569698.71</v>
      </c>
      <c r="I8" s="48">
        <f aca="true" t="shared" si="1" ref="I8:I71">G8+H8</f>
        <v>2614297443.4300003</v>
      </c>
      <c r="J8" s="73">
        <v>280567358.53000003</v>
      </c>
      <c r="K8" s="74">
        <v>2250841662.7999997</v>
      </c>
      <c r="L8" s="48">
        <f t="shared" si="0"/>
        <v>2531409021.33</v>
      </c>
    </row>
    <row r="9" spans="1:12" ht="12.75">
      <c r="A9" s="223" t="s">
        <v>198</v>
      </c>
      <c r="B9" s="224"/>
      <c r="C9" s="224"/>
      <c r="D9" s="224"/>
      <c r="E9" s="225"/>
      <c r="F9" s="8">
        <v>126</v>
      </c>
      <c r="G9" s="73"/>
      <c r="H9" s="74">
        <v>664115.98</v>
      </c>
      <c r="I9" s="48">
        <f t="shared" si="1"/>
        <v>664115.98</v>
      </c>
      <c r="J9" s="73">
        <v>0</v>
      </c>
      <c r="K9" s="74">
        <v>902390.99</v>
      </c>
      <c r="L9" s="48">
        <f t="shared" si="0"/>
        <v>902390.99</v>
      </c>
    </row>
    <row r="10" spans="1:12" ht="25.5" customHeight="1">
      <c r="A10" s="223" t="s">
        <v>199</v>
      </c>
      <c r="B10" s="224"/>
      <c r="C10" s="224"/>
      <c r="D10" s="224"/>
      <c r="E10" s="225"/>
      <c r="F10" s="8">
        <v>127</v>
      </c>
      <c r="G10" s="73"/>
      <c r="H10" s="74">
        <v>-58419997.56</v>
      </c>
      <c r="I10" s="48">
        <f t="shared" si="1"/>
        <v>-58419997.56</v>
      </c>
      <c r="J10" s="73">
        <v>0</v>
      </c>
      <c r="K10" s="74">
        <v>-51158485.51</v>
      </c>
      <c r="L10" s="48">
        <f t="shared" si="0"/>
        <v>-51158485.51</v>
      </c>
    </row>
    <row r="11" spans="1:12" ht="12.75">
      <c r="A11" s="223" t="s">
        <v>200</v>
      </c>
      <c r="B11" s="224"/>
      <c r="C11" s="224"/>
      <c r="D11" s="224"/>
      <c r="E11" s="225"/>
      <c r="F11" s="8">
        <v>128</v>
      </c>
      <c r="G11" s="73">
        <v>-211736.49</v>
      </c>
      <c r="H11" s="74">
        <v>-277267878.81</v>
      </c>
      <c r="I11" s="48">
        <f t="shared" si="1"/>
        <v>-277479615.3</v>
      </c>
      <c r="J11" s="73">
        <v>-148562.75</v>
      </c>
      <c r="K11" s="74">
        <v>-263212126.85000002</v>
      </c>
      <c r="L11" s="48">
        <f t="shared" si="0"/>
        <v>-263360689.60000002</v>
      </c>
    </row>
    <row r="12" spans="1:12" ht="12.75">
      <c r="A12" s="223" t="s">
        <v>201</v>
      </c>
      <c r="B12" s="224"/>
      <c r="C12" s="224"/>
      <c r="D12" s="224"/>
      <c r="E12" s="225"/>
      <c r="F12" s="8">
        <v>129</v>
      </c>
      <c r="G12" s="73"/>
      <c r="H12" s="74">
        <v>-3992480.65</v>
      </c>
      <c r="I12" s="48">
        <f t="shared" si="1"/>
        <v>-3992480.65</v>
      </c>
      <c r="J12" s="73">
        <v>0</v>
      </c>
      <c r="K12" s="74">
        <v>-6354528.710000001</v>
      </c>
      <c r="L12" s="48">
        <f t="shared" si="0"/>
        <v>-6354528.710000001</v>
      </c>
    </row>
    <row r="13" spans="1:12" ht="12.75">
      <c r="A13" s="223" t="s">
        <v>202</v>
      </c>
      <c r="B13" s="224"/>
      <c r="C13" s="224"/>
      <c r="D13" s="224"/>
      <c r="E13" s="225"/>
      <c r="F13" s="8">
        <v>130</v>
      </c>
      <c r="G13" s="73">
        <v>619212.25</v>
      </c>
      <c r="H13" s="74">
        <v>-210449176.24</v>
      </c>
      <c r="I13" s="48">
        <f t="shared" si="1"/>
        <v>-209829963.99</v>
      </c>
      <c r="J13" s="73">
        <v>179413.46</v>
      </c>
      <c r="K13" s="74">
        <v>-152865021.34000003</v>
      </c>
      <c r="L13" s="48">
        <f t="shared" si="0"/>
        <v>-152685607.88000003</v>
      </c>
    </row>
    <row r="14" spans="1:12" ht="12.75">
      <c r="A14" s="223" t="s">
        <v>203</v>
      </c>
      <c r="B14" s="224"/>
      <c r="C14" s="224"/>
      <c r="D14" s="224"/>
      <c r="E14" s="225"/>
      <c r="F14" s="8">
        <v>131</v>
      </c>
      <c r="G14" s="73">
        <v>19004.79</v>
      </c>
      <c r="H14" s="74">
        <v>38026341.94</v>
      </c>
      <c r="I14" s="48">
        <f t="shared" si="1"/>
        <v>38045346.73</v>
      </c>
      <c r="J14" s="73">
        <v>23043.1</v>
      </c>
      <c r="K14" s="74">
        <v>25350964.61</v>
      </c>
      <c r="L14" s="48">
        <f t="shared" si="0"/>
        <v>25374007.71</v>
      </c>
    </row>
    <row r="15" spans="1:12" ht="12.75">
      <c r="A15" s="223" t="s">
        <v>243</v>
      </c>
      <c r="B15" s="224"/>
      <c r="C15" s="224"/>
      <c r="D15" s="224"/>
      <c r="E15" s="225"/>
      <c r="F15" s="8">
        <v>132</v>
      </c>
      <c r="G15" s="73"/>
      <c r="H15" s="74"/>
      <c r="I15" s="48">
        <f t="shared" si="1"/>
        <v>0</v>
      </c>
      <c r="J15" s="73">
        <v>0</v>
      </c>
      <c r="K15" s="74">
        <v>0</v>
      </c>
      <c r="L15" s="48">
        <f t="shared" si="0"/>
        <v>0</v>
      </c>
    </row>
    <row r="16" spans="1:12" ht="24.75" customHeight="1">
      <c r="A16" s="226" t="s">
        <v>100</v>
      </c>
      <c r="B16" s="224"/>
      <c r="C16" s="224"/>
      <c r="D16" s="224"/>
      <c r="E16" s="225"/>
      <c r="F16" s="8">
        <v>133</v>
      </c>
      <c r="G16" s="76">
        <f>G17+G18+G22+G23+G24+G28+G29</f>
        <v>99794811.7</v>
      </c>
      <c r="H16" s="77">
        <f>H17+H18+H22+H23+H24+H28+H29</f>
        <v>189505548.42999998</v>
      </c>
      <c r="I16" s="48">
        <f t="shared" si="1"/>
        <v>289300360.13</v>
      </c>
      <c r="J16" s="76">
        <f>J17+J18+J22+J23+J24+J28+J29</f>
        <v>105151918.66000001</v>
      </c>
      <c r="K16" s="77">
        <f>K17+K18+K22+K23+K24+K28+K29</f>
        <v>157872777.59000003</v>
      </c>
      <c r="L16" s="48">
        <f>J16+K16</f>
        <v>263024696.25000006</v>
      </c>
    </row>
    <row r="17" spans="1:12" ht="22.5" customHeight="1">
      <c r="A17" s="223" t="s">
        <v>408</v>
      </c>
      <c r="B17" s="224"/>
      <c r="C17" s="224"/>
      <c r="D17" s="224"/>
      <c r="E17" s="225"/>
      <c r="F17" s="8">
        <v>134</v>
      </c>
      <c r="G17" s="73"/>
      <c r="H17" s="74">
        <v>799423.14</v>
      </c>
      <c r="I17" s="48">
        <f t="shared" si="1"/>
        <v>799423.14</v>
      </c>
      <c r="J17" s="73">
        <v>0</v>
      </c>
      <c r="K17" s="74">
        <v>1014569.1900000051</v>
      </c>
      <c r="L17" s="48">
        <f aca="true" t="shared" si="2" ref="L17:L80">J17+K17</f>
        <v>1014569.1900000051</v>
      </c>
    </row>
    <row r="18" spans="1:12" ht="26.25" customHeight="1">
      <c r="A18" s="223" t="s">
        <v>205</v>
      </c>
      <c r="B18" s="224"/>
      <c r="C18" s="224"/>
      <c r="D18" s="224"/>
      <c r="E18" s="225"/>
      <c r="F18" s="8">
        <v>135</v>
      </c>
      <c r="G18" s="76">
        <f>SUM(G19:G21)</f>
        <v>3035.07</v>
      </c>
      <c r="H18" s="77">
        <f>SUM(H19:H21)</f>
        <v>9101005.6</v>
      </c>
      <c r="I18" s="48">
        <f t="shared" si="1"/>
        <v>9104040.67</v>
      </c>
      <c r="J18" s="76">
        <f>SUM(J19:J21)</f>
        <v>6922.64</v>
      </c>
      <c r="K18" s="77">
        <f>SUM(K19:K21)</f>
        <v>16847587.610000003</v>
      </c>
      <c r="L18" s="48">
        <f t="shared" si="2"/>
        <v>16854510.250000004</v>
      </c>
    </row>
    <row r="19" spans="1:12" ht="12.75">
      <c r="A19" s="223" t="s">
        <v>244</v>
      </c>
      <c r="B19" s="224"/>
      <c r="C19" s="224"/>
      <c r="D19" s="224"/>
      <c r="E19" s="225"/>
      <c r="F19" s="8">
        <v>136</v>
      </c>
      <c r="G19" s="73">
        <v>3035.07</v>
      </c>
      <c r="H19" s="74">
        <v>5176687.95</v>
      </c>
      <c r="I19" s="48">
        <f t="shared" si="1"/>
        <v>5179723.0200000005</v>
      </c>
      <c r="J19" s="73">
        <v>6922.64</v>
      </c>
      <c r="K19" s="74">
        <v>16847587.610000003</v>
      </c>
      <c r="L19" s="48">
        <f t="shared" si="2"/>
        <v>16854510.250000004</v>
      </c>
    </row>
    <row r="20" spans="1:12" ht="24" customHeight="1">
      <c r="A20" s="223" t="s">
        <v>54</v>
      </c>
      <c r="B20" s="224"/>
      <c r="C20" s="224"/>
      <c r="D20" s="224"/>
      <c r="E20" s="225"/>
      <c r="F20" s="8">
        <v>137</v>
      </c>
      <c r="G20" s="73"/>
      <c r="H20" s="74">
        <v>3924317.65</v>
      </c>
      <c r="I20" s="48">
        <f t="shared" si="1"/>
        <v>3924317.65</v>
      </c>
      <c r="J20" s="73">
        <v>0</v>
      </c>
      <c r="K20" s="74">
        <v>0</v>
      </c>
      <c r="L20" s="48">
        <f t="shared" si="2"/>
        <v>0</v>
      </c>
    </row>
    <row r="21" spans="1:12" ht="12.75">
      <c r="A21" s="223" t="s">
        <v>245</v>
      </c>
      <c r="B21" s="224"/>
      <c r="C21" s="224"/>
      <c r="D21" s="224"/>
      <c r="E21" s="225"/>
      <c r="F21" s="8">
        <v>138</v>
      </c>
      <c r="G21" s="73"/>
      <c r="H21" s="74"/>
      <c r="I21" s="48">
        <f t="shared" si="1"/>
        <v>0</v>
      </c>
      <c r="J21" s="73">
        <v>0</v>
      </c>
      <c r="K21" s="74">
        <v>0</v>
      </c>
      <c r="L21" s="48">
        <f t="shared" si="2"/>
        <v>0</v>
      </c>
    </row>
    <row r="22" spans="1:12" ht="12.75">
      <c r="A22" s="223" t="s">
        <v>246</v>
      </c>
      <c r="B22" s="224"/>
      <c r="C22" s="224"/>
      <c r="D22" s="224"/>
      <c r="E22" s="225"/>
      <c r="F22" s="8">
        <v>139</v>
      </c>
      <c r="G22" s="73">
        <v>80438200.33</v>
      </c>
      <c r="H22" s="74">
        <v>123406639.96</v>
      </c>
      <c r="I22" s="48">
        <f t="shared" si="1"/>
        <v>203844840.29</v>
      </c>
      <c r="J22" s="73">
        <v>83276238.01</v>
      </c>
      <c r="K22" s="74">
        <v>113792322.30000001</v>
      </c>
      <c r="L22" s="48">
        <f t="shared" si="2"/>
        <v>197068560.31</v>
      </c>
    </row>
    <row r="23" spans="1:12" ht="20.25" customHeight="1">
      <c r="A23" s="223" t="s">
        <v>269</v>
      </c>
      <c r="B23" s="224"/>
      <c r="C23" s="224"/>
      <c r="D23" s="224"/>
      <c r="E23" s="225"/>
      <c r="F23" s="8">
        <v>140</v>
      </c>
      <c r="G23" s="73">
        <v>2335628.79</v>
      </c>
      <c r="H23" s="74">
        <v>7664881.79</v>
      </c>
      <c r="I23" s="48">
        <f t="shared" si="1"/>
        <v>10000510.58</v>
      </c>
      <c r="J23" s="73">
        <v>16709521.49</v>
      </c>
      <c r="K23" s="74">
        <v>16953516.8</v>
      </c>
      <c r="L23" s="48">
        <f t="shared" si="2"/>
        <v>33663038.29</v>
      </c>
    </row>
    <row r="24" spans="1:12" ht="19.5" customHeight="1">
      <c r="A24" s="223" t="s">
        <v>101</v>
      </c>
      <c r="B24" s="224"/>
      <c r="C24" s="224"/>
      <c r="D24" s="224"/>
      <c r="E24" s="225"/>
      <c r="F24" s="8">
        <v>141</v>
      </c>
      <c r="G24" s="76">
        <f>SUM(G25:G27)</f>
        <v>2748427.59</v>
      </c>
      <c r="H24" s="77">
        <f>SUM(H25:H27)</f>
        <v>4567998.08</v>
      </c>
      <c r="I24" s="48">
        <f t="shared" si="1"/>
        <v>7316425.67</v>
      </c>
      <c r="J24" s="76">
        <f>SUM(J25:J27)</f>
        <v>5028978.180000001</v>
      </c>
      <c r="K24" s="77">
        <f>SUM(K25:K27)</f>
        <v>4951156.550000001</v>
      </c>
      <c r="L24" s="48">
        <f t="shared" si="2"/>
        <v>9980134.73</v>
      </c>
    </row>
    <row r="25" spans="1:12" ht="12.75">
      <c r="A25" s="223" t="s">
        <v>247</v>
      </c>
      <c r="B25" s="224"/>
      <c r="C25" s="224"/>
      <c r="D25" s="224"/>
      <c r="E25" s="225"/>
      <c r="F25" s="8">
        <v>142</v>
      </c>
      <c r="G25" s="73">
        <v>2072432.09</v>
      </c>
      <c r="H25" s="74">
        <v>3239472.84</v>
      </c>
      <c r="I25" s="48">
        <f t="shared" si="1"/>
        <v>5311904.93</v>
      </c>
      <c r="J25" s="73">
        <v>4024860.81</v>
      </c>
      <c r="K25" s="74">
        <v>3326701.16</v>
      </c>
      <c r="L25" s="48">
        <f t="shared" si="2"/>
        <v>7351561.970000001</v>
      </c>
    </row>
    <row r="26" spans="1:12" ht="12.75">
      <c r="A26" s="223" t="s">
        <v>248</v>
      </c>
      <c r="B26" s="224"/>
      <c r="C26" s="224"/>
      <c r="D26" s="224"/>
      <c r="E26" s="225"/>
      <c r="F26" s="8">
        <v>143</v>
      </c>
      <c r="G26" s="73"/>
      <c r="H26" s="74">
        <v>1328525.24</v>
      </c>
      <c r="I26" s="48">
        <f t="shared" si="1"/>
        <v>1328525.24</v>
      </c>
      <c r="J26" s="73">
        <v>680391.42</v>
      </c>
      <c r="K26" s="74">
        <v>1624455.3900000001</v>
      </c>
      <c r="L26" s="48">
        <f t="shared" si="2"/>
        <v>2304846.81</v>
      </c>
    </row>
    <row r="27" spans="1:12" ht="12.75">
      <c r="A27" s="223" t="s">
        <v>7</v>
      </c>
      <c r="B27" s="224"/>
      <c r="C27" s="224"/>
      <c r="D27" s="224"/>
      <c r="E27" s="225"/>
      <c r="F27" s="8">
        <v>144</v>
      </c>
      <c r="G27" s="73">
        <v>675995.5</v>
      </c>
      <c r="H27" s="74"/>
      <c r="I27" s="48">
        <f t="shared" si="1"/>
        <v>675995.5</v>
      </c>
      <c r="J27" s="73">
        <v>323725.95</v>
      </c>
      <c r="K27" s="74">
        <v>0</v>
      </c>
      <c r="L27" s="48">
        <f t="shared" si="2"/>
        <v>323725.95</v>
      </c>
    </row>
    <row r="28" spans="1:12" ht="12.75">
      <c r="A28" s="223" t="s">
        <v>8</v>
      </c>
      <c r="B28" s="224"/>
      <c r="C28" s="224"/>
      <c r="D28" s="224"/>
      <c r="E28" s="225"/>
      <c r="F28" s="8">
        <v>145</v>
      </c>
      <c r="G28" s="73">
        <v>14074843.8</v>
      </c>
      <c r="H28" s="74">
        <v>2422228.1</v>
      </c>
      <c r="I28" s="48">
        <f t="shared" si="1"/>
        <v>16497071.9</v>
      </c>
      <c r="J28" s="73">
        <v>0</v>
      </c>
      <c r="K28" s="74">
        <v>0</v>
      </c>
      <c r="L28" s="48">
        <f t="shared" si="2"/>
        <v>0</v>
      </c>
    </row>
    <row r="29" spans="1:12" ht="12.75">
      <c r="A29" s="223" t="s">
        <v>9</v>
      </c>
      <c r="B29" s="224"/>
      <c r="C29" s="224"/>
      <c r="D29" s="224"/>
      <c r="E29" s="225"/>
      <c r="F29" s="8">
        <v>146</v>
      </c>
      <c r="G29" s="73">
        <v>194676.12</v>
      </c>
      <c r="H29" s="74">
        <v>41543371.76</v>
      </c>
      <c r="I29" s="48">
        <f t="shared" si="1"/>
        <v>41738047.879999995</v>
      </c>
      <c r="J29" s="73">
        <v>130258.34</v>
      </c>
      <c r="K29" s="74">
        <v>4313625.140000001</v>
      </c>
      <c r="L29" s="48">
        <f t="shared" si="2"/>
        <v>4443883.48</v>
      </c>
    </row>
    <row r="30" spans="1:12" ht="12.75">
      <c r="A30" s="226" t="s">
        <v>10</v>
      </c>
      <c r="B30" s="224"/>
      <c r="C30" s="224"/>
      <c r="D30" s="224"/>
      <c r="E30" s="225"/>
      <c r="F30" s="8">
        <v>147</v>
      </c>
      <c r="G30" s="73">
        <v>68437.75</v>
      </c>
      <c r="H30" s="74">
        <v>34633323.96</v>
      </c>
      <c r="I30" s="48">
        <f t="shared" si="1"/>
        <v>34701761.71</v>
      </c>
      <c r="J30" s="73">
        <v>20180.62</v>
      </c>
      <c r="K30" s="74">
        <v>33922279.339999996</v>
      </c>
      <c r="L30" s="48">
        <f t="shared" si="2"/>
        <v>33942459.95999999</v>
      </c>
    </row>
    <row r="31" spans="1:12" ht="21.75" customHeight="1">
      <c r="A31" s="226" t="s">
        <v>11</v>
      </c>
      <c r="B31" s="224"/>
      <c r="C31" s="224"/>
      <c r="D31" s="224"/>
      <c r="E31" s="225"/>
      <c r="F31" s="8">
        <v>148</v>
      </c>
      <c r="G31" s="73">
        <v>86241.54</v>
      </c>
      <c r="H31" s="74">
        <v>9258054.54</v>
      </c>
      <c r="I31" s="48">
        <f t="shared" si="1"/>
        <v>9344296.079999998</v>
      </c>
      <c r="J31" s="73">
        <v>63483.69</v>
      </c>
      <c r="K31" s="74">
        <v>11951075.34</v>
      </c>
      <c r="L31" s="48">
        <f t="shared" si="2"/>
        <v>12014559.03</v>
      </c>
    </row>
    <row r="32" spans="1:12" ht="12.75">
      <c r="A32" s="226" t="s">
        <v>12</v>
      </c>
      <c r="B32" s="224"/>
      <c r="C32" s="224"/>
      <c r="D32" s="224"/>
      <c r="E32" s="225"/>
      <c r="F32" s="8">
        <v>149</v>
      </c>
      <c r="G32" s="73">
        <v>163061.01</v>
      </c>
      <c r="H32" s="74">
        <v>144066349.36</v>
      </c>
      <c r="I32" s="48">
        <f t="shared" si="1"/>
        <v>144229410.37</v>
      </c>
      <c r="J32" s="73">
        <v>484626.94</v>
      </c>
      <c r="K32" s="74">
        <v>165975456.71</v>
      </c>
      <c r="L32" s="48">
        <f t="shared" si="2"/>
        <v>166460083.65</v>
      </c>
    </row>
    <row r="33" spans="1:12" ht="12.75">
      <c r="A33" s="226" t="s">
        <v>102</v>
      </c>
      <c r="B33" s="224"/>
      <c r="C33" s="224"/>
      <c r="D33" s="224"/>
      <c r="E33" s="225"/>
      <c r="F33" s="8">
        <v>150</v>
      </c>
      <c r="G33" s="76">
        <f>G34+G38</f>
        <v>-244855334.63</v>
      </c>
      <c r="H33" s="77">
        <f>H34+H38</f>
        <v>-1101886281.77</v>
      </c>
      <c r="I33" s="48">
        <f t="shared" si="1"/>
        <v>-1346741616.4</v>
      </c>
      <c r="J33" s="76">
        <f>J34+J38</f>
        <v>-195409117.31</v>
      </c>
      <c r="K33" s="77">
        <f>K34+K38</f>
        <v>-1047806058.1100001</v>
      </c>
      <c r="L33" s="48">
        <f t="shared" si="2"/>
        <v>-1243215175.42</v>
      </c>
    </row>
    <row r="34" spans="1:12" ht="12.75">
      <c r="A34" s="223" t="s">
        <v>103</v>
      </c>
      <c r="B34" s="224"/>
      <c r="C34" s="224"/>
      <c r="D34" s="224"/>
      <c r="E34" s="225"/>
      <c r="F34" s="8">
        <v>151</v>
      </c>
      <c r="G34" s="76">
        <f>SUM(G35:G37)</f>
        <v>-220037494.03</v>
      </c>
      <c r="H34" s="77">
        <f>SUM(H35:H37)</f>
        <v>-1006210006.62</v>
      </c>
      <c r="I34" s="48">
        <f t="shared" si="1"/>
        <v>-1226247500.65</v>
      </c>
      <c r="J34" s="76">
        <f>SUM(J35:J37)</f>
        <v>-200989561.48</v>
      </c>
      <c r="K34" s="77">
        <f>SUM(K35:K37)</f>
        <v>-1001019592.8500001</v>
      </c>
      <c r="L34" s="48">
        <f t="shared" si="2"/>
        <v>-1202009154.3300002</v>
      </c>
    </row>
    <row r="35" spans="1:12" ht="12.75">
      <c r="A35" s="223" t="s">
        <v>13</v>
      </c>
      <c r="B35" s="224"/>
      <c r="C35" s="224"/>
      <c r="D35" s="224"/>
      <c r="E35" s="225"/>
      <c r="F35" s="8">
        <v>152</v>
      </c>
      <c r="G35" s="73">
        <v>-220037494.03</v>
      </c>
      <c r="H35" s="74">
        <v>-1068916104.5</v>
      </c>
      <c r="I35" s="48">
        <f t="shared" si="1"/>
        <v>-1288953598.53</v>
      </c>
      <c r="J35" s="73">
        <v>-201120337.13</v>
      </c>
      <c r="K35" s="74">
        <v>-1104473695.23</v>
      </c>
      <c r="L35" s="48">
        <f t="shared" si="2"/>
        <v>-1305594032.3600001</v>
      </c>
    </row>
    <row r="36" spans="1:12" ht="12.75">
      <c r="A36" s="223" t="s">
        <v>14</v>
      </c>
      <c r="B36" s="224"/>
      <c r="C36" s="224"/>
      <c r="D36" s="224"/>
      <c r="E36" s="225"/>
      <c r="F36" s="8">
        <v>153</v>
      </c>
      <c r="G36" s="73"/>
      <c r="H36" s="74">
        <v>120.88</v>
      </c>
      <c r="I36" s="48">
        <f t="shared" si="1"/>
        <v>120.88</v>
      </c>
      <c r="J36" s="73">
        <v>0</v>
      </c>
      <c r="K36" s="74">
        <v>1332613.57</v>
      </c>
      <c r="L36" s="48">
        <f t="shared" si="2"/>
        <v>1332613.57</v>
      </c>
    </row>
    <row r="37" spans="1:12" ht="12.75">
      <c r="A37" s="223" t="s">
        <v>15</v>
      </c>
      <c r="B37" s="224"/>
      <c r="C37" s="224"/>
      <c r="D37" s="224"/>
      <c r="E37" s="225"/>
      <c r="F37" s="8">
        <v>154</v>
      </c>
      <c r="G37" s="73"/>
      <c r="H37" s="74">
        <v>62705977</v>
      </c>
      <c r="I37" s="48">
        <f t="shared" si="1"/>
        <v>62705977</v>
      </c>
      <c r="J37" s="73">
        <v>130775.65</v>
      </c>
      <c r="K37" s="74">
        <v>102121488.81</v>
      </c>
      <c r="L37" s="48">
        <f t="shared" si="2"/>
        <v>102252264.46000001</v>
      </c>
    </row>
    <row r="38" spans="1:12" ht="12.75">
      <c r="A38" s="223" t="s">
        <v>104</v>
      </c>
      <c r="B38" s="224"/>
      <c r="C38" s="224"/>
      <c r="D38" s="224"/>
      <c r="E38" s="225"/>
      <c r="F38" s="8">
        <v>155</v>
      </c>
      <c r="G38" s="76">
        <f>SUM(G39:G41)</f>
        <v>-24817840.6</v>
      </c>
      <c r="H38" s="77">
        <f>SUM(H39:H41)</f>
        <v>-95676275.14999998</v>
      </c>
      <c r="I38" s="48">
        <f t="shared" si="1"/>
        <v>-120494115.74999997</v>
      </c>
      <c r="J38" s="76">
        <f>SUM(J39:J41)</f>
        <v>5580444.17</v>
      </c>
      <c r="K38" s="77">
        <f>SUM(K39:K41)</f>
        <v>-46786465.260000005</v>
      </c>
      <c r="L38" s="48">
        <f t="shared" si="2"/>
        <v>-41206021.09</v>
      </c>
    </row>
    <row r="39" spans="1:12" ht="12.75">
      <c r="A39" s="223" t="s">
        <v>16</v>
      </c>
      <c r="B39" s="224"/>
      <c r="C39" s="224"/>
      <c r="D39" s="224"/>
      <c r="E39" s="225"/>
      <c r="F39" s="8">
        <v>156</v>
      </c>
      <c r="G39" s="73">
        <v>-24817840.6</v>
      </c>
      <c r="H39" s="74">
        <v>-248175010.64</v>
      </c>
      <c r="I39" s="48">
        <f t="shared" si="1"/>
        <v>-272992851.24</v>
      </c>
      <c r="J39" s="73">
        <v>5580444.17</v>
      </c>
      <c r="K39" s="74">
        <v>19691261.04</v>
      </c>
      <c r="L39" s="48">
        <f t="shared" si="2"/>
        <v>25271705.21</v>
      </c>
    </row>
    <row r="40" spans="1:12" ht="12.75">
      <c r="A40" s="223" t="s">
        <v>17</v>
      </c>
      <c r="B40" s="224"/>
      <c r="C40" s="224"/>
      <c r="D40" s="224"/>
      <c r="E40" s="225"/>
      <c r="F40" s="8">
        <v>157</v>
      </c>
      <c r="G40" s="73"/>
      <c r="H40" s="74"/>
      <c r="I40" s="48">
        <f t="shared" si="1"/>
        <v>0</v>
      </c>
      <c r="J40" s="73">
        <v>0</v>
      </c>
      <c r="K40" s="74">
        <v>-65127.17</v>
      </c>
      <c r="L40" s="48">
        <f t="shared" si="2"/>
        <v>-65127.17</v>
      </c>
    </row>
    <row r="41" spans="1:12" ht="12.75">
      <c r="A41" s="223" t="s">
        <v>18</v>
      </c>
      <c r="B41" s="224"/>
      <c r="C41" s="224"/>
      <c r="D41" s="224"/>
      <c r="E41" s="225"/>
      <c r="F41" s="8">
        <v>158</v>
      </c>
      <c r="G41" s="73"/>
      <c r="H41" s="74">
        <v>152498735.49</v>
      </c>
      <c r="I41" s="48">
        <f t="shared" si="1"/>
        <v>152498735.49</v>
      </c>
      <c r="J41" s="73">
        <v>0</v>
      </c>
      <c r="K41" s="74">
        <v>-66412599.13</v>
      </c>
      <c r="L41" s="48">
        <f t="shared" si="2"/>
        <v>-66412599.13</v>
      </c>
    </row>
    <row r="42" spans="1:12" ht="22.5" customHeight="1">
      <c r="A42" s="226" t="s">
        <v>409</v>
      </c>
      <c r="B42" s="224"/>
      <c r="C42" s="224"/>
      <c r="D42" s="224"/>
      <c r="E42" s="225"/>
      <c r="F42" s="8">
        <v>159</v>
      </c>
      <c r="G42" s="76">
        <f>G43+G46</f>
        <v>-43581245.39</v>
      </c>
      <c r="H42" s="77">
        <f>H43+H46</f>
        <v>3500000</v>
      </c>
      <c r="I42" s="48">
        <f t="shared" si="1"/>
        <v>-40081245.39</v>
      </c>
      <c r="J42" s="76">
        <f>J43+J46</f>
        <v>-59111998.53</v>
      </c>
      <c r="K42" s="77">
        <f>K43+K46</f>
        <v>-6700000</v>
      </c>
      <c r="L42" s="48">
        <f t="shared" si="2"/>
        <v>-65811998.53</v>
      </c>
    </row>
    <row r="43" spans="1:12" ht="21" customHeight="1">
      <c r="A43" s="223" t="s">
        <v>106</v>
      </c>
      <c r="B43" s="224"/>
      <c r="C43" s="224"/>
      <c r="D43" s="224"/>
      <c r="E43" s="225"/>
      <c r="F43" s="8">
        <v>160</v>
      </c>
      <c r="G43" s="76">
        <f>SUM(G44:G45)</f>
        <v>-43581245.39</v>
      </c>
      <c r="H43" s="77">
        <f>SUM(H44:H45)</f>
        <v>0</v>
      </c>
      <c r="I43" s="48">
        <f t="shared" si="1"/>
        <v>-43581245.39</v>
      </c>
      <c r="J43" s="76">
        <f>SUM(J44:J45)</f>
        <v>-59111998.53</v>
      </c>
      <c r="K43" s="77">
        <f>SUM(K44:K45)</f>
        <v>0</v>
      </c>
      <c r="L43" s="48">
        <f t="shared" si="2"/>
        <v>-59111998.53</v>
      </c>
    </row>
    <row r="44" spans="1:12" ht="12.75">
      <c r="A44" s="223" t="s">
        <v>19</v>
      </c>
      <c r="B44" s="224"/>
      <c r="C44" s="224"/>
      <c r="D44" s="224"/>
      <c r="E44" s="225"/>
      <c r="F44" s="8">
        <v>161</v>
      </c>
      <c r="G44" s="73">
        <v>-43648668.25</v>
      </c>
      <c r="H44" s="74"/>
      <c r="I44" s="48">
        <f t="shared" si="1"/>
        <v>-43648668.25</v>
      </c>
      <c r="J44" s="73">
        <v>-59078778.06</v>
      </c>
      <c r="K44" s="74">
        <v>0</v>
      </c>
      <c r="L44" s="48">
        <f t="shared" si="2"/>
        <v>-59078778.06</v>
      </c>
    </row>
    <row r="45" spans="1:12" ht="12.75">
      <c r="A45" s="223" t="s">
        <v>20</v>
      </c>
      <c r="B45" s="224"/>
      <c r="C45" s="224"/>
      <c r="D45" s="224"/>
      <c r="E45" s="225"/>
      <c r="F45" s="8">
        <v>162</v>
      </c>
      <c r="G45" s="73">
        <v>67422.86</v>
      </c>
      <c r="H45" s="74"/>
      <c r="I45" s="48">
        <f t="shared" si="1"/>
        <v>67422.86</v>
      </c>
      <c r="J45" s="73">
        <v>-33220.47</v>
      </c>
      <c r="K45" s="74">
        <v>0</v>
      </c>
      <c r="L45" s="48">
        <f t="shared" si="2"/>
        <v>-33220.47</v>
      </c>
    </row>
    <row r="46" spans="1:12" ht="21.75" customHeight="1">
      <c r="A46" s="223" t="s">
        <v>107</v>
      </c>
      <c r="B46" s="224"/>
      <c r="C46" s="224"/>
      <c r="D46" s="224"/>
      <c r="E46" s="225"/>
      <c r="F46" s="8">
        <v>163</v>
      </c>
      <c r="G46" s="76">
        <f>SUM(G47:G49)</f>
        <v>0</v>
      </c>
      <c r="H46" s="77">
        <f>SUM(H47:H49)</f>
        <v>3500000</v>
      </c>
      <c r="I46" s="48">
        <f t="shared" si="1"/>
        <v>3500000</v>
      </c>
      <c r="J46" s="76">
        <f>SUM(J47:J49)</f>
        <v>0</v>
      </c>
      <c r="K46" s="77">
        <f>SUM(K47:K49)</f>
        <v>-6700000</v>
      </c>
      <c r="L46" s="48">
        <f t="shared" si="2"/>
        <v>-6700000</v>
      </c>
    </row>
    <row r="47" spans="1:12" ht="12.75">
      <c r="A47" s="223" t="s">
        <v>21</v>
      </c>
      <c r="B47" s="224"/>
      <c r="C47" s="224"/>
      <c r="D47" s="224"/>
      <c r="E47" s="225"/>
      <c r="F47" s="8">
        <v>164</v>
      </c>
      <c r="G47" s="73"/>
      <c r="H47" s="74">
        <v>3500000</v>
      </c>
      <c r="I47" s="48">
        <f t="shared" si="1"/>
        <v>3500000</v>
      </c>
      <c r="J47" s="73">
        <v>0</v>
      </c>
      <c r="K47" s="74">
        <v>-6700000</v>
      </c>
      <c r="L47" s="48">
        <f t="shared" si="2"/>
        <v>-6700000</v>
      </c>
    </row>
    <row r="48" spans="1:12" ht="12.75">
      <c r="A48" s="223" t="s">
        <v>22</v>
      </c>
      <c r="B48" s="224"/>
      <c r="C48" s="224"/>
      <c r="D48" s="224"/>
      <c r="E48" s="225"/>
      <c r="F48" s="8">
        <v>165</v>
      </c>
      <c r="G48" s="73"/>
      <c r="H48" s="74"/>
      <c r="I48" s="48">
        <f t="shared" si="1"/>
        <v>0</v>
      </c>
      <c r="J48" s="73">
        <v>0</v>
      </c>
      <c r="K48" s="74">
        <v>0</v>
      </c>
      <c r="L48" s="48">
        <f t="shared" si="2"/>
        <v>0</v>
      </c>
    </row>
    <row r="49" spans="1:12" ht="12.75">
      <c r="A49" s="223" t="s">
        <v>23</v>
      </c>
      <c r="B49" s="224"/>
      <c r="C49" s="224"/>
      <c r="D49" s="224"/>
      <c r="E49" s="225"/>
      <c r="F49" s="8">
        <v>166</v>
      </c>
      <c r="G49" s="73">
        <v>0</v>
      </c>
      <c r="H49" s="74">
        <v>0</v>
      </c>
      <c r="I49" s="48">
        <f t="shared" si="1"/>
        <v>0</v>
      </c>
      <c r="J49" s="73">
        <v>0</v>
      </c>
      <c r="K49" s="74">
        <v>0</v>
      </c>
      <c r="L49" s="48">
        <f t="shared" si="2"/>
        <v>0</v>
      </c>
    </row>
    <row r="50" spans="1:12" ht="42" customHeight="1">
      <c r="A50" s="226" t="s">
        <v>407</v>
      </c>
      <c r="B50" s="224"/>
      <c r="C50" s="224"/>
      <c r="D50" s="224"/>
      <c r="E50" s="225"/>
      <c r="F50" s="8">
        <v>167</v>
      </c>
      <c r="G50" s="76">
        <f>SUM(G51:G53)</f>
        <v>3468687.16</v>
      </c>
      <c r="H50" s="77">
        <f>SUM(H51:H53)</f>
        <v>0</v>
      </c>
      <c r="I50" s="48">
        <f t="shared" si="1"/>
        <v>3468687.16</v>
      </c>
      <c r="J50" s="76">
        <f>SUM(J51:J53)</f>
        <v>3255895.31</v>
      </c>
      <c r="K50" s="77">
        <f>SUM(K51:K53)</f>
        <v>0</v>
      </c>
      <c r="L50" s="48">
        <f t="shared" si="2"/>
        <v>3255895.31</v>
      </c>
    </row>
    <row r="51" spans="1:12" ht="12.75">
      <c r="A51" s="223" t="s">
        <v>24</v>
      </c>
      <c r="B51" s="224"/>
      <c r="C51" s="224"/>
      <c r="D51" s="224"/>
      <c r="E51" s="225"/>
      <c r="F51" s="8">
        <v>168</v>
      </c>
      <c r="G51" s="73">
        <v>3468687.16</v>
      </c>
      <c r="H51" s="74">
        <v>0</v>
      </c>
      <c r="I51" s="48">
        <f t="shared" si="1"/>
        <v>3468687.16</v>
      </c>
      <c r="J51" s="73">
        <v>3255895.31</v>
      </c>
      <c r="K51" s="74">
        <v>0</v>
      </c>
      <c r="L51" s="48">
        <f t="shared" si="2"/>
        <v>3255895.31</v>
      </c>
    </row>
    <row r="52" spans="1:12" ht="12.75">
      <c r="A52" s="223" t="s">
        <v>25</v>
      </c>
      <c r="B52" s="224"/>
      <c r="C52" s="224"/>
      <c r="D52" s="224"/>
      <c r="E52" s="225"/>
      <c r="F52" s="8">
        <v>169</v>
      </c>
      <c r="G52" s="73"/>
      <c r="H52" s="74">
        <v>0</v>
      </c>
      <c r="I52" s="48">
        <f t="shared" si="1"/>
        <v>0</v>
      </c>
      <c r="J52" s="73">
        <v>0</v>
      </c>
      <c r="K52" s="74">
        <v>0</v>
      </c>
      <c r="L52" s="48">
        <f t="shared" si="2"/>
        <v>0</v>
      </c>
    </row>
    <row r="53" spans="1:12" ht="12.75">
      <c r="A53" s="223" t="s">
        <v>26</v>
      </c>
      <c r="B53" s="224"/>
      <c r="C53" s="224"/>
      <c r="D53" s="224"/>
      <c r="E53" s="225"/>
      <c r="F53" s="8">
        <v>170</v>
      </c>
      <c r="G53" s="73">
        <v>0</v>
      </c>
      <c r="H53" s="74">
        <v>0</v>
      </c>
      <c r="I53" s="48">
        <f t="shared" si="1"/>
        <v>0</v>
      </c>
      <c r="J53" s="73">
        <v>0</v>
      </c>
      <c r="K53" s="74">
        <v>0</v>
      </c>
      <c r="L53" s="48">
        <f t="shared" si="2"/>
        <v>0</v>
      </c>
    </row>
    <row r="54" spans="1:12" ht="21" customHeight="1">
      <c r="A54" s="226" t="s">
        <v>108</v>
      </c>
      <c r="B54" s="224"/>
      <c r="C54" s="224"/>
      <c r="D54" s="224"/>
      <c r="E54" s="225"/>
      <c r="F54" s="8">
        <v>171</v>
      </c>
      <c r="G54" s="149">
        <f>SUM(G55:G56)</f>
        <v>0</v>
      </c>
      <c r="H54" s="77">
        <f>SUM(H55:H56)</f>
        <v>-406969.08999999997</v>
      </c>
      <c r="I54" s="48">
        <f t="shared" si="1"/>
        <v>-406969.08999999997</v>
      </c>
      <c r="J54" s="76">
        <f>SUM(J55:J56)</f>
        <v>0</v>
      </c>
      <c r="K54" s="77">
        <f>SUM(K55:K56)</f>
        <v>1686587.8199999998</v>
      </c>
      <c r="L54" s="48">
        <f t="shared" si="2"/>
        <v>1686587.8199999998</v>
      </c>
    </row>
    <row r="55" spans="1:12" ht="12.75">
      <c r="A55" s="223" t="s">
        <v>27</v>
      </c>
      <c r="B55" s="224"/>
      <c r="C55" s="224"/>
      <c r="D55" s="224"/>
      <c r="E55" s="225"/>
      <c r="F55" s="8">
        <v>172</v>
      </c>
      <c r="G55" s="73"/>
      <c r="H55" s="74">
        <v>-200544.18</v>
      </c>
      <c r="I55" s="48">
        <f t="shared" si="1"/>
        <v>-200544.18</v>
      </c>
      <c r="J55" s="73">
        <v>0</v>
      </c>
      <c r="K55" s="74">
        <v>2077401.67</v>
      </c>
      <c r="L55" s="48">
        <f t="shared" si="2"/>
        <v>2077401.67</v>
      </c>
    </row>
    <row r="56" spans="1:12" ht="12.75">
      <c r="A56" s="223" t="s">
        <v>28</v>
      </c>
      <c r="B56" s="224"/>
      <c r="C56" s="224"/>
      <c r="D56" s="224"/>
      <c r="E56" s="225"/>
      <c r="F56" s="8">
        <v>173</v>
      </c>
      <c r="G56" s="73"/>
      <c r="H56" s="74">
        <v>-206424.91</v>
      </c>
      <c r="I56" s="48">
        <f t="shared" si="1"/>
        <v>-206424.91</v>
      </c>
      <c r="J56" s="73">
        <v>0</v>
      </c>
      <c r="K56" s="74">
        <v>-390813.85</v>
      </c>
      <c r="L56" s="48">
        <f t="shared" si="2"/>
        <v>-390813.85</v>
      </c>
    </row>
    <row r="57" spans="1:12" ht="21" customHeight="1">
      <c r="A57" s="226" t="s">
        <v>109</v>
      </c>
      <c r="B57" s="224"/>
      <c r="C57" s="224"/>
      <c r="D57" s="224"/>
      <c r="E57" s="225"/>
      <c r="F57" s="8">
        <v>174</v>
      </c>
      <c r="G57" s="76">
        <f>G58+G62</f>
        <v>-80660213.53</v>
      </c>
      <c r="H57" s="77">
        <f>H58+H62</f>
        <v>-731093723.11</v>
      </c>
      <c r="I57" s="48">
        <f t="shared" si="1"/>
        <v>-811753936.64</v>
      </c>
      <c r="J57" s="76">
        <f>J58+J62</f>
        <v>-88820173.5</v>
      </c>
      <c r="K57" s="77">
        <f>K58+K62</f>
        <v>-729666525.3</v>
      </c>
      <c r="L57" s="48">
        <f t="shared" si="2"/>
        <v>-818486698.8</v>
      </c>
    </row>
    <row r="58" spans="1:12" ht="12.75">
      <c r="A58" s="223" t="s">
        <v>110</v>
      </c>
      <c r="B58" s="224"/>
      <c r="C58" s="224"/>
      <c r="D58" s="224"/>
      <c r="E58" s="225"/>
      <c r="F58" s="8">
        <v>175</v>
      </c>
      <c r="G58" s="76">
        <f>SUM(G59:G61)</f>
        <v>-24410019.05</v>
      </c>
      <c r="H58" s="77">
        <f>SUM(H59:H61)</f>
        <v>-202092944.95000002</v>
      </c>
      <c r="I58" s="48">
        <f t="shared" si="1"/>
        <v>-226502964.00000003</v>
      </c>
      <c r="J58" s="76">
        <f>SUM(J59:J61)</f>
        <v>-21882734.29</v>
      </c>
      <c r="K58" s="77">
        <f>SUM(K59:K61)</f>
        <v>-217441379.92999998</v>
      </c>
      <c r="L58" s="48">
        <f t="shared" si="2"/>
        <v>-239324114.21999997</v>
      </c>
    </row>
    <row r="59" spans="1:12" ht="12.75">
      <c r="A59" s="223" t="s">
        <v>29</v>
      </c>
      <c r="B59" s="224"/>
      <c r="C59" s="224"/>
      <c r="D59" s="224"/>
      <c r="E59" s="225"/>
      <c r="F59" s="8">
        <v>176</v>
      </c>
      <c r="G59" s="73">
        <v>-18768194.26</v>
      </c>
      <c r="H59" s="74">
        <v>-120212061.08</v>
      </c>
      <c r="I59" s="48">
        <f t="shared" si="1"/>
        <v>-138980255.34</v>
      </c>
      <c r="J59" s="73">
        <v>-16329121.88</v>
      </c>
      <c r="K59" s="74">
        <v>-139258103.13</v>
      </c>
      <c r="L59" s="48">
        <f t="shared" si="2"/>
        <v>-155587225.01</v>
      </c>
    </row>
    <row r="60" spans="1:12" ht="12.75">
      <c r="A60" s="223" t="s">
        <v>30</v>
      </c>
      <c r="B60" s="224"/>
      <c r="C60" s="224"/>
      <c r="D60" s="224"/>
      <c r="E60" s="225"/>
      <c r="F60" s="8">
        <v>177</v>
      </c>
      <c r="G60" s="73">
        <v>-5641824.79</v>
      </c>
      <c r="H60" s="74">
        <v>-87927124.97</v>
      </c>
      <c r="I60" s="48">
        <f t="shared" si="1"/>
        <v>-93568949.76</v>
      </c>
      <c r="J60" s="73">
        <v>-5553612.41</v>
      </c>
      <c r="K60" s="74">
        <v>-79244738.77</v>
      </c>
      <c r="L60" s="48">
        <f t="shared" si="2"/>
        <v>-84798351.17999999</v>
      </c>
    </row>
    <row r="61" spans="1:12" ht="12.75">
      <c r="A61" s="223" t="s">
        <v>31</v>
      </c>
      <c r="B61" s="224"/>
      <c r="C61" s="224"/>
      <c r="D61" s="224"/>
      <c r="E61" s="225"/>
      <c r="F61" s="8">
        <v>178</v>
      </c>
      <c r="G61" s="73"/>
      <c r="H61" s="74">
        <v>6046241.1</v>
      </c>
      <c r="I61" s="48">
        <f t="shared" si="1"/>
        <v>6046241.1</v>
      </c>
      <c r="J61" s="73">
        <v>0</v>
      </c>
      <c r="K61" s="74">
        <v>1061461.97</v>
      </c>
      <c r="L61" s="48">
        <f t="shared" si="2"/>
        <v>1061461.97</v>
      </c>
    </row>
    <row r="62" spans="1:12" ht="24" customHeight="1">
      <c r="A62" s="223" t="s">
        <v>111</v>
      </c>
      <c r="B62" s="224"/>
      <c r="C62" s="224"/>
      <c r="D62" s="224"/>
      <c r="E62" s="225"/>
      <c r="F62" s="8">
        <v>179</v>
      </c>
      <c r="G62" s="76">
        <f>SUM(G63:G65)</f>
        <v>-56250194.480000004</v>
      </c>
      <c r="H62" s="77">
        <f>SUM(H63:H65)</f>
        <v>-529000778.15999997</v>
      </c>
      <c r="I62" s="48">
        <f t="shared" si="1"/>
        <v>-585250972.64</v>
      </c>
      <c r="J62" s="76">
        <f>SUM(J63:J65)</f>
        <v>-66937439.20999999</v>
      </c>
      <c r="K62" s="77">
        <f>SUM(K63:K65)</f>
        <v>-512225145.37</v>
      </c>
      <c r="L62" s="48">
        <f t="shared" si="2"/>
        <v>-579162584.58</v>
      </c>
    </row>
    <row r="63" spans="1:12" ht="12.75">
      <c r="A63" s="223" t="s">
        <v>32</v>
      </c>
      <c r="B63" s="224"/>
      <c r="C63" s="224"/>
      <c r="D63" s="224"/>
      <c r="E63" s="225"/>
      <c r="F63" s="8">
        <v>180</v>
      </c>
      <c r="G63" s="73">
        <v>-1410903.4</v>
      </c>
      <c r="H63" s="74">
        <v>-40332140.21</v>
      </c>
      <c r="I63" s="48">
        <f t="shared" si="1"/>
        <v>-41743043.61</v>
      </c>
      <c r="J63" s="73">
        <v>-1578020.48</v>
      </c>
      <c r="K63" s="74">
        <v>-41588813.01</v>
      </c>
      <c r="L63" s="48">
        <f t="shared" si="2"/>
        <v>-43166833.489999995</v>
      </c>
    </row>
    <row r="64" spans="1:12" ht="12.75">
      <c r="A64" s="223" t="s">
        <v>47</v>
      </c>
      <c r="B64" s="224"/>
      <c r="C64" s="224"/>
      <c r="D64" s="224"/>
      <c r="E64" s="225"/>
      <c r="F64" s="8">
        <v>181</v>
      </c>
      <c r="G64" s="73">
        <v>-32965471.53</v>
      </c>
      <c r="H64" s="74">
        <v>-286215067.61</v>
      </c>
      <c r="I64" s="48">
        <f t="shared" si="1"/>
        <v>-319180539.14</v>
      </c>
      <c r="J64" s="73">
        <v>-33645110.25</v>
      </c>
      <c r="K64" s="74">
        <v>-281875299.83</v>
      </c>
      <c r="L64" s="48">
        <f t="shared" si="2"/>
        <v>-315520410.08</v>
      </c>
    </row>
    <row r="65" spans="1:12" ht="12.75">
      <c r="A65" s="223" t="s">
        <v>48</v>
      </c>
      <c r="B65" s="224"/>
      <c r="C65" s="224"/>
      <c r="D65" s="224"/>
      <c r="E65" s="225"/>
      <c r="F65" s="8">
        <v>182</v>
      </c>
      <c r="G65" s="73">
        <v>-21873819.55</v>
      </c>
      <c r="H65" s="74">
        <v>-202453570.34</v>
      </c>
      <c r="I65" s="48">
        <f t="shared" si="1"/>
        <v>-224327389.89000002</v>
      </c>
      <c r="J65" s="73">
        <v>-31714308.48</v>
      </c>
      <c r="K65" s="74">
        <v>-188761032.53</v>
      </c>
      <c r="L65" s="48">
        <f t="shared" si="2"/>
        <v>-220475341.01</v>
      </c>
    </row>
    <row r="66" spans="1:12" ht="12.75">
      <c r="A66" s="226" t="s">
        <v>112</v>
      </c>
      <c r="B66" s="224"/>
      <c r="C66" s="224"/>
      <c r="D66" s="224"/>
      <c r="E66" s="225"/>
      <c r="F66" s="8">
        <v>183</v>
      </c>
      <c r="G66" s="76">
        <f>SUM(G67:G73)</f>
        <v>-7577887.78</v>
      </c>
      <c r="H66" s="77">
        <f>SUM(H67:H73)</f>
        <v>-52431191.06</v>
      </c>
      <c r="I66" s="48">
        <f t="shared" si="1"/>
        <v>-60009078.84</v>
      </c>
      <c r="J66" s="76">
        <f>SUM(J67:J73)</f>
        <v>-31795335.54</v>
      </c>
      <c r="K66" s="77">
        <f>SUM(K67:K73)</f>
        <v>-102326629.95</v>
      </c>
      <c r="L66" s="48">
        <f t="shared" si="2"/>
        <v>-134121965.49000001</v>
      </c>
    </row>
    <row r="67" spans="1:12" ht="21" customHeight="1">
      <c r="A67" s="223" t="s">
        <v>403</v>
      </c>
      <c r="B67" s="224"/>
      <c r="C67" s="224"/>
      <c r="D67" s="224"/>
      <c r="E67" s="225"/>
      <c r="F67" s="8">
        <v>184</v>
      </c>
      <c r="G67" s="73"/>
      <c r="H67" s="74"/>
      <c r="I67" s="48">
        <f t="shared" si="1"/>
        <v>0</v>
      </c>
      <c r="J67" s="73">
        <v>0</v>
      </c>
      <c r="K67" s="74">
        <v>0</v>
      </c>
      <c r="L67" s="48">
        <f t="shared" si="2"/>
        <v>0</v>
      </c>
    </row>
    <row r="68" spans="1:12" ht="12.75">
      <c r="A68" s="223" t="s">
        <v>49</v>
      </c>
      <c r="B68" s="224"/>
      <c r="C68" s="224"/>
      <c r="D68" s="224"/>
      <c r="E68" s="225"/>
      <c r="F68" s="8">
        <v>185</v>
      </c>
      <c r="G68" s="73"/>
      <c r="H68" s="74">
        <v>-1350.77</v>
      </c>
      <c r="I68" s="48">
        <f t="shared" si="1"/>
        <v>-1350.77</v>
      </c>
      <c r="J68" s="73">
        <v>-26067.32</v>
      </c>
      <c r="K68" s="74">
        <v>0</v>
      </c>
      <c r="L68" s="48">
        <f t="shared" si="2"/>
        <v>-26067.32</v>
      </c>
    </row>
    <row r="69" spans="1:12" ht="12.75">
      <c r="A69" s="223" t="s">
        <v>206</v>
      </c>
      <c r="B69" s="224"/>
      <c r="C69" s="224"/>
      <c r="D69" s="224"/>
      <c r="E69" s="225"/>
      <c r="F69" s="8">
        <v>186</v>
      </c>
      <c r="G69" s="73"/>
      <c r="H69" s="74">
        <v>-1483200</v>
      </c>
      <c r="I69" s="48">
        <f t="shared" si="1"/>
        <v>-1483200</v>
      </c>
      <c r="J69" s="73">
        <v>-17834824.51</v>
      </c>
      <c r="K69" s="74">
        <v>-32399345</v>
      </c>
      <c r="L69" s="48">
        <f t="shared" si="2"/>
        <v>-50234169.510000005</v>
      </c>
    </row>
    <row r="70" spans="1:12" ht="23.25" customHeight="1">
      <c r="A70" s="223" t="s">
        <v>249</v>
      </c>
      <c r="B70" s="224"/>
      <c r="C70" s="224"/>
      <c r="D70" s="224"/>
      <c r="E70" s="225"/>
      <c r="F70" s="8">
        <v>187</v>
      </c>
      <c r="G70" s="73">
        <v>-2546241.9</v>
      </c>
      <c r="H70" s="74">
        <v>-12899326.41</v>
      </c>
      <c r="I70" s="48">
        <f t="shared" si="1"/>
        <v>-15445568.31</v>
      </c>
      <c r="J70" s="73">
        <v>-3045072.22</v>
      </c>
      <c r="K70" s="74">
        <v>-432937.76</v>
      </c>
      <c r="L70" s="48">
        <f t="shared" si="2"/>
        <v>-3478009.9800000004</v>
      </c>
    </row>
    <row r="71" spans="1:12" ht="19.5" customHeight="1">
      <c r="A71" s="223" t="s">
        <v>250</v>
      </c>
      <c r="B71" s="224"/>
      <c r="C71" s="224"/>
      <c r="D71" s="224"/>
      <c r="E71" s="225"/>
      <c r="F71" s="8">
        <v>188</v>
      </c>
      <c r="G71" s="73">
        <v>-4649983.68</v>
      </c>
      <c r="H71" s="74">
        <v>-4570836.17</v>
      </c>
      <c r="I71" s="48">
        <f t="shared" si="1"/>
        <v>-9220819.85</v>
      </c>
      <c r="J71" s="73">
        <v>-837818.3</v>
      </c>
      <c r="K71" s="74">
        <v>-1164482.08</v>
      </c>
      <c r="L71" s="48">
        <f t="shared" si="2"/>
        <v>-2002300.3800000001</v>
      </c>
    </row>
    <row r="72" spans="1:12" ht="12.75">
      <c r="A72" s="223" t="s">
        <v>252</v>
      </c>
      <c r="B72" s="224"/>
      <c r="C72" s="224"/>
      <c r="D72" s="224"/>
      <c r="E72" s="225"/>
      <c r="F72" s="8">
        <v>189</v>
      </c>
      <c r="G72" s="73"/>
      <c r="H72" s="74"/>
      <c r="I72" s="48">
        <f aca="true" t="shared" si="3" ref="I72:I99">G72+H72</f>
        <v>0</v>
      </c>
      <c r="J72" s="73">
        <v>-9575580.94</v>
      </c>
      <c r="K72" s="74">
        <v>-3618344.24</v>
      </c>
      <c r="L72" s="48">
        <f t="shared" si="2"/>
        <v>-13193925.18</v>
      </c>
    </row>
    <row r="73" spans="1:12" ht="12.75">
      <c r="A73" s="223" t="s">
        <v>251</v>
      </c>
      <c r="B73" s="224"/>
      <c r="C73" s="224"/>
      <c r="D73" s="224"/>
      <c r="E73" s="225"/>
      <c r="F73" s="8">
        <v>190</v>
      </c>
      <c r="G73" s="73">
        <v>-381662.2</v>
      </c>
      <c r="H73" s="74">
        <v>-33476477.71</v>
      </c>
      <c r="I73" s="48">
        <f t="shared" si="3"/>
        <v>-33858139.910000004</v>
      </c>
      <c r="J73" s="73">
        <v>-475972.25</v>
      </c>
      <c r="K73" s="74">
        <v>-64711520.87</v>
      </c>
      <c r="L73" s="48">
        <f t="shared" si="2"/>
        <v>-65187493.12</v>
      </c>
    </row>
    <row r="74" spans="1:12" ht="24.75" customHeight="1">
      <c r="A74" s="226" t="s">
        <v>113</v>
      </c>
      <c r="B74" s="224"/>
      <c r="C74" s="224"/>
      <c r="D74" s="224"/>
      <c r="E74" s="225"/>
      <c r="F74" s="8">
        <v>191</v>
      </c>
      <c r="G74" s="76">
        <f>SUM(G75:G76)</f>
        <v>-74053.53</v>
      </c>
      <c r="H74" s="77">
        <f>SUM(H75:H76)</f>
        <v>-62998141.769999996</v>
      </c>
      <c r="I74" s="48">
        <f t="shared" si="3"/>
        <v>-63072195.3</v>
      </c>
      <c r="J74" s="76">
        <f>SUM(J75:J76)</f>
        <v>-183167.62</v>
      </c>
      <c r="K74" s="77">
        <f>SUM(K75:K76)</f>
        <v>-66254398.14</v>
      </c>
      <c r="L74" s="48">
        <f t="shared" si="2"/>
        <v>-66437565.76</v>
      </c>
    </row>
    <row r="75" spans="1:12" ht="12.75">
      <c r="A75" s="223" t="s">
        <v>50</v>
      </c>
      <c r="B75" s="224"/>
      <c r="C75" s="224"/>
      <c r="D75" s="224"/>
      <c r="E75" s="225"/>
      <c r="F75" s="8">
        <v>192</v>
      </c>
      <c r="G75" s="73"/>
      <c r="H75" s="74">
        <v>-4011945.29</v>
      </c>
      <c r="I75" s="48">
        <f t="shared" si="3"/>
        <v>-4011945.29</v>
      </c>
      <c r="J75" s="73">
        <v>0</v>
      </c>
      <c r="K75" s="74">
        <v>-4472547.8</v>
      </c>
      <c r="L75" s="48">
        <f t="shared" si="2"/>
        <v>-4472547.8</v>
      </c>
    </row>
    <row r="76" spans="1:12" ht="12.75">
      <c r="A76" s="223" t="s">
        <v>51</v>
      </c>
      <c r="B76" s="224"/>
      <c r="C76" s="224"/>
      <c r="D76" s="224"/>
      <c r="E76" s="225"/>
      <c r="F76" s="8">
        <v>193</v>
      </c>
      <c r="G76" s="73">
        <v>-74053.53</v>
      </c>
      <c r="H76" s="74">
        <v>-58986196.48</v>
      </c>
      <c r="I76" s="48">
        <f t="shared" si="3"/>
        <v>-59060250.01</v>
      </c>
      <c r="J76" s="73">
        <v>-183167.62</v>
      </c>
      <c r="K76" s="74">
        <v>-61781850.34</v>
      </c>
      <c r="L76" s="48">
        <f t="shared" si="2"/>
        <v>-61965017.96</v>
      </c>
    </row>
    <row r="77" spans="1:12" ht="12.75">
      <c r="A77" s="226" t="s">
        <v>59</v>
      </c>
      <c r="B77" s="224"/>
      <c r="C77" s="224"/>
      <c r="D77" s="224"/>
      <c r="E77" s="225"/>
      <c r="F77" s="8">
        <v>194</v>
      </c>
      <c r="G77" s="73">
        <v>-100.73</v>
      </c>
      <c r="H77" s="74">
        <v>-151565218.4</v>
      </c>
      <c r="I77" s="48">
        <f t="shared" si="3"/>
        <v>-151565319.13</v>
      </c>
      <c r="J77" s="73">
        <v>0</v>
      </c>
      <c r="K77" s="74">
        <v>-89869699.55</v>
      </c>
      <c r="L77" s="48">
        <f t="shared" si="2"/>
        <v>-89869699.55</v>
      </c>
    </row>
    <row r="78" spans="1:12" ht="48" customHeight="1">
      <c r="A78" s="226" t="s">
        <v>410</v>
      </c>
      <c r="B78" s="224"/>
      <c r="C78" s="224"/>
      <c r="D78" s="224"/>
      <c r="E78" s="225"/>
      <c r="F78" s="8">
        <v>195</v>
      </c>
      <c r="G78" s="76">
        <f>G7+G16+G30+G31+G32+G33+G42+G50+G54+G57+G66+G74+G77</f>
        <v>6986628.840000039</v>
      </c>
      <c r="H78" s="77">
        <f>H7+H16+H30+H31+H32+H33+H42+H50+H54+H57+H66+H74+H77</f>
        <v>103712374.46000043</v>
      </c>
      <c r="I78" s="48">
        <f t="shared" si="3"/>
        <v>110699003.30000046</v>
      </c>
      <c r="J78" s="76">
        <f>J7+J16+J30+J31+J32+J33+J42+J50+J54+J57+J66+J74+J77</f>
        <v>14277565.06000006</v>
      </c>
      <c r="K78" s="77">
        <f>K7+K16+K30+K31+K32+K33+K42+K50+K54+K57+K66+K74+K77</f>
        <v>132289721.73999871</v>
      </c>
      <c r="L78" s="48">
        <f t="shared" si="2"/>
        <v>146567286.79999876</v>
      </c>
    </row>
    <row r="79" spans="1:12" ht="12.75">
      <c r="A79" s="226" t="s">
        <v>114</v>
      </c>
      <c r="B79" s="224"/>
      <c r="C79" s="224"/>
      <c r="D79" s="224"/>
      <c r="E79" s="225"/>
      <c r="F79" s="8">
        <v>196</v>
      </c>
      <c r="G79" s="76">
        <f>SUM(G80:G81)</f>
        <v>-1023743.1</v>
      </c>
      <c r="H79" s="77">
        <f>SUM(H80:H81)</f>
        <v>-24043984.94</v>
      </c>
      <c r="I79" s="48">
        <f t="shared" si="3"/>
        <v>-25067728.040000003</v>
      </c>
      <c r="J79" s="76">
        <f>SUM(J80:J81)</f>
        <v>-2182630.07</v>
      </c>
      <c r="K79" s="77">
        <f>SUM(K80:K81)</f>
        <v>-31374307.04</v>
      </c>
      <c r="L79" s="48">
        <f t="shared" si="2"/>
        <v>-33556937.11</v>
      </c>
    </row>
    <row r="80" spans="1:12" ht="12.75">
      <c r="A80" s="223" t="s">
        <v>52</v>
      </c>
      <c r="B80" s="224"/>
      <c r="C80" s="224"/>
      <c r="D80" s="224"/>
      <c r="E80" s="225"/>
      <c r="F80" s="8">
        <v>197</v>
      </c>
      <c r="G80" s="73">
        <v>-1023743.1</v>
      </c>
      <c r="H80" s="74">
        <v>-24043984.94</v>
      </c>
      <c r="I80" s="48">
        <f t="shared" si="3"/>
        <v>-25067728.040000003</v>
      </c>
      <c r="J80" s="73">
        <v>-2182630.07</v>
      </c>
      <c r="K80" s="74">
        <v>-31374307.04</v>
      </c>
      <c r="L80" s="48">
        <f t="shared" si="2"/>
        <v>-33556937.11</v>
      </c>
    </row>
    <row r="81" spans="1:12" ht="12.75">
      <c r="A81" s="223" t="s">
        <v>53</v>
      </c>
      <c r="B81" s="224"/>
      <c r="C81" s="224"/>
      <c r="D81" s="224"/>
      <c r="E81" s="225"/>
      <c r="F81" s="8">
        <v>198</v>
      </c>
      <c r="G81" s="73"/>
      <c r="H81" s="74"/>
      <c r="I81" s="48">
        <f t="shared" si="3"/>
        <v>0</v>
      </c>
      <c r="J81" s="73">
        <v>0</v>
      </c>
      <c r="K81" s="74">
        <v>0</v>
      </c>
      <c r="L81" s="48">
        <f aca="true" t="shared" si="4" ref="L81:L99">J81+K81</f>
        <v>0</v>
      </c>
    </row>
    <row r="82" spans="1:12" ht="21" customHeight="1">
      <c r="A82" s="226" t="s">
        <v>208</v>
      </c>
      <c r="B82" s="224"/>
      <c r="C82" s="224"/>
      <c r="D82" s="224"/>
      <c r="E82" s="225"/>
      <c r="F82" s="8">
        <v>199</v>
      </c>
      <c r="G82" s="76">
        <f>G78+G79</f>
        <v>5962885.740000039</v>
      </c>
      <c r="H82" s="77">
        <f>H78+H79</f>
        <v>79668389.52000043</v>
      </c>
      <c r="I82" s="48">
        <f t="shared" si="3"/>
        <v>85631275.26000047</v>
      </c>
      <c r="J82" s="76">
        <f>J78+J79</f>
        <v>12094934.99000006</v>
      </c>
      <c r="K82" s="77">
        <f>K78+K79</f>
        <v>100915414.6999987</v>
      </c>
      <c r="L82" s="48">
        <f t="shared" si="4"/>
        <v>113010349.68999876</v>
      </c>
    </row>
    <row r="83" spans="1:12" ht="12.75">
      <c r="A83" s="226" t="s">
        <v>253</v>
      </c>
      <c r="B83" s="227"/>
      <c r="C83" s="227"/>
      <c r="D83" s="227"/>
      <c r="E83" s="235"/>
      <c r="F83" s="8">
        <v>200</v>
      </c>
      <c r="G83" s="73">
        <v>5648858.14</v>
      </c>
      <c r="H83" s="74">
        <v>76858162.79</v>
      </c>
      <c r="I83" s="48">
        <f t="shared" si="3"/>
        <v>82507020.93</v>
      </c>
      <c r="J83" s="73">
        <v>11354940.21</v>
      </c>
      <c r="K83" s="74">
        <v>98156250.87</v>
      </c>
      <c r="L83" s="48">
        <f t="shared" si="4"/>
        <v>109511191.08000001</v>
      </c>
    </row>
    <row r="84" spans="1:12" ht="12.75">
      <c r="A84" s="226" t="s">
        <v>254</v>
      </c>
      <c r="B84" s="227"/>
      <c r="C84" s="227"/>
      <c r="D84" s="227"/>
      <c r="E84" s="235"/>
      <c r="F84" s="8">
        <v>201</v>
      </c>
      <c r="G84" s="73">
        <v>314027.6</v>
      </c>
      <c r="H84" s="74">
        <v>2810226.62</v>
      </c>
      <c r="I84" s="48">
        <f t="shared" si="3"/>
        <v>3124254.22</v>
      </c>
      <c r="J84" s="73">
        <v>739994.55</v>
      </c>
      <c r="K84" s="118">
        <v>2759164.0691249967</v>
      </c>
      <c r="L84" s="48">
        <f t="shared" si="4"/>
        <v>3499158.6191249965</v>
      </c>
    </row>
    <row r="85" spans="1:12" ht="12.75">
      <c r="A85" s="226" t="s">
        <v>259</v>
      </c>
      <c r="B85" s="227"/>
      <c r="C85" s="227"/>
      <c r="D85" s="227"/>
      <c r="E85" s="227"/>
      <c r="F85" s="8">
        <v>202</v>
      </c>
      <c r="G85" s="73">
        <f>G7+G16+G30+G31+G32</f>
        <v>380266777.27000004</v>
      </c>
      <c r="H85" s="74">
        <f>H7+H16+H30+H31+H32</f>
        <v>2200593899.6600003</v>
      </c>
      <c r="I85" s="144">
        <f t="shared" si="3"/>
        <v>2580860676.9300003</v>
      </c>
      <c r="J85" s="73">
        <f>J7+J16+J30+J31+J32</f>
        <v>386341462.25000006</v>
      </c>
      <c r="K85" s="118">
        <f>K7+K16+K30+K31+K32</f>
        <v>2173226444.969999</v>
      </c>
      <c r="L85" s="145">
        <f t="shared" si="4"/>
        <v>2559567907.219999</v>
      </c>
    </row>
    <row r="86" spans="1:15" ht="12.75">
      <c r="A86" s="226" t="s">
        <v>260</v>
      </c>
      <c r="B86" s="227"/>
      <c r="C86" s="227"/>
      <c r="D86" s="227"/>
      <c r="E86" s="227"/>
      <c r="F86" s="8">
        <v>203</v>
      </c>
      <c r="G86" s="73">
        <f>G33+G42+G50+G54+G57+G66+G74+G77+G79</f>
        <v>-374303891.53</v>
      </c>
      <c r="H86" s="74">
        <f>H33+H42+H50+H54+H57+H66+H74+H77+H79</f>
        <v>-2120925510.1399999</v>
      </c>
      <c r="I86" s="144">
        <f t="shared" si="3"/>
        <v>-2495229401.67</v>
      </c>
      <c r="J86" s="73">
        <f>J33+J42+J50+J54+J57+J66+J74+J77+J79</f>
        <v>-374246527.26</v>
      </c>
      <c r="K86" s="118">
        <f>K33+K42+K50+K54+K57+K66+K74+K77+K79</f>
        <v>-2072311030.2700002</v>
      </c>
      <c r="L86" s="145">
        <f t="shared" si="4"/>
        <v>-2446557557.53</v>
      </c>
      <c r="O86" s="143"/>
    </row>
    <row r="87" spans="1:12" ht="12.75">
      <c r="A87" s="226" t="s">
        <v>209</v>
      </c>
      <c r="B87" s="224"/>
      <c r="C87" s="224"/>
      <c r="D87" s="224"/>
      <c r="E87" s="224"/>
      <c r="F87" s="8">
        <v>204</v>
      </c>
      <c r="G87" s="76">
        <f>SUM(G88:G94)-G95</f>
        <v>-26679871</v>
      </c>
      <c r="H87" s="77">
        <f>SUM(H88:H94)-H95</f>
        <v>-58598246</v>
      </c>
      <c r="I87" s="146">
        <f t="shared" si="3"/>
        <v>-85278117</v>
      </c>
      <c r="J87" s="76">
        <f>SUM(J88:J94)-J95</f>
        <v>5398974.62</v>
      </c>
      <c r="K87" s="147">
        <f>SUM(K88:K94)-K95</f>
        <v>-13738659.128433</v>
      </c>
      <c r="L87" s="48">
        <f t="shared" si="4"/>
        <v>-8339684.508433</v>
      </c>
    </row>
    <row r="88" spans="1:12" ht="19.5" customHeight="1">
      <c r="A88" s="223" t="s">
        <v>261</v>
      </c>
      <c r="B88" s="224"/>
      <c r="C88" s="224"/>
      <c r="D88" s="224"/>
      <c r="E88" s="224"/>
      <c r="F88" s="8">
        <v>205</v>
      </c>
      <c r="G88" s="73"/>
      <c r="H88" s="74">
        <v>40085</v>
      </c>
      <c r="I88" s="48">
        <f t="shared" si="3"/>
        <v>40085</v>
      </c>
      <c r="J88" s="73"/>
      <c r="K88" s="74">
        <v>-3871973</v>
      </c>
      <c r="L88" s="48">
        <f t="shared" si="4"/>
        <v>-3871973</v>
      </c>
    </row>
    <row r="89" spans="1:12" ht="23.25" customHeight="1">
      <c r="A89" s="223" t="s">
        <v>398</v>
      </c>
      <c r="B89" s="224"/>
      <c r="C89" s="224"/>
      <c r="D89" s="224"/>
      <c r="E89" s="224"/>
      <c r="F89" s="8">
        <v>206</v>
      </c>
      <c r="G89" s="73">
        <v>-26679871</v>
      </c>
      <c r="H89" s="74">
        <v>-51254229</v>
      </c>
      <c r="I89" s="48">
        <f t="shared" si="3"/>
        <v>-77934100</v>
      </c>
      <c r="J89" s="73">
        <v>5398974.62</v>
      </c>
      <c r="K89" s="148">
        <v>-6683315.77</v>
      </c>
      <c r="L89" s="48">
        <f t="shared" si="4"/>
        <v>-1284341.1499999994</v>
      </c>
    </row>
    <row r="90" spans="1:12" ht="36" customHeight="1">
      <c r="A90" s="223" t="s">
        <v>399</v>
      </c>
      <c r="B90" s="224"/>
      <c r="C90" s="224"/>
      <c r="D90" s="224"/>
      <c r="E90" s="224"/>
      <c r="F90" s="8">
        <v>207</v>
      </c>
      <c r="G90" s="73"/>
      <c r="H90" s="74">
        <v>-7384102</v>
      </c>
      <c r="I90" s="48">
        <f t="shared" si="3"/>
        <v>-7384102</v>
      </c>
      <c r="J90" s="73"/>
      <c r="K90" s="74">
        <v>-3183370.358433</v>
      </c>
      <c r="L90" s="48">
        <f t="shared" si="4"/>
        <v>-3183370.358433</v>
      </c>
    </row>
    <row r="91" spans="1:12" ht="21" customHeight="1">
      <c r="A91" s="223" t="s">
        <v>404</v>
      </c>
      <c r="B91" s="224"/>
      <c r="C91" s="224"/>
      <c r="D91" s="224"/>
      <c r="E91" s="224"/>
      <c r="F91" s="8">
        <v>208</v>
      </c>
      <c r="G91" s="73"/>
      <c r="H91" s="74"/>
      <c r="I91" s="48">
        <f t="shared" si="3"/>
        <v>0</v>
      </c>
      <c r="J91" s="73"/>
      <c r="K91" s="74"/>
      <c r="L91" s="48">
        <f t="shared" si="4"/>
        <v>0</v>
      </c>
    </row>
    <row r="92" spans="1:12" ht="12.75">
      <c r="A92" s="223" t="s">
        <v>265</v>
      </c>
      <c r="B92" s="224"/>
      <c r="C92" s="224"/>
      <c r="D92" s="224"/>
      <c r="E92" s="224"/>
      <c r="F92" s="8">
        <v>209</v>
      </c>
      <c r="G92" s="73"/>
      <c r="H92" s="74"/>
      <c r="I92" s="48">
        <f t="shared" si="3"/>
        <v>0</v>
      </c>
      <c r="J92" s="73"/>
      <c r="K92" s="74"/>
      <c r="L92" s="48">
        <f t="shared" si="4"/>
        <v>0</v>
      </c>
    </row>
    <row r="93" spans="1:12" ht="22.5" customHeight="1">
      <c r="A93" s="223" t="s">
        <v>266</v>
      </c>
      <c r="B93" s="224"/>
      <c r="C93" s="224"/>
      <c r="D93" s="224"/>
      <c r="E93" s="224"/>
      <c r="F93" s="8">
        <v>210</v>
      </c>
      <c r="G93" s="73"/>
      <c r="H93" s="74"/>
      <c r="I93" s="48">
        <f t="shared" si="3"/>
        <v>0</v>
      </c>
      <c r="J93" s="73"/>
      <c r="K93" s="74"/>
      <c r="L93" s="48">
        <f t="shared" si="4"/>
        <v>0</v>
      </c>
    </row>
    <row r="94" spans="1:12" ht="12.75">
      <c r="A94" s="223" t="s">
        <v>267</v>
      </c>
      <c r="B94" s="224"/>
      <c r="C94" s="224"/>
      <c r="D94" s="224"/>
      <c r="E94" s="224"/>
      <c r="F94" s="8">
        <v>211</v>
      </c>
      <c r="G94" s="73"/>
      <c r="H94" s="74"/>
      <c r="I94" s="48">
        <f t="shared" si="3"/>
        <v>0</v>
      </c>
      <c r="J94" s="73"/>
      <c r="K94" s="74"/>
      <c r="L94" s="48">
        <f t="shared" si="4"/>
        <v>0</v>
      </c>
    </row>
    <row r="95" spans="1:12" ht="12.75">
      <c r="A95" s="223" t="s">
        <v>268</v>
      </c>
      <c r="B95" s="224"/>
      <c r="C95" s="224"/>
      <c r="D95" s="224"/>
      <c r="E95" s="224"/>
      <c r="F95" s="8">
        <v>212</v>
      </c>
      <c r="G95" s="73"/>
      <c r="H95" s="74"/>
      <c r="I95" s="48">
        <f t="shared" si="3"/>
        <v>0</v>
      </c>
      <c r="J95" s="73"/>
      <c r="K95" s="74"/>
      <c r="L95" s="48">
        <f t="shared" si="4"/>
        <v>0</v>
      </c>
    </row>
    <row r="96" spans="1:12" ht="12.75">
      <c r="A96" s="226" t="s">
        <v>207</v>
      </c>
      <c r="B96" s="224"/>
      <c r="C96" s="224"/>
      <c r="D96" s="224"/>
      <c r="E96" s="224"/>
      <c r="F96" s="8">
        <v>213</v>
      </c>
      <c r="G96" s="76">
        <f>G82+G87</f>
        <v>-20716985.25999996</v>
      </c>
      <c r="H96" s="77">
        <f>H82+H87</f>
        <v>21070143.520000428</v>
      </c>
      <c r="I96" s="48">
        <f t="shared" si="3"/>
        <v>353158.2600004673</v>
      </c>
      <c r="J96" s="76">
        <f>J82+J87</f>
        <v>17493909.61000006</v>
      </c>
      <c r="K96" s="77">
        <f>K82+K87</f>
        <v>87176755.5715657</v>
      </c>
      <c r="L96" s="48">
        <f t="shared" si="4"/>
        <v>104670665.18156576</v>
      </c>
    </row>
    <row r="97" spans="1:12" ht="12.75">
      <c r="A97" s="226" t="s">
        <v>253</v>
      </c>
      <c r="B97" s="227"/>
      <c r="C97" s="227"/>
      <c r="D97" s="227"/>
      <c r="E97" s="235"/>
      <c r="F97" s="8">
        <v>214</v>
      </c>
      <c r="G97" s="73">
        <v>-21031013</v>
      </c>
      <c r="H97" s="74">
        <v>17908559</v>
      </c>
      <c r="I97" s="48">
        <f t="shared" si="3"/>
        <v>-3122454</v>
      </c>
      <c r="J97" s="73">
        <v>16753878.830000017</v>
      </c>
      <c r="K97" s="74">
        <v>88037663.89400885</v>
      </c>
      <c r="L97" s="48">
        <f t="shared" si="4"/>
        <v>104791542.72400886</v>
      </c>
    </row>
    <row r="98" spans="1:12" ht="12.75">
      <c r="A98" s="226" t="s">
        <v>254</v>
      </c>
      <c r="B98" s="227"/>
      <c r="C98" s="227"/>
      <c r="D98" s="227"/>
      <c r="E98" s="235"/>
      <c r="F98" s="8">
        <v>215</v>
      </c>
      <c r="G98" s="73">
        <v>314028</v>
      </c>
      <c r="H98" s="74">
        <v>3161585</v>
      </c>
      <c r="I98" s="48">
        <f t="shared" si="3"/>
        <v>3475613</v>
      </c>
      <c r="J98" s="73">
        <v>739961.55</v>
      </c>
      <c r="K98" s="74">
        <v>-860905.5724420035</v>
      </c>
      <c r="L98" s="48">
        <f t="shared" si="4"/>
        <v>-120944.02244200348</v>
      </c>
    </row>
    <row r="99" spans="1:12" ht="12.75">
      <c r="A99" s="228" t="s">
        <v>291</v>
      </c>
      <c r="B99" s="230"/>
      <c r="C99" s="230"/>
      <c r="D99" s="230"/>
      <c r="E99" s="230"/>
      <c r="F99" s="9">
        <v>216</v>
      </c>
      <c r="G99" s="78">
        <v>0</v>
      </c>
      <c r="H99" s="79">
        <v>0</v>
      </c>
      <c r="I99" s="49">
        <f t="shared" si="3"/>
        <v>0</v>
      </c>
      <c r="J99" s="78">
        <v>0</v>
      </c>
      <c r="K99" s="79">
        <v>0</v>
      </c>
      <c r="L99" s="49">
        <f t="shared" si="4"/>
        <v>0</v>
      </c>
    </row>
    <row r="100" spans="1:12" ht="12.75">
      <c r="A100" s="243" t="s">
        <v>362</v>
      </c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6" max="255" man="1"/>
  </rowBreaks>
  <ignoredErrors>
    <ignoredError sqref="G66:H66 G7:I7 I69 I66 I77 I74 G79:I79 I78 G87:I87 I18 I24 G53:I53 G50 I50 I9 I8 I10 I11 G16:I16 I13 I12 I14 I17 I19 I20 I21 I22 I23 I25 G33:I34 I27 I26 I28 I29 I30 I31 I32 G38:I38 I35 I36 I37 I40 I39 G42:I43 I41 G46:I46 I44 I45 H51:I51 G57:I58 I55 I56 G54 I54 G62:I62 I59 I60 I61 I63 I64 I65 I67 I68 I71:I73 I70 I75:I76 I83:I84 G82:I82 I80 G96:I96 I88:I90 G99:I99 I97:I98 I15 G49:I49 I47:I48 H52:I52 I81 I91:I95" formula="1"/>
    <ignoredError sqref="J18:K18 G78:H78 G74:H74 G18:H18 G24:H24 H50 G85:I86" formula="1" formulaRange="1"/>
    <ignoredError sqref="G85:I86" formula="1" unlockedFormula="1"/>
    <ignoredError sqref="J85:K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6">
      <selection activeCell="J83" sqref="J83:J84"/>
    </sheetView>
  </sheetViews>
  <sheetFormatPr defaultColWidth="9.140625" defaultRowHeight="12.75"/>
  <cols>
    <col min="1" max="16384" width="9.140625" style="56" customWidth="1"/>
  </cols>
  <sheetData>
    <row r="1" spans="1:10" ht="12.75">
      <c r="A1" s="245" t="s">
        <v>211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2.75">
      <c r="A2" s="248" t="s">
        <v>420</v>
      </c>
      <c r="B2" s="249"/>
      <c r="C2" s="249"/>
      <c r="D2" s="249"/>
      <c r="E2" s="249"/>
      <c r="F2" s="249"/>
      <c r="G2" s="249"/>
      <c r="H2" s="249"/>
      <c r="I2" s="249"/>
      <c r="J2" s="247"/>
    </row>
    <row r="3" spans="1:11" ht="12.75">
      <c r="A3" s="128"/>
      <c r="B3" s="129"/>
      <c r="C3" s="129"/>
      <c r="D3" s="264"/>
      <c r="E3" s="264"/>
      <c r="F3" s="129"/>
      <c r="G3" s="129"/>
      <c r="H3" s="129"/>
      <c r="I3" s="129"/>
      <c r="J3" s="130"/>
      <c r="K3" s="131" t="s">
        <v>58</v>
      </c>
    </row>
    <row r="4" spans="1:11" ht="33.75">
      <c r="A4" s="250" t="s">
        <v>6</v>
      </c>
      <c r="B4" s="250"/>
      <c r="C4" s="250"/>
      <c r="D4" s="250"/>
      <c r="E4" s="250"/>
      <c r="F4" s="250"/>
      <c r="G4" s="250"/>
      <c r="H4" s="250"/>
      <c r="I4" s="63" t="s">
        <v>62</v>
      </c>
      <c r="J4" s="64" t="s">
        <v>358</v>
      </c>
      <c r="K4" s="64" t="s">
        <v>359</v>
      </c>
    </row>
    <row r="5" spans="1:11" ht="12.75" customHeight="1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60</v>
      </c>
      <c r="K5" s="66" t="s">
        <v>61</v>
      </c>
    </row>
    <row r="6" spans="1:11" ht="12.75">
      <c r="A6" s="255" t="s">
        <v>213</v>
      </c>
      <c r="B6" s="256"/>
      <c r="C6" s="256"/>
      <c r="D6" s="256"/>
      <c r="E6" s="256"/>
      <c r="F6" s="256"/>
      <c r="G6" s="256"/>
      <c r="H6" s="257"/>
      <c r="I6" s="61">
        <v>1</v>
      </c>
      <c r="J6" s="62">
        <f>J7+J18+J36</f>
        <v>306320502</v>
      </c>
      <c r="K6" s="62">
        <f>K7+K18+K36</f>
        <v>29479400.469998576</v>
      </c>
    </row>
    <row r="7" spans="1:11" ht="12.75">
      <c r="A7" s="258" t="s">
        <v>214</v>
      </c>
      <c r="B7" s="253"/>
      <c r="C7" s="253"/>
      <c r="D7" s="253"/>
      <c r="E7" s="253"/>
      <c r="F7" s="253"/>
      <c r="G7" s="253"/>
      <c r="H7" s="254"/>
      <c r="I7" s="12">
        <v>2</v>
      </c>
      <c r="J7" s="57">
        <f>J8+J9</f>
        <v>-110097397</v>
      </c>
      <c r="K7" s="57">
        <f>K8+K9</f>
        <v>81996199.57</v>
      </c>
    </row>
    <row r="8" spans="1:11" ht="12.75">
      <c r="A8" s="252" t="s">
        <v>85</v>
      </c>
      <c r="B8" s="253"/>
      <c r="C8" s="253"/>
      <c r="D8" s="253"/>
      <c r="E8" s="253"/>
      <c r="F8" s="253"/>
      <c r="G8" s="253"/>
      <c r="H8" s="254"/>
      <c r="I8" s="12">
        <v>3</v>
      </c>
      <c r="J8" s="18">
        <v>110699003</v>
      </c>
      <c r="K8" s="18">
        <v>146567286</v>
      </c>
    </row>
    <row r="9" spans="1:11" ht="12.75">
      <c r="A9" s="252" t="s">
        <v>86</v>
      </c>
      <c r="B9" s="253"/>
      <c r="C9" s="253"/>
      <c r="D9" s="253"/>
      <c r="E9" s="253"/>
      <c r="F9" s="253"/>
      <c r="G9" s="253"/>
      <c r="H9" s="254"/>
      <c r="I9" s="12">
        <v>4</v>
      </c>
      <c r="J9" s="57">
        <f>J10+J11+J12+J13+J14+J15+J16+J17</f>
        <v>-220796400</v>
      </c>
      <c r="K9" s="57">
        <v>-64571086.43000001</v>
      </c>
    </row>
    <row r="10" spans="1:11" ht="12.75">
      <c r="A10" s="252" t="s">
        <v>115</v>
      </c>
      <c r="B10" s="253"/>
      <c r="C10" s="253"/>
      <c r="D10" s="253"/>
      <c r="E10" s="253"/>
      <c r="F10" s="253"/>
      <c r="G10" s="253"/>
      <c r="H10" s="254"/>
      <c r="I10" s="12">
        <v>5</v>
      </c>
      <c r="J10" s="18">
        <v>58958402</v>
      </c>
      <c r="K10" s="18">
        <v>55284718</v>
      </c>
    </row>
    <row r="11" spans="1:11" ht="12.75">
      <c r="A11" s="252" t="s">
        <v>116</v>
      </c>
      <c r="B11" s="253"/>
      <c r="C11" s="253"/>
      <c r="D11" s="253"/>
      <c r="E11" s="253"/>
      <c r="F11" s="253"/>
      <c r="G11" s="253"/>
      <c r="H11" s="254"/>
      <c r="I11" s="12">
        <v>6</v>
      </c>
      <c r="J11" s="18">
        <v>4492242</v>
      </c>
      <c r="K11" s="18">
        <v>6075882</v>
      </c>
    </row>
    <row r="12" spans="1:11" ht="12.75">
      <c r="A12" s="252" t="s">
        <v>117</v>
      </c>
      <c r="B12" s="253"/>
      <c r="C12" s="253"/>
      <c r="D12" s="253"/>
      <c r="E12" s="253"/>
      <c r="F12" s="253"/>
      <c r="G12" s="253"/>
      <c r="H12" s="254"/>
      <c r="I12" s="12">
        <v>7</v>
      </c>
      <c r="J12" s="18">
        <v>4139159</v>
      </c>
      <c r="K12" s="18">
        <v>31270624</v>
      </c>
    </row>
    <row r="13" spans="1:11" ht="12.75">
      <c r="A13" s="252" t="s">
        <v>118</v>
      </c>
      <c r="B13" s="253"/>
      <c r="C13" s="253"/>
      <c r="D13" s="253"/>
      <c r="E13" s="253"/>
      <c r="F13" s="253"/>
      <c r="G13" s="253"/>
      <c r="H13" s="254"/>
      <c r="I13" s="12">
        <v>8</v>
      </c>
      <c r="J13" s="18"/>
      <c r="K13" s="18">
        <v>25709</v>
      </c>
    </row>
    <row r="14" spans="1:11" ht="12.75">
      <c r="A14" s="252" t="s">
        <v>119</v>
      </c>
      <c r="B14" s="253"/>
      <c r="C14" s="253"/>
      <c r="D14" s="253"/>
      <c r="E14" s="253"/>
      <c r="F14" s="253"/>
      <c r="G14" s="253"/>
      <c r="H14" s="254"/>
      <c r="I14" s="12">
        <v>9</v>
      </c>
      <c r="J14" s="18">
        <v>-171119253</v>
      </c>
      <c r="K14" s="18">
        <v>-166413553</v>
      </c>
    </row>
    <row r="15" spans="1:11" ht="12.75">
      <c r="A15" s="252" t="s">
        <v>120</v>
      </c>
      <c r="B15" s="253"/>
      <c r="C15" s="253"/>
      <c r="D15" s="253"/>
      <c r="E15" s="253"/>
      <c r="F15" s="253"/>
      <c r="G15" s="253"/>
      <c r="H15" s="254"/>
      <c r="I15" s="12">
        <v>10</v>
      </c>
      <c r="J15" s="18">
        <v>-34558009</v>
      </c>
      <c r="K15" s="18">
        <v>-469329.4299999997</v>
      </c>
    </row>
    <row r="16" spans="1:11" ht="21" customHeight="1">
      <c r="A16" s="252" t="s">
        <v>121</v>
      </c>
      <c r="B16" s="253"/>
      <c r="C16" s="253"/>
      <c r="D16" s="253"/>
      <c r="E16" s="253"/>
      <c r="F16" s="253"/>
      <c r="G16" s="253"/>
      <c r="H16" s="254"/>
      <c r="I16" s="12">
        <v>11</v>
      </c>
      <c r="J16" s="18">
        <v>4983339</v>
      </c>
      <c r="K16" s="18">
        <v>-5905326</v>
      </c>
    </row>
    <row r="17" spans="1:11" ht="12.75">
      <c r="A17" s="252" t="s">
        <v>122</v>
      </c>
      <c r="B17" s="253"/>
      <c r="C17" s="253"/>
      <c r="D17" s="253"/>
      <c r="E17" s="253"/>
      <c r="F17" s="253"/>
      <c r="G17" s="253"/>
      <c r="H17" s="254"/>
      <c r="I17" s="12">
        <v>12</v>
      </c>
      <c r="J17" s="18">
        <v>-87692280</v>
      </c>
      <c r="K17" s="18">
        <v>15560189</v>
      </c>
    </row>
    <row r="18" spans="1:11" ht="12.75">
      <c r="A18" s="258" t="s">
        <v>123</v>
      </c>
      <c r="B18" s="253"/>
      <c r="C18" s="253"/>
      <c r="D18" s="253"/>
      <c r="E18" s="253"/>
      <c r="F18" s="253"/>
      <c r="G18" s="253"/>
      <c r="H18" s="254"/>
      <c r="I18" s="12">
        <v>13</v>
      </c>
      <c r="J18" s="58">
        <f>SUM(J19:J35)</f>
        <v>441539044</v>
      </c>
      <c r="K18" s="58">
        <f>SUM(K19:K35)</f>
        <v>-19301920.100001417</v>
      </c>
    </row>
    <row r="19" spans="1:11" ht="12.75">
      <c r="A19" s="252" t="s">
        <v>124</v>
      </c>
      <c r="B19" s="253"/>
      <c r="C19" s="253"/>
      <c r="D19" s="253"/>
      <c r="E19" s="253"/>
      <c r="F19" s="253"/>
      <c r="G19" s="253"/>
      <c r="H19" s="254"/>
      <c r="I19" s="12">
        <v>14</v>
      </c>
      <c r="J19" s="18">
        <v>126467615</v>
      </c>
      <c r="K19" s="18">
        <v>86635937.42000002</v>
      </c>
    </row>
    <row r="20" spans="1:11" ht="19.5" customHeight="1">
      <c r="A20" s="252" t="s">
        <v>147</v>
      </c>
      <c r="B20" s="253"/>
      <c r="C20" s="253"/>
      <c r="D20" s="253"/>
      <c r="E20" s="253"/>
      <c r="F20" s="253"/>
      <c r="G20" s="253"/>
      <c r="H20" s="254"/>
      <c r="I20" s="12">
        <v>15</v>
      </c>
      <c r="J20" s="18">
        <v>-178169545</v>
      </c>
      <c r="K20" s="18">
        <v>-250005311.26</v>
      </c>
    </row>
    <row r="21" spans="1:11" ht="12.75">
      <c r="A21" s="252" t="s">
        <v>125</v>
      </c>
      <c r="B21" s="253"/>
      <c r="C21" s="253"/>
      <c r="D21" s="253"/>
      <c r="E21" s="253"/>
      <c r="F21" s="253"/>
      <c r="G21" s="253"/>
      <c r="H21" s="254"/>
      <c r="I21" s="12">
        <v>16</v>
      </c>
      <c r="J21" s="18">
        <v>47461818</v>
      </c>
      <c r="K21" s="18">
        <v>-64441467.74000001</v>
      </c>
    </row>
    <row r="22" spans="1:11" ht="22.5" customHeight="1">
      <c r="A22" s="252" t="s">
        <v>126</v>
      </c>
      <c r="B22" s="253"/>
      <c r="C22" s="253"/>
      <c r="D22" s="253"/>
      <c r="E22" s="253"/>
      <c r="F22" s="253"/>
      <c r="G22" s="253"/>
      <c r="H22" s="254"/>
      <c r="I22" s="12">
        <v>17</v>
      </c>
      <c r="J22" s="18"/>
      <c r="K22" s="18">
        <v>0</v>
      </c>
    </row>
    <row r="23" spans="1:11" ht="21" customHeight="1">
      <c r="A23" s="252" t="s">
        <v>127</v>
      </c>
      <c r="B23" s="253"/>
      <c r="C23" s="253"/>
      <c r="D23" s="253"/>
      <c r="E23" s="253"/>
      <c r="F23" s="253"/>
      <c r="G23" s="253"/>
      <c r="H23" s="254"/>
      <c r="I23" s="12">
        <v>18</v>
      </c>
      <c r="J23" s="18">
        <v>4641712</v>
      </c>
      <c r="K23" s="18">
        <v>2762334.6799999997</v>
      </c>
    </row>
    <row r="24" spans="1:11" ht="12.75">
      <c r="A24" s="252" t="s">
        <v>128</v>
      </c>
      <c r="B24" s="253"/>
      <c r="C24" s="253"/>
      <c r="D24" s="253"/>
      <c r="E24" s="253"/>
      <c r="F24" s="253"/>
      <c r="G24" s="253"/>
      <c r="H24" s="254"/>
      <c r="I24" s="12">
        <v>19</v>
      </c>
      <c r="J24" s="18">
        <v>-189795816</v>
      </c>
      <c r="K24" s="18">
        <v>42070523.52999997</v>
      </c>
    </row>
    <row r="25" spans="1:11" ht="12.75">
      <c r="A25" s="252" t="s">
        <v>129</v>
      </c>
      <c r="B25" s="253"/>
      <c r="C25" s="253"/>
      <c r="D25" s="253"/>
      <c r="E25" s="253"/>
      <c r="F25" s="253"/>
      <c r="G25" s="253"/>
      <c r="H25" s="254"/>
      <c r="I25" s="12">
        <v>20</v>
      </c>
      <c r="J25" s="18">
        <v>3510225</v>
      </c>
      <c r="K25" s="18">
        <v>66221.59999999963</v>
      </c>
    </row>
    <row r="26" spans="1:11" ht="12.75">
      <c r="A26" s="252" t="s">
        <v>130</v>
      </c>
      <c r="B26" s="253"/>
      <c r="C26" s="253"/>
      <c r="D26" s="253"/>
      <c r="E26" s="253"/>
      <c r="F26" s="253"/>
      <c r="G26" s="253"/>
      <c r="H26" s="254"/>
      <c r="I26" s="12">
        <v>21</v>
      </c>
      <c r="J26" s="18">
        <v>43523599</v>
      </c>
      <c r="K26" s="18">
        <v>-35984630</v>
      </c>
    </row>
    <row r="27" spans="1:11" ht="12.75">
      <c r="A27" s="252" t="s">
        <v>131</v>
      </c>
      <c r="B27" s="253"/>
      <c r="C27" s="253"/>
      <c r="D27" s="253"/>
      <c r="E27" s="253"/>
      <c r="F27" s="253"/>
      <c r="G27" s="253"/>
      <c r="H27" s="254"/>
      <c r="I27" s="12">
        <v>22</v>
      </c>
      <c r="J27" s="18"/>
      <c r="K27" s="18"/>
    </row>
    <row r="28" spans="1:11" ht="21" customHeight="1">
      <c r="A28" s="252" t="s">
        <v>146</v>
      </c>
      <c r="B28" s="253"/>
      <c r="C28" s="253"/>
      <c r="D28" s="253"/>
      <c r="E28" s="253"/>
      <c r="F28" s="253"/>
      <c r="G28" s="253"/>
      <c r="H28" s="254"/>
      <c r="I28" s="12">
        <v>23</v>
      </c>
      <c r="J28" s="18">
        <v>-11424421</v>
      </c>
      <c r="K28" s="18">
        <v>13610202.340000004</v>
      </c>
    </row>
    <row r="29" spans="1:11" ht="12.75">
      <c r="A29" s="252" t="s">
        <v>132</v>
      </c>
      <c r="B29" s="253"/>
      <c r="C29" s="253"/>
      <c r="D29" s="253"/>
      <c r="E29" s="253"/>
      <c r="F29" s="253"/>
      <c r="G29" s="253"/>
      <c r="H29" s="254"/>
      <c r="I29" s="12">
        <v>24</v>
      </c>
      <c r="J29" s="18">
        <v>531171347</v>
      </c>
      <c r="K29" s="18">
        <v>175655668.18999863</v>
      </c>
    </row>
    <row r="30" spans="1:11" ht="19.5" customHeight="1">
      <c r="A30" s="252" t="s">
        <v>133</v>
      </c>
      <c r="B30" s="253"/>
      <c r="C30" s="253"/>
      <c r="D30" s="253"/>
      <c r="E30" s="253"/>
      <c r="F30" s="253"/>
      <c r="G30" s="253"/>
      <c r="H30" s="254"/>
      <c r="I30" s="12">
        <v>25</v>
      </c>
      <c r="J30" s="18">
        <v>-4641712</v>
      </c>
      <c r="K30" s="18">
        <v>-2762334.6799999997</v>
      </c>
    </row>
    <row r="31" spans="1:11" ht="12.75">
      <c r="A31" s="252" t="s">
        <v>134</v>
      </c>
      <c r="B31" s="253"/>
      <c r="C31" s="253"/>
      <c r="D31" s="253"/>
      <c r="E31" s="253"/>
      <c r="F31" s="253"/>
      <c r="G31" s="253"/>
      <c r="H31" s="254"/>
      <c r="I31" s="12">
        <v>26</v>
      </c>
      <c r="J31" s="18">
        <v>8362157</v>
      </c>
      <c r="K31" s="18">
        <v>9440168.409999996</v>
      </c>
    </row>
    <row r="32" spans="1:11" ht="12.75">
      <c r="A32" s="252" t="s">
        <v>135</v>
      </c>
      <c r="B32" s="253"/>
      <c r="C32" s="253"/>
      <c r="D32" s="253"/>
      <c r="E32" s="253"/>
      <c r="F32" s="253"/>
      <c r="G32" s="253"/>
      <c r="H32" s="254"/>
      <c r="I32" s="12">
        <v>27</v>
      </c>
      <c r="J32" s="18"/>
      <c r="K32" s="18">
        <v>0</v>
      </c>
    </row>
    <row r="33" spans="1:11" ht="12.75">
      <c r="A33" s="252" t="s">
        <v>136</v>
      </c>
      <c r="B33" s="253"/>
      <c r="C33" s="253"/>
      <c r="D33" s="253"/>
      <c r="E33" s="253"/>
      <c r="F33" s="253"/>
      <c r="G33" s="253"/>
      <c r="H33" s="254"/>
      <c r="I33" s="12">
        <v>28</v>
      </c>
      <c r="J33" s="18">
        <v>-63948268</v>
      </c>
      <c r="K33" s="18">
        <v>-20334265.47</v>
      </c>
    </row>
    <row r="34" spans="1:11" ht="12.75">
      <c r="A34" s="252" t="s">
        <v>137</v>
      </c>
      <c r="B34" s="253"/>
      <c r="C34" s="253"/>
      <c r="D34" s="253"/>
      <c r="E34" s="253"/>
      <c r="F34" s="253"/>
      <c r="G34" s="253"/>
      <c r="H34" s="254"/>
      <c r="I34" s="12">
        <v>29</v>
      </c>
      <c r="J34" s="18">
        <v>116082363</v>
      </c>
      <c r="K34" s="18">
        <v>45848715.03999996</v>
      </c>
    </row>
    <row r="35" spans="1:11" ht="21" customHeight="1">
      <c r="A35" s="252" t="s">
        <v>138</v>
      </c>
      <c r="B35" s="253"/>
      <c r="C35" s="253"/>
      <c r="D35" s="253"/>
      <c r="E35" s="253"/>
      <c r="F35" s="253"/>
      <c r="G35" s="253"/>
      <c r="H35" s="254"/>
      <c r="I35" s="12">
        <v>30</v>
      </c>
      <c r="J35" s="18">
        <v>8297970</v>
      </c>
      <c r="K35" s="18">
        <v>-21863682.159999996</v>
      </c>
    </row>
    <row r="36" spans="1:11" ht="12.75">
      <c r="A36" s="258" t="s">
        <v>139</v>
      </c>
      <c r="B36" s="253"/>
      <c r="C36" s="253"/>
      <c r="D36" s="253"/>
      <c r="E36" s="253"/>
      <c r="F36" s="253"/>
      <c r="G36" s="253"/>
      <c r="H36" s="254"/>
      <c r="I36" s="12">
        <v>31</v>
      </c>
      <c r="J36" s="18">
        <v>-25121145</v>
      </c>
      <c r="K36" s="18">
        <v>-33214879</v>
      </c>
    </row>
    <row r="37" spans="1:11" ht="12.75">
      <c r="A37" s="258" t="s">
        <v>92</v>
      </c>
      <c r="B37" s="253"/>
      <c r="C37" s="253"/>
      <c r="D37" s="253"/>
      <c r="E37" s="253"/>
      <c r="F37" s="253"/>
      <c r="G37" s="253"/>
      <c r="H37" s="254"/>
      <c r="I37" s="12">
        <v>32</v>
      </c>
      <c r="J37" s="58">
        <f>SUM(J38:J51)</f>
        <v>-225486410</v>
      </c>
      <c r="K37" s="58">
        <f>SUM(K38:K51)</f>
        <v>-53005258.06</v>
      </c>
    </row>
    <row r="38" spans="1:11" ht="12.75">
      <c r="A38" s="252" t="s">
        <v>140</v>
      </c>
      <c r="B38" s="253"/>
      <c r="C38" s="253"/>
      <c r="D38" s="253"/>
      <c r="E38" s="253"/>
      <c r="F38" s="253"/>
      <c r="G38" s="253"/>
      <c r="H38" s="254"/>
      <c r="I38" s="12">
        <v>33</v>
      </c>
      <c r="J38" s="18">
        <v>13262673</v>
      </c>
      <c r="K38" s="18">
        <v>3148622</v>
      </c>
    </row>
    <row r="39" spans="1:11" ht="12.75">
      <c r="A39" s="252" t="s">
        <v>141</v>
      </c>
      <c r="B39" s="253"/>
      <c r="C39" s="253"/>
      <c r="D39" s="253"/>
      <c r="E39" s="253"/>
      <c r="F39" s="253"/>
      <c r="G39" s="253"/>
      <c r="H39" s="254"/>
      <c r="I39" s="12">
        <v>34</v>
      </c>
      <c r="J39" s="18">
        <v>-25768384</v>
      </c>
      <c r="K39" s="18">
        <v>-15838057</v>
      </c>
    </row>
    <row r="40" spans="1:11" ht="12.75">
      <c r="A40" s="252" t="s">
        <v>142</v>
      </c>
      <c r="B40" s="253"/>
      <c r="C40" s="253"/>
      <c r="D40" s="253"/>
      <c r="E40" s="253"/>
      <c r="F40" s="253"/>
      <c r="G40" s="253"/>
      <c r="H40" s="254"/>
      <c r="I40" s="12">
        <v>35</v>
      </c>
      <c r="J40" s="18">
        <v>24026</v>
      </c>
      <c r="K40" s="18"/>
    </row>
    <row r="41" spans="1:11" ht="12.75">
      <c r="A41" s="252" t="s">
        <v>143</v>
      </c>
      <c r="B41" s="253"/>
      <c r="C41" s="253"/>
      <c r="D41" s="253"/>
      <c r="E41" s="253"/>
      <c r="F41" s="253"/>
      <c r="G41" s="253"/>
      <c r="H41" s="254"/>
      <c r="I41" s="12">
        <v>36</v>
      </c>
      <c r="J41" s="18">
        <v>-4706925</v>
      </c>
      <c r="K41" s="18">
        <v>-4252828</v>
      </c>
    </row>
    <row r="42" spans="1:11" ht="21" customHeight="1">
      <c r="A42" s="252" t="s">
        <v>144</v>
      </c>
      <c r="B42" s="253"/>
      <c r="C42" s="253"/>
      <c r="D42" s="253"/>
      <c r="E42" s="253"/>
      <c r="F42" s="253"/>
      <c r="G42" s="253"/>
      <c r="H42" s="254"/>
      <c r="I42" s="12">
        <v>37</v>
      </c>
      <c r="J42" s="18"/>
      <c r="K42" s="18">
        <v>554588</v>
      </c>
    </row>
    <row r="43" spans="1:11" ht="21.75" customHeight="1">
      <c r="A43" s="252" t="s">
        <v>145</v>
      </c>
      <c r="B43" s="253"/>
      <c r="C43" s="253"/>
      <c r="D43" s="253"/>
      <c r="E43" s="253"/>
      <c r="F43" s="253"/>
      <c r="G43" s="253"/>
      <c r="H43" s="254"/>
      <c r="I43" s="12">
        <v>38</v>
      </c>
      <c r="J43" s="18">
        <v>-99854360</v>
      </c>
      <c r="K43" s="18">
        <v>-29679481</v>
      </c>
    </row>
    <row r="44" spans="1:11" ht="23.25" customHeight="1">
      <c r="A44" s="252" t="s">
        <v>148</v>
      </c>
      <c r="B44" s="253"/>
      <c r="C44" s="253"/>
      <c r="D44" s="253"/>
      <c r="E44" s="253"/>
      <c r="F44" s="253"/>
      <c r="G44" s="253"/>
      <c r="H44" s="254"/>
      <c r="I44" s="12">
        <v>39</v>
      </c>
      <c r="J44" s="18">
        <v>34842182</v>
      </c>
      <c r="K44" s="18">
        <v>20005624</v>
      </c>
    </row>
    <row r="45" spans="1:11" ht="12.75">
      <c r="A45" s="252" t="s">
        <v>396</v>
      </c>
      <c r="B45" s="253"/>
      <c r="C45" s="253"/>
      <c r="D45" s="253"/>
      <c r="E45" s="253"/>
      <c r="F45" s="253"/>
      <c r="G45" s="253"/>
      <c r="H45" s="254"/>
      <c r="I45" s="12">
        <v>40</v>
      </c>
      <c r="J45" s="18">
        <v>33693594</v>
      </c>
      <c r="K45" s="18">
        <v>107476033</v>
      </c>
    </row>
    <row r="46" spans="1:11" ht="12.75">
      <c r="A46" s="252" t="s">
        <v>397</v>
      </c>
      <c r="B46" s="253"/>
      <c r="C46" s="253"/>
      <c r="D46" s="253"/>
      <c r="E46" s="253"/>
      <c r="F46" s="253"/>
      <c r="G46" s="253"/>
      <c r="H46" s="254"/>
      <c r="I46" s="12">
        <v>41</v>
      </c>
      <c r="J46" s="18">
        <v>-118979330</v>
      </c>
      <c r="K46" s="18">
        <v>-174838078</v>
      </c>
    </row>
    <row r="47" spans="1:11" ht="12.75">
      <c r="A47" s="252" t="s">
        <v>391</v>
      </c>
      <c r="B47" s="253"/>
      <c r="C47" s="253"/>
      <c r="D47" s="253"/>
      <c r="E47" s="253"/>
      <c r="F47" s="253"/>
      <c r="G47" s="253"/>
      <c r="H47" s="254"/>
      <c r="I47" s="12">
        <v>42</v>
      </c>
      <c r="J47" s="18"/>
      <c r="K47" s="18"/>
    </row>
    <row r="48" spans="1:11" ht="12.75">
      <c r="A48" s="252" t="s">
        <v>392</v>
      </c>
      <c r="B48" s="253"/>
      <c r="C48" s="253"/>
      <c r="D48" s="253"/>
      <c r="E48" s="253"/>
      <c r="F48" s="253"/>
      <c r="G48" s="253"/>
      <c r="H48" s="254"/>
      <c r="I48" s="12">
        <v>43</v>
      </c>
      <c r="J48" s="18"/>
      <c r="K48" s="18">
        <v>-190453</v>
      </c>
    </row>
    <row r="49" spans="1:11" ht="12.75">
      <c r="A49" s="252" t="s">
        <v>393</v>
      </c>
      <c r="B49" s="259"/>
      <c r="C49" s="259"/>
      <c r="D49" s="259"/>
      <c r="E49" s="259"/>
      <c r="F49" s="259"/>
      <c r="G49" s="259"/>
      <c r="H49" s="260"/>
      <c r="I49" s="12">
        <v>44</v>
      </c>
      <c r="J49" s="18">
        <v>1725996</v>
      </c>
      <c r="K49" s="18">
        <v>805526.9400000013</v>
      </c>
    </row>
    <row r="50" spans="1:11" ht="12.75">
      <c r="A50" s="252" t="s">
        <v>394</v>
      </c>
      <c r="B50" s="259"/>
      <c r="C50" s="259"/>
      <c r="D50" s="259"/>
      <c r="E50" s="259"/>
      <c r="F50" s="259"/>
      <c r="G50" s="259"/>
      <c r="H50" s="260"/>
      <c r="I50" s="12">
        <v>45</v>
      </c>
      <c r="J50" s="18">
        <v>179228385</v>
      </c>
      <c r="K50" s="18">
        <v>182758133</v>
      </c>
    </row>
    <row r="51" spans="1:11" ht="12.75">
      <c r="A51" s="252" t="s">
        <v>395</v>
      </c>
      <c r="B51" s="259"/>
      <c r="C51" s="259"/>
      <c r="D51" s="259"/>
      <c r="E51" s="259"/>
      <c r="F51" s="259"/>
      <c r="G51" s="259"/>
      <c r="H51" s="260"/>
      <c r="I51" s="12">
        <v>46</v>
      </c>
      <c r="J51" s="18">
        <v>-238954267</v>
      </c>
      <c r="K51" s="18">
        <v>-142954888</v>
      </c>
    </row>
    <row r="52" spans="1:11" ht="12.75">
      <c r="A52" s="258" t="s">
        <v>93</v>
      </c>
      <c r="B52" s="259"/>
      <c r="C52" s="259"/>
      <c r="D52" s="259"/>
      <c r="E52" s="259"/>
      <c r="F52" s="259"/>
      <c r="G52" s="259"/>
      <c r="H52" s="260"/>
      <c r="I52" s="12">
        <v>47</v>
      </c>
      <c r="J52" s="58">
        <f>SUM(J53:J57)</f>
        <v>-40665814</v>
      </c>
      <c r="K52" s="58">
        <f>SUM(K53:K57)</f>
        <v>-465366</v>
      </c>
    </row>
    <row r="53" spans="1:11" ht="12.75">
      <c r="A53" s="252" t="s">
        <v>272</v>
      </c>
      <c r="B53" s="259"/>
      <c r="C53" s="259"/>
      <c r="D53" s="259"/>
      <c r="E53" s="259"/>
      <c r="F53" s="259"/>
      <c r="G53" s="259"/>
      <c r="H53" s="260"/>
      <c r="I53" s="12">
        <v>48</v>
      </c>
      <c r="J53" s="18"/>
      <c r="K53" s="18"/>
    </row>
    <row r="54" spans="1:11" ht="12.75">
      <c r="A54" s="252" t="s">
        <v>273</v>
      </c>
      <c r="B54" s="259"/>
      <c r="C54" s="259"/>
      <c r="D54" s="259"/>
      <c r="E54" s="259"/>
      <c r="F54" s="259"/>
      <c r="G54" s="259"/>
      <c r="H54" s="260"/>
      <c r="I54" s="12">
        <v>49</v>
      </c>
      <c r="J54" s="18">
        <v>27447</v>
      </c>
      <c r="K54" s="18">
        <v>1038614</v>
      </c>
    </row>
    <row r="55" spans="1:11" ht="12.75">
      <c r="A55" s="252" t="s">
        <v>274</v>
      </c>
      <c r="B55" s="259"/>
      <c r="C55" s="259"/>
      <c r="D55" s="259"/>
      <c r="E55" s="259"/>
      <c r="F55" s="259"/>
      <c r="G55" s="259"/>
      <c r="H55" s="260"/>
      <c r="I55" s="12">
        <v>50</v>
      </c>
      <c r="J55" s="18">
        <v>-605513</v>
      </c>
      <c r="K55" s="18">
        <v>-1032299</v>
      </c>
    </row>
    <row r="56" spans="1:11" ht="12.75">
      <c r="A56" s="252" t="s">
        <v>275</v>
      </c>
      <c r="B56" s="259"/>
      <c r="C56" s="259"/>
      <c r="D56" s="259"/>
      <c r="E56" s="259"/>
      <c r="F56" s="259"/>
      <c r="G56" s="259"/>
      <c r="H56" s="260"/>
      <c r="I56" s="12">
        <v>51</v>
      </c>
      <c r="J56" s="18"/>
      <c r="K56" s="18"/>
    </row>
    <row r="57" spans="1:11" ht="12.75">
      <c r="A57" s="252" t="s">
        <v>276</v>
      </c>
      <c r="B57" s="259"/>
      <c r="C57" s="259"/>
      <c r="D57" s="259"/>
      <c r="E57" s="259"/>
      <c r="F57" s="259"/>
      <c r="G57" s="259"/>
      <c r="H57" s="260"/>
      <c r="I57" s="12">
        <v>52</v>
      </c>
      <c r="J57" s="18">
        <v>-40087748</v>
      </c>
      <c r="K57" s="18">
        <v>-471681</v>
      </c>
    </row>
    <row r="58" spans="1:11" ht="12.75">
      <c r="A58" s="258" t="s">
        <v>94</v>
      </c>
      <c r="B58" s="259"/>
      <c r="C58" s="259"/>
      <c r="D58" s="259"/>
      <c r="E58" s="259"/>
      <c r="F58" s="259"/>
      <c r="G58" s="259"/>
      <c r="H58" s="260"/>
      <c r="I58" s="12">
        <v>53</v>
      </c>
      <c r="J58" s="58">
        <f>J6+J37+J52</f>
        <v>40168278</v>
      </c>
      <c r="K58" s="58">
        <f>K6+K37+K52</f>
        <v>-23991223.590001427</v>
      </c>
    </row>
    <row r="59" spans="1:11" ht="21.75" customHeight="1">
      <c r="A59" s="258" t="s">
        <v>277</v>
      </c>
      <c r="B59" s="259"/>
      <c r="C59" s="259"/>
      <c r="D59" s="259"/>
      <c r="E59" s="259"/>
      <c r="F59" s="259"/>
      <c r="G59" s="259"/>
      <c r="H59" s="260"/>
      <c r="I59" s="12">
        <v>54</v>
      </c>
      <c r="J59" s="18">
        <v>-22236209</v>
      </c>
      <c r="K59" s="18">
        <v>10272644</v>
      </c>
    </row>
    <row r="60" spans="1:11" ht="12.75">
      <c r="A60" s="258" t="s">
        <v>95</v>
      </c>
      <c r="B60" s="259"/>
      <c r="C60" s="259"/>
      <c r="D60" s="259"/>
      <c r="E60" s="259"/>
      <c r="F60" s="259"/>
      <c r="G60" s="259"/>
      <c r="H60" s="260"/>
      <c r="I60" s="12">
        <v>55</v>
      </c>
      <c r="J60" s="58">
        <f>SUM(J58:J59)</f>
        <v>17932069</v>
      </c>
      <c r="K60" s="58">
        <f>SUM(K58:K59)</f>
        <v>-13718579.590001427</v>
      </c>
    </row>
    <row r="61" spans="1:11" ht="12.75">
      <c r="A61" s="252" t="s">
        <v>278</v>
      </c>
      <c r="B61" s="259"/>
      <c r="C61" s="259"/>
      <c r="D61" s="259"/>
      <c r="E61" s="259"/>
      <c r="F61" s="259"/>
      <c r="G61" s="259"/>
      <c r="H61" s="260"/>
      <c r="I61" s="12">
        <v>56</v>
      </c>
      <c r="J61" s="18">
        <v>85212974</v>
      </c>
      <c r="K61" s="18">
        <v>94656787.29999997</v>
      </c>
    </row>
    <row r="62" spans="1:11" ht="12.75">
      <c r="A62" s="261" t="s">
        <v>96</v>
      </c>
      <c r="B62" s="262"/>
      <c r="C62" s="262"/>
      <c r="D62" s="262"/>
      <c r="E62" s="262"/>
      <c r="F62" s="262"/>
      <c r="G62" s="262"/>
      <c r="H62" s="263"/>
      <c r="I62" s="13">
        <v>57</v>
      </c>
      <c r="J62" s="59">
        <f>SUM(J60:J61)</f>
        <v>103145043</v>
      </c>
      <c r="K62" s="59">
        <f>SUM(K60:K61)</f>
        <v>80938207.70999855</v>
      </c>
    </row>
    <row r="63" ht="12.75">
      <c r="A63" s="60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SheetLayoutView="100" zoomScalePageLayoutView="0" workbookViewId="0" topLeftCell="A1">
      <selection activeCell="A3" sqref="A3:M40"/>
    </sheetView>
  </sheetViews>
  <sheetFormatPr defaultColWidth="9.140625" defaultRowHeight="12.75"/>
  <cols>
    <col min="1" max="4" width="9.140625" style="44" customWidth="1"/>
    <col min="5" max="5" width="9.57421875" style="44" customWidth="1"/>
    <col min="6" max="7" width="9.140625" style="44" customWidth="1"/>
    <col min="8" max="8" width="10.140625" style="44" customWidth="1"/>
    <col min="9" max="11" width="9.140625" style="44" customWidth="1"/>
    <col min="12" max="12" width="11.421875" style="44" customWidth="1"/>
    <col min="13" max="13" width="11.140625" style="44" bestFit="1" customWidth="1"/>
    <col min="14" max="16384" width="9.140625" style="44" customWidth="1"/>
  </cols>
  <sheetData>
    <row r="1" spans="1:12" ht="13.5">
      <c r="A1" s="270" t="s">
        <v>149</v>
      </c>
      <c r="B1" s="247"/>
      <c r="C1" s="247"/>
      <c r="D1" s="247"/>
      <c r="E1" s="271"/>
      <c r="F1" s="272"/>
      <c r="G1" s="272"/>
      <c r="H1" s="272"/>
      <c r="I1" s="272"/>
      <c r="J1" s="272"/>
      <c r="K1" s="273"/>
      <c r="L1" s="43"/>
    </row>
    <row r="2" spans="1:12" ht="12.75">
      <c r="A2" s="248" t="s">
        <v>421</v>
      </c>
      <c r="B2" s="249"/>
      <c r="C2" s="249"/>
      <c r="D2" s="249"/>
      <c r="E2" s="271"/>
      <c r="F2" s="274"/>
      <c r="G2" s="274"/>
      <c r="H2" s="274"/>
      <c r="I2" s="274"/>
      <c r="J2" s="274"/>
      <c r="K2" s="275"/>
      <c r="L2" s="43"/>
    </row>
    <row r="3" spans="1:13" ht="12.75">
      <c r="A3" s="128"/>
      <c r="B3" s="132"/>
      <c r="C3" s="132"/>
      <c r="D3" s="132"/>
      <c r="E3" s="133"/>
      <c r="F3" s="134"/>
      <c r="G3" s="134"/>
      <c r="H3" s="134"/>
      <c r="I3" s="134"/>
      <c r="J3" s="134"/>
      <c r="K3" s="134"/>
      <c r="L3" s="265" t="s">
        <v>58</v>
      </c>
      <c r="M3" s="265"/>
    </row>
    <row r="4" spans="1:13" ht="13.5" customHeight="1">
      <c r="A4" s="250" t="s">
        <v>46</v>
      </c>
      <c r="B4" s="250"/>
      <c r="C4" s="250"/>
      <c r="D4" s="250" t="s">
        <v>62</v>
      </c>
      <c r="E4" s="251" t="s">
        <v>212</v>
      </c>
      <c r="F4" s="251"/>
      <c r="G4" s="251"/>
      <c r="H4" s="251"/>
      <c r="I4" s="251"/>
      <c r="J4" s="251"/>
      <c r="K4" s="251"/>
      <c r="L4" s="251" t="s">
        <v>219</v>
      </c>
      <c r="M4" s="251" t="s">
        <v>84</v>
      </c>
    </row>
    <row r="5" spans="1:13" ht="56.25">
      <c r="A5" s="279"/>
      <c r="B5" s="279"/>
      <c r="C5" s="279"/>
      <c r="D5" s="279"/>
      <c r="E5" s="64" t="s">
        <v>215</v>
      </c>
      <c r="F5" s="64" t="s">
        <v>44</v>
      </c>
      <c r="G5" s="64" t="s">
        <v>216</v>
      </c>
      <c r="H5" s="64" t="s">
        <v>217</v>
      </c>
      <c r="I5" s="64" t="s">
        <v>45</v>
      </c>
      <c r="J5" s="64" t="s">
        <v>218</v>
      </c>
      <c r="K5" s="64" t="s">
        <v>83</v>
      </c>
      <c r="L5" s="251"/>
      <c r="M5" s="251"/>
    </row>
    <row r="6" spans="1:13" ht="12.75">
      <c r="A6" s="276">
        <v>1</v>
      </c>
      <c r="B6" s="276"/>
      <c r="C6" s="276"/>
      <c r="D6" s="67">
        <v>2</v>
      </c>
      <c r="E6" s="67" t="s">
        <v>60</v>
      </c>
      <c r="F6" s="68" t="s">
        <v>61</v>
      </c>
      <c r="G6" s="67" t="s">
        <v>63</v>
      </c>
      <c r="H6" s="68" t="s">
        <v>64</v>
      </c>
      <c r="I6" s="67" t="s">
        <v>65</v>
      </c>
      <c r="J6" s="68" t="s">
        <v>66</v>
      </c>
      <c r="K6" s="67" t="s">
        <v>67</v>
      </c>
      <c r="L6" s="68" t="s">
        <v>68</v>
      </c>
      <c r="M6" s="67" t="s">
        <v>69</v>
      </c>
    </row>
    <row r="7" spans="1:13" ht="21" customHeight="1">
      <c r="A7" s="277" t="s">
        <v>293</v>
      </c>
      <c r="B7" s="278"/>
      <c r="C7" s="278"/>
      <c r="D7" s="15">
        <v>1</v>
      </c>
      <c r="E7" s="135">
        <v>442887200</v>
      </c>
      <c r="F7" s="135">
        <v>0</v>
      </c>
      <c r="G7" s="135">
        <v>560772396</v>
      </c>
      <c r="H7" s="135">
        <v>443930661</v>
      </c>
      <c r="I7" s="135">
        <v>402754919</v>
      </c>
      <c r="J7" s="135">
        <v>84949765</v>
      </c>
      <c r="K7" s="136">
        <f>SUM(E7:J7)</f>
        <v>1935294941</v>
      </c>
      <c r="L7" s="135">
        <v>68598004</v>
      </c>
      <c r="M7" s="136">
        <f>K7+L7</f>
        <v>2003892945</v>
      </c>
    </row>
    <row r="8" spans="1:13" ht="22.5" customHeight="1">
      <c r="A8" s="266" t="s">
        <v>255</v>
      </c>
      <c r="B8" s="267"/>
      <c r="C8" s="267"/>
      <c r="D8" s="4">
        <v>2</v>
      </c>
      <c r="E8" s="137"/>
      <c r="F8" s="137"/>
      <c r="G8" s="137"/>
      <c r="H8" s="137"/>
      <c r="I8" s="137"/>
      <c r="J8" s="137"/>
      <c r="K8" s="138">
        <f aca="true" t="shared" si="0" ref="K8:K40">SUM(E8:J8)</f>
        <v>0</v>
      </c>
      <c r="L8" s="137"/>
      <c r="M8" s="138">
        <f aca="true" t="shared" si="1" ref="M8:M40">K8+L8</f>
        <v>0</v>
      </c>
    </row>
    <row r="9" spans="1:13" ht="21.75" customHeight="1">
      <c r="A9" s="266" t="s">
        <v>256</v>
      </c>
      <c r="B9" s="267"/>
      <c r="C9" s="267"/>
      <c r="D9" s="4">
        <v>3</v>
      </c>
      <c r="E9" s="137"/>
      <c r="F9" s="137"/>
      <c r="G9" s="137">
        <v>74365</v>
      </c>
      <c r="H9" s="137"/>
      <c r="I9" s="137">
        <v>-39842</v>
      </c>
      <c r="J9" s="137"/>
      <c r="K9" s="138">
        <f t="shared" si="0"/>
        <v>34523</v>
      </c>
      <c r="L9" s="137"/>
      <c r="M9" s="138">
        <f t="shared" si="1"/>
        <v>34523</v>
      </c>
    </row>
    <row r="10" spans="1:13" ht="34.5" customHeight="1">
      <c r="A10" s="268" t="s">
        <v>411</v>
      </c>
      <c r="B10" s="267"/>
      <c r="C10" s="267"/>
      <c r="D10" s="4">
        <v>4</v>
      </c>
      <c r="E10" s="138">
        <f aca="true" t="shared" si="2" ref="E10:J10">SUM(E7:E9)</f>
        <v>442887200</v>
      </c>
      <c r="F10" s="138">
        <f t="shared" si="2"/>
        <v>0</v>
      </c>
      <c r="G10" s="138">
        <f t="shared" si="2"/>
        <v>560846761</v>
      </c>
      <c r="H10" s="138">
        <f t="shared" si="2"/>
        <v>443930661</v>
      </c>
      <c r="I10" s="138">
        <f t="shared" si="2"/>
        <v>402715077</v>
      </c>
      <c r="J10" s="138">
        <f t="shared" si="2"/>
        <v>84949765</v>
      </c>
      <c r="K10" s="138">
        <f t="shared" si="0"/>
        <v>1935329464</v>
      </c>
      <c r="L10" s="138">
        <f>SUM(L7:L9)</f>
        <v>68598004</v>
      </c>
      <c r="M10" s="138">
        <f t="shared" si="1"/>
        <v>2003927468</v>
      </c>
    </row>
    <row r="11" spans="1:13" ht="33.75" customHeight="1">
      <c r="A11" s="268" t="s">
        <v>342</v>
      </c>
      <c r="B11" s="269"/>
      <c r="C11" s="269"/>
      <c r="D11" s="4">
        <v>5</v>
      </c>
      <c r="E11" s="138">
        <f>E12+E13</f>
        <v>0</v>
      </c>
      <c r="F11" s="138">
        <f aca="true" t="shared" si="3" ref="F11:L11">F12+F13</f>
        <v>0</v>
      </c>
      <c r="G11" s="138">
        <f t="shared" si="3"/>
        <v>-63853051.707615905</v>
      </c>
      <c r="H11" s="138">
        <f t="shared" si="3"/>
        <v>0</v>
      </c>
      <c r="I11" s="138">
        <f t="shared" si="3"/>
        <v>9194235.281144</v>
      </c>
      <c r="J11" s="138">
        <f t="shared" si="3"/>
        <v>107047104.72766033</v>
      </c>
      <c r="K11" s="138">
        <f t="shared" si="0"/>
        <v>52388288.301188424</v>
      </c>
      <c r="L11" s="138">
        <f t="shared" si="3"/>
        <v>8948863.16881</v>
      </c>
      <c r="M11" s="138">
        <f t="shared" si="1"/>
        <v>61337151.46999843</v>
      </c>
    </row>
    <row r="12" spans="1:13" ht="12.75">
      <c r="A12" s="266" t="s">
        <v>257</v>
      </c>
      <c r="B12" s="267"/>
      <c r="C12" s="267"/>
      <c r="D12" s="4">
        <v>6</v>
      </c>
      <c r="E12" s="137"/>
      <c r="F12" s="137"/>
      <c r="G12" s="137"/>
      <c r="H12" s="137"/>
      <c r="I12" s="137"/>
      <c r="J12" s="137">
        <v>107047104.72766033</v>
      </c>
      <c r="K12" s="138">
        <f t="shared" si="0"/>
        <v>107047104.72766033</v>
      </c>
      <c r="L12" s="137">
        <v>2645352.6123389998</v>
      </c>
      <c r="M12" s="138">
        <f t="shared" si="1"/>
        <v>109692457.33999933</v>
      </c>
    </row>
    <row r="13" spans="1:13" ht="21.75" customHeight="1">
      <c r="A13" s="266" t="s">
        <v>88</v>
      </c>
      <c r="B13" s="267"/>
      <c r="C13" s="267"/>
      <c r="D13" s="4">
        <v>7</v>
      </c>
      <c r="E13" s="138">
        <f aca="true" t="shared" si="4" ref="E13:J13">SUM(E14:E17)</f>
        <v>0</v>
      </c>
      <c r="F13" s="138">
        <f t="shared" si="4"/>
        <v>0</v>
      </c>
      <c r="G13" s="138">
        <f t="shared" si="4"/>
        <v>-63853051.707615905</v>
      </c>
      <c r="H13" s="138">
        <f t="shared" si="4"/>
        <v>0</v>
      </c>
      <c r="I13" s="138">
        <f t="shared" si="4"/>
        <v>9194235.281144</v>
      </c>
      <c r="J13" s="138">
        <f t="shared" si="4"/>
        <v>0</v>
      </c>
      <c r="K13" s="138">
        <f t="shared" si="0"/>
        <v>-54658816.426471904</v>
      </c>
      <c r="L13" s="138">
        <f>SUM(L14:L17)</f>
        <v>6303510.556471</v>
      </c>
      <c r="M13" s="138">
        <f t="shared" si="1"/>
        <v>-48355305.87000091</v>
      </c>
    </row>
    <row r="14" spans="1:13" ht="32.25" customHeight="1">
      <c r="A14" s="266" t="s">
        <v>400</v>
      </c>
      <c r="B14" s="267"/>
      <c r="C14" s="267"/>
      <c r="D14" s="4">
        <v>8</v>
      </c>
      <c r="E14" s="137"/>
      <c r="F14" s="137"/>
      <c r="G14" s="137">
        <v>2320408.2990499996</v>
      </c>
      <c r="H14" s="137"/>
      <c r="I14" s="137">
        <v>6835587.531144</v>
      </c>
      <c r="J14" s="137"/>
      <c r="K14" s="138">
        <f t="shared" si="0"/>
        <v>9155995.830194</v>
      </c>
      <c r="L14" s="137">
        <v>8144811.569806</v>
      </c>
      <c r="M14" s="138">
        <f t="shared" si="1"/>
        <v>17300807.4</v>
      </c>
    </row>
    <row r="15" spans="1:13" ht="33" customHeight="1">
      <c r="A15" s="266" t="s">
        <v>401</v>
      </c>
      <c r="B15" s="267"/>
      <c r="C15" s="267"/>
      <c r="D15" s="4">
        <v>9</v>
      </c>
      <c r="E15" s="137"/>
      <c r="F15" s="137"/>
      <c r="G15" s="137">
        <v>-48173323.21946591</v>
      </c>
      <c r="H15" s="137"/>
      <c r="I15" s="137"/>
      <c r="J15" s="137"/>
      <c r="K15" s="138">
        <f t="shared" si="0"/>
        <v>-48173323.21946591</v>
      </c>
      <c r="L15" s="137">
        <v>-1494806.8005350002</v>
      </c>
      <c r="M15" s="138">
        <f t="shared" si="1"/>
        <v>-49668130.02000091</v>
      </c>
    </row>
    <row r="16" spans="1:13" ht="34.5" customHeight="1">
      <c r="A16" s="266" t="s">
        <v>402</v>
      </c>
      <c r="B16" s="267"/>
      <c r="C16" s="267"/>
      <c r="D16" s="4">
        <v>10</v>
      </c>
      <c r="E16" s="137"/>
      <c r="F16" s="137"/>
      <c r="G16" s="137">
        <v>-18064979</v>
      </c>
      <c r="H16" s="137"/>
      <c r="I16" s="137"/>
      <c r="J16" s="137"/>
      <c r="K16" s="138">
        <f t="shared" si="0"/>
        <v>-18064979</v>
      </c>
      <c r="L16" s="137"/>
      <c r="M16" s="138">
        <f t="shared" si="1"/>
        <v>-18064979</v>
      </c>
    </row>
    <row r="17" spans="1:13" ht="21.75" customHeight="1">
      <c r="A17" s="266" t="s">
        <v>258</v>
      </c>
      <c r="B17" s="267"/>
      <c r="C17" s="267"/>
      <c r="D17" s="4">
        <v>11</v>
      </c>
      <c r="E17" s="137"/>
      <c r="F17" s="137"/>
      <c r="G17" s="137">
        <v>64842.2128</v>
      </c>
      <c r="H17" s="137"/>
      <c r="I17" s="137">
        <v>2358647.75</v>
      </c>
      <c r="J17" s="137"/>
      <c r="K17" s="138">
        <f t="shared" si="0"/>
        <v>2423489.9628</v>
      </c>
      <c r="L17" s="137">
        <v>-346494.2128</v>
      </c>
      <c r="M17" s="138">
        <f t="shared" si="1"/>
        <v>2076995.75</v>
      </c>
    </row>
    <row r="18" spans="1:13" ht="21.75" customHeight="1">
      <c r="A18" s="268" t="s">
        <v>343</v>
      </c>
      <c r="B18" s="267"/>
      <c r="C18" s="267"/>
      <c r="D18" s="4">
        <v>12</v>
      </c>
      <c r="E18" s="138">
        <f>SUM(E19:E22)</f>
        <v>0</v>
      </c>
      <c r="F18" s="138">
        <f aca="true" t="shared" si="5" ref="F18:L18">SUM(F19:F22)</f>
        <v>0</v>
      </c>
      <c r="G18" s="138">
        <f t="shared" si="5"/>
        <v>0</v>
      </c>
      <c r="H18" s="138">
        <f t="shared" si="5"/>
        <v>12536118</v>
      </c>
      <c r="I18" s="138">
        <f t="shared" si="5"/>
        <v>43749827</v>
      </c>
      <c r="J18" s="138">
        <f t="shared" si="5"/>
        <v>-84949765</v>
      </c>
      <c r="K18" s="138">
        <f t="shared" si="0"/>
        <v>-28663820</v>
      </c>
      <c r="L18" s="138">
        <f t="shared" si="5"/>
        <v>-2101173.3355</v>
      </c>
      <c r="M18" s="138">
        <f t="shared" si="1"/>
        <v>-30764993.335500002</v>
      </c>
    </row>
    <row r="19" spans="1:13" ht="21.75" customHeight="1">
      <c r="A19" s="266" t="s">
        <v>89</v>
      </c>
      <c r="B19" s="267"/>
      <c r="C19" s="267"/>
      <c r="D19" s="4">
        <v>13</v>
      </c>
      <c r="E19" s="137"/>
      <c r="F19" s="137"/>
      <c r="G19" s="137"/>
      <c r="H19" s="137"/>
      <c r="I19" s="137"/>
      <c r="J19" s="137"/>
      <c r="K19" s="138">
        <f t="shared" si="0"/>
        <v>0</v>
      </c>
      <c r="L19" s="137"/>
      <c r="M19" s="138">
        <f t="shared" si="1"/>
        <v>0</v>
      </c>
    </row>
    <row r="20" spans="1:13" ht="12.75">
      <c r="A20" s="266" t="s">
        <v>295</v>
      </c>
      <c r="B20" s="267"/>
      <c r="C20" s="267"/>
      <c r="D20" s="4">
        <v>14</v>
      </c>
      <c r="E20" s="137"/>
      <c r="F20" s="137"/>
      <c r="G20" s="137"/>
      <c r="H20" s="137"/>
      <c r="I20" s="137"/>
      <c r="J20" s="137"/>
      <c r="K20" s="138">
        <f t="shared" si="0"/>
        <v>0</v>
      </c>
      <c r="L20" s="137"/>
      <c r="M20" s="138">
        <f t="shared" si="1"/>
        <v>0</v>
      </c>
    </row>
    <row r="21" spans="1:13" ht="12.75">
      <c r="A21" s="266" t="s">
        <v>296</v>
      </c>
      <c r="B21" s="267"/>
      <c r="C21" s="267"/>
      <c r="D21" s="4">
        <v>15</v>
      </c>
      <c r="E21" s="137"/>
      <c r="F21" s="137"/>
      <c r="G21" s="137"/>
      <c r="H21" s="137"/>
      <c r="I21" s="137"/>
      <c r="J21" s="137">
        <v>-28663820</v>
      </c>
      <c r="K21" s="138">
        <f t="shared" si="0"/>
        <v>-28663820</v>
      </c>
      <c r="L21" s="137">
        <v>-2101173.3355</v>
      </c>
      <c r="M21" s="138">
        <f t="shared" si="1"/>
        <v>-30764993.335500002</v>
      </c>
    </row>
    <row r="22" spans="1:13" ht="12.75">
      <c r="A22" s="266" t="s">
        <v>297</v>
      </c>
      <c r="B22" s="267"/>
      <c r="C22" s="267"/>
      <c r="D22" s="4">
        <v>16</v>
      </c>
      <c r="E22" s="137"/>
      <c r="F22" s="137"/>
      <c r="G22" s="137"/>
      <c r="H22" s="137">
        <v>12536118</v>
      </c>
      <c r="I22" s="137">
        <v>43749827</v>
      </c>
      <c r="J22" s="137">
        <v>-56285945</v>
      </c>
      <c r="K22" s="138">
        <f t="shared" si="0"/>
        <v>0</v>
      </c>
      <c r="L22" s="137"/>
      <c r="M22" s="138">
        <f t="shared" si="1"/>
        <v>0</v>
      </c>
    </row>
    <row r="23" spans="1:13" ht="44.25" customHeight="1" thickBot="1">
      <c r="A23" s="280" t="s">
        <v>405</v>
      </c>
      <c r="B23" s="281"/>
      <c r="C23" s="281"/>
      <c r="D23" s="16">
        <v>17</v>
      </c>
      <c r="E23" s="139">
        <f aca="true" t="shared" si="6" ref="E23:J23">E10+E11+E18</f>
        <v>442887200</v>
      </c>
      <c r="F23" s="139">
        <f t="shared" si="6"/>
        <v>0</v>
      </c>
      <c r="G23" s="139">
        <f t="shared" si="6"/>
        <v>496993709.2923841</v>
      </c>
      <c r="H23" s="139">
        <f t="shared" si="6"/>
        <v>456466779</v>
      </c>
      <c r="I23" s="139">
        <f t="shared" si="6"/>
        <v>455659139.281144</v>
      </c>
      <c r="J23" s="139">
        <f t="shared" si="6"/>
        <v>107047104.72766033</v>
      </c>
      <c r="K23" s="139">
        <f t="shared" si="0"/>
        <v>1959053932.3011887</v>
      </c>
      <c r="L23" s="139">
        <f>L10+L11+L18</f>
        <v>75445693.83331</v>
      </c>
      <c r="M23" s="139">
        <f t="shared" si="1"/>
        <v>2034499626.1344986</v>
      </c>
    </row>
    <row r="24" spans="1:13" ht="24" customHeight="1" thickTop="1">
      <c r="A24" s="282" t="s">
        <v>298</v>
      </c>
      <c r="B24" s="283"/>
      <c r="C24" s="283"/>
      <c r="D24" s="17">
        <v>18</v>
      </c>
      <c r="E24" s="140">
        <v>442887200</v>
      </c>
      <c r="F24" s="140"/>
      <c r="G24" s="140">
        <v>496993709.2923841</v>
      </c>
      <c r="H24" s="140">
        <v>456466779</v>
      </c>
      <c r="I24" s="140">
        <v>455659139.281144</v>
      </c>
      <c r="J24" s="140">
        <v>107047104.72766033</v>
      </c>
      <c r="K24" s="141">
        <f t="shared" si="0"/>
        <v>1959053932.3011887</v>
      </c>
      <c r="L24" s="140">
        <v>75445693.83331</v>
      </c>
      <c r="M24" s="140">
        <f t="shared" si="1"/>
        <v>2034499626.1344986</v>
      </c>
    </row>
    <row r="25" spans="1:13" ht="12.75">
      <c r="A25" s="266" t="s">
        <v>300</v>
      </c>
      <c r="B25" s="267"/>
      <c r="C25" s="267"/>
      <c r="D25" s="4">
        <v>19</v>
      </c>
      <c r="E25" s="137"/>
      <c r="F25" s="137"/>
      <c r="G25" s="137"/>
      <c r="H25" s="137"/>
      <c r="I25" s="137"/>
      <c r="J25" s="137"/>
      <c r="K25" s="138">
        <f t="shared" si="0"/>
        <v>0</v>
      </c>
      <c r="L25" s="137"/>
      <c r="M25" s="137">
        <f t="shared" si="1"/>
        <v>0</v>
      </c>
    </row>
    <row r="26" spans="1:13" ht="20.25" customHeight="1">
      <c r="A26" s="266" t="s">
        <v>299</v>
      </c>
      <c r="B26" s="267"/>
      <c r="C26" s="267"/>
      <c r="D26" s="4">
        <v>20</v>
      </c>
      <c r="E26" s="137"/>
      <c r="F26" s="137"/>
      <c r="G26" s="137"/>
      <c r="H26" s="137"/>
      <c r="I26" s="137">
        <v>-583377</v>
      </c>
      <c r="J26" s="137"/>
      <c r="K26" s="138">
        <f t="shared" si="0"/>
        <v>-583377</v>
      </c>
      <c r="L26" s="137"/>
      <c r="M26" s="137">
        <f t="shared" si="1"/>
        <v>-583377</v>
      </c>
    </row>
    <row r="27" spans="1:13" ht="33" customHeight="1">
      <c r="A27" s="268" t="s">
        <v>412</v>
      </c>
      <c r="B27" s="267"/>
      <c r="C27" s="267"/>
      <c r="D27" s="4">
        <v>21</v>
      </c>
      <c r="E27" s="138">
        <f>SUM(E24:E26)</f>
        <v>442887200</v>
      </c>
      <c r="F27" s="138">
        <f aca="true" t="shared" si="7" ref="F27:L27">SUM(F24:F26)</f>
        <v>0</v>
      </c>
      <c r="G27" s="138">
        <f t="shared" si="7"/>
        <v>496993709.2923841</v>
      </c>
      <c r="H27" s="138">
        <f t="shared" si="7"/>
        <v>456466779</v>
      </c>
      <c r="I27" s="138">
        <f t="shared" si="7"/>
        <v>455075762.281144</v>
      </c>
      <c r="J27" s="138">
        <f t="shared" si="7"/>
        <v>107047104.72766033</v>
      </c>
      <c r="K27" s="138">
        <f t="shared" si="0"/>
        <v>1958470555.3011887</v>
      </c>
      <c r="L27" s="138">
        <f t="shared" si="7"/>
        <v>75445693.83331</v>
      </c>
      <c r="M27" s="138">
        <f t="shared" si="1"/>
        <v>2033916249.1344986</v>
      </c>
    </row>
    <row r="28" spans="1:13" ht="23.25" customHeight="1">
      <c r="A28" s="268" t="s">
        <v>344</v>
      </c>
      <c r="B28" s="267"/>
      <c r="C28" s="267"/>
      <c r="D28" s="4">
        <v>22</v>
      </c>
      <c r="E28" s="138">
        <f>E29+E30</f>
        <v>0</v>
      </c>
      <c r="F28" s="138">
        <f aca="true" t="shared" si="8" ref="F28:L28">F29+F30</f>
        <v>0</v>
      </c>
      <c r="G28" s="138">
        <f t="shared" si="8"/>
        <v>-8339684.5</v>
      </c>
      <c r="H28" s="138">
        <f t="shared" si="8"/>
        <v>0</v>
      </c>
      <c r="I28" s="138">
        <f t="shared" si="8"/>
        <v>4608675.5</v>
      </c>
      <c r="J28" s="138">
        <f t="shared" si="8"/>
        <v>109511191</v>
      </c>
      <c r="K28" s="138">
        <f t="shared" si="0"/>
        <v>105780182</v>
      </c>
      <c r="L28" s="138">
        <f t="shared" si="8"/>
        <v>-120944</v>
      </c>
      <c r="M28" s="138">
        <f t="shared" si="1"/>
        <v>105659238</v>
      </c>
    </row>
    <row r="29" spans="1:13" ht="13.5" customHeight="1">
      <c r="A29" s="266" t="s">
        <v>90</v>
      </c>
      <c r="B29" s="267"/>
      <c r="C29" s="267"/>
      <c r="D29" s="4">
        <v>23</v>
      </c>
      <c r="E29" s="137"/>
      <c r="F29" s="137"/>
      <c r="G29" s="137"/>
      <c r="H29" s="137"/>
      <c r="I29" s="137"/>
      <c r="J29" s="137">
        <v>109511191</v>
      </c>
      <c r="K29" s="138">
        <f t="shared" si="0"/>
        <v>109511191</v>
      </c>
      <c r="L29" s="137">
        <v>3499159</v>
      </c>
      <c r="M29" s="137">
        <f t="shared" si="1"/>
        <v>113010350</v>
      </c>
    </row>
    <row r="30" spans="1:13" ht="21.75" customHeight="1">
      <c r="A30" s="266" t="s">
        <v>87</v>
      </c>
      <c r="B30" s="267"/>
      <c r="C30" s="267"/>
      <c r="D30" s="4">
        <v>24</v>
      </c>
      <c r="E30" s="138">
        <f aca="true" t="shared" si="9" ref="E30:J30">SUM(E31:E34)</f>
        <v>0</v>
      </c>
      <c r="F30" s="138">
        <f t="shared" si="9"/>
        <v>0</v>
      </c>
      <c r="G30" s="138">
        <f t="shared" si="9"/>
        <v>-8339684.5</v>
      </c>
      <c r="H30" s="138">
        <f t="shared" si="9"/>
        <v>0</v>
      </c>
      <c r="I30" s="138">
        <f t="shared" si="9"/>
        <v>4608675.5</v>
      </c>
      <c r="J30" s="138">
        <f t="shared" si="9"/>
        <v>0</v>
      </c>
      <c r="K30" s="138">
        <f t="shared" si="0"/>
        <v>-3731009</v>
      </c>
      <c r="L30" s="138">
        <f>SUM(L31:L34)</f>
        <v>-3620103</v>
      </c>
      <c r="M30" s="138">
        <f t="shared" si="1"/>
        <v>-7351112</v>
      </c>
    </row>
    <row r="31" spans="1:13" ht="38.25" customHeight="1">
      <c r="A31" s="266" t="s">
        <v>400</v>
      </c>
      <c r="B31" s="267"/>
      <c r="C31" s="267"/>
      <c r="D31" s="4">
        <v>25</v>
      </c>
      <c r="E31" s="137"/>
      <c r="F31" s="137"/>
      <c r="G31" s="137">
        <v>-3183370</v>
      </c>
      <c r="H31" s="137"/>
      <c r="I31" s="137">
        <v>5016014</v>
      </c>
      <c r="J31" s="137"/>
      <c r="K31" s="138">
        <f t="shared" si="0"/>
        <v>1832644</v>
      </c>
      <c r="L31" s="137">
        <v>988124</v>
      </c>
      <c r="M31" s="137">
        <f t="shared" si="1"/>
        <v>2820768</v>
      </c>
    </row>
    <row r="32" spans="1:13" ht="35.25" customHeight="1">
      <c r="A32" s="266" t="s">
        <v>401</v>
      </c>
      <c r="B32" s="267"/>
      <c r="C32" s="267"/>
      <c r="D32" s="4">
        <v>26</v>
      </c>
      <c r="E32" s="137"/>
      <c r="F32" s="137"/>
      <c r="G32" s="137">
        <v>-528997</v>
      </c>
      <c r="H32" s="137"/>
      <c r="I32" s="137"/>
      <c r="J32" s="137"/>
      <c r="K32" s="138">
        <f t="shared" si="0"/>
        <v>-528997</v>
      </c>
      <c r="L32" s="137">
        <v>1658</v>
      </c>
      <c r="M32" s="137">
        <f t="shared" si="1"/>
        <v>-527339</v>
      </c>
    </row>
    <row r="33" spans="1:13" ht="40.5" customHeight="1">
      <c r="A33" s="266" t="s">
        <v>402</v>
      </c>
      <c r="B33" s="267"/>
      <c r="C33" s="267"/>
      <c r="D33" s="4">
        <v>27</v>
      </c>
      <c r="E33" s="137"/>
      <c r="F33" s="137"/>
      <c r="G33" s="137">
        <v>-755345</v>
      </c>
      <c r="H33" s="137"/>
      <c r="I33" s="137"/>
      <c r="J33" s="137"/>
      <c r="K33" s="138">
        <f t="shared" si="0"/>
        <v>-755345</v>
      </c>
      <c r="L33" s="137"/>
      <c r="M33" s="137">
        <f t="shared" si="1"/>
        <v>-755345</v>
      </c>
    </row>
    <row r="34" spans="1:13" ht="24" customHeight="1">
      <c r="A34" s="266" t="s">
        <v>258</v>
      </c>
      <c r="B34" s="267"/>
      <c r="C34" s="267"/>
      <c r="D34" s="4">
        <v>28</v>
      </c>
      <c r="E34" s="137"/>
      <c r="F34" s="137"/>
      <c r="G34" s="137">
        <v>-3871972.5</v>
      </c>
      <c r="H34" s="137"/>
      <c r="I34" s="137">
        <v>-407338.5</v>
      </c>
      <c r="J34" s="137"/>
      <c r="K34" s="138">
        <f t="shared" si="0"/>
        <v>-4279311</v>
      </c>
      <c r="L34" s="137">
        <v>-4609885</v>
      </c>
      <c r="M34" s="137">
        <f t="shared" si="1"/>
        <v>-8889196</v>
      </c>
    </row>
    <row r="35" spans="1:13" ht="33.75" customHeight="1">
      <c r="A35" s="268" t="s">
        <v>345</v>
      </c>
      <c r="B35" s="267"/>
      <c r="C35" s="267"/>
      <c r="D35" s="4">
        <v>29</v>
      </c>
      <c r="E35" s="138">
        <f aca="true" t="shared" si="10" ref="E35:J35">SUM(E36:E39)</f>
        <v>0</v>
      </c>
      <c r="F35" s="138">
        <f t="shared" si="10"/>
        <v>0</v>
      </c>
      <c r="G35" s="138">
        <f t="shared" si="10"/>
        <v>0</v>
      </c>
      <c r="H35" s="138">
        <f t="shared" si="10"/>
        <v>22616689</v>
      </c>
      <c r="I35" s="138">
        <f t="shared" si="10"/>
        <v>83450416</v>
      </c>
      <c r="J35" s="138">
        <f t="shared" si="10"/>
        <v>-107047105</v>
      </c>
      <c r="K35" s="138">
        <f t="shared" si="0"/>
        <v>-980000</v>
      </c>
      <c r="L35" s="138">
        <f>SUM(L36:L39)</f>
        <v>-8415956</v>
      </c>
      <c r="M35" s="138">
        <f t="shared" si="1"/>
        <v>-9395956</v>
      </c>
    </row>
    <row r="36" spans="1:13" ht="26.25" customHeight="1">
      <c r="A36" s="266" t="s">
        <v>294</v>
      </c>
      <c r="B36" s="267"/>
      <c r="C36" s="267"/>
      <c r="D36" s="4">
        <v>30</v>
      </c>
      <c r="E36" s="137"/>
      <c r="F36" s="137"/>
      <c r="G36" s="137"/>
      <c r="H36" s="137"/>
      <c r="I36" s="137"/>
      <c r="J36" s="137"/>
      <c r="K36" s="138">
        <f t="shared" si="0"/>
        <v>0</v>
      </c>
      <c r="L36" s="137"/>
      <c r="M36" s="137">
        <f t="shared" si="1"/>
        <v>0</v>
      </c>
    </row>
    <row r="37" spans="1:13" ht="12.75">
      <c r="A37" s="266" t="s">
        <v>295</v>
      </c>
      <c r="B37" s="267"/>
      <c r="C37" s="267"/>
      <c r="D37" s="4">
        <v>31</v>
      </c>
      <c r="E37" s="137"/>
      <c r="F37" s="137"/>
      <c r="G37" s="137"/>
      <c r="H37" s="137"/>
      <c r="I37" s="137"/>
      <c r="J37" s="137"/>
      <c r="K37" s="138">
        <f t="shared" si="0"/>
        <v>0</v>
      </c>
      <c r="L37" s="137"/>
      <c r="M37" s="137">
        <f t="shared" si="1"/>
        <v>0</v>
      </c>
    </row>
    <row r="38" spans="1:13" ht="12.75">
      <c r="A38" s="266" t="s">
        <v>296</v>
      </c>
      <c r="B38" s="267"/>
      <c r="C38" s="267"/>
      <c r="D38" s="4">
        <v>32</v>
      </c>
      <c r="E38" s="137"/>
      <c r="F38" s="137"/>
      <c r="G38" s="137"/>
      <c r="H38" s="137"/>
      <c r="I38" s="137"/>
      <c r="J38" s="137">
        <v>-980000</v>
      </c>
      <c r="K38" s="138">
        <f t="shared" si="0"/>
        <v>-980000</v>
      </c>
      <c r="L38" s="137">
        <v>-1342456</v>
      </c>
      <c r="M38" s="137">
        <f t="shared" si="1"/>
        <v>-2322456</v>
      </c>
    </row>
    <row r="39" spans="1:13" ht="12.75">
      <c r="A39" s="266" t="s">
        <v>91</v>
      </c>
      <c r="B39" s="267"/>
      <c r="C39" s="267"/>
      <c r="D39" s="4">
        <v>33</v>
      </c>
      <c r="E39" s="137"/>
      <c r="F39" s="137"/>
      <c r="G39" s="137"/>
      <c r="H39" s="137">
        <v>22616689</v>
      </c>
      <c r="I39" s="137">
        <v>83450416</v>
      </c>
      <c r="J39" s="137">
        <v>-106067105</v>
      </c>
      <c r="K39" s="138">
        <f t="shared" si="0"/>
        <v>0</v>
      </c>
      <c r="L39" s="137">
        <v>-7073500</v>
      </c>
      <c r="M39" s="137">
        <f t="shared" si="1"/>
        <v>-7073500</v>
      </c>
    </row>
    <row r="40" spans="1:13" ht="41.25" customHeight="1">
      <c r="A40" s="284" t="s">
        <v>406</v>
      </c>
      <c r="B40" s="285"/>
      <c r="C40" s="285"/>
      <c r="D40" s="14">
        <v>34</v>
      </c>
      <c r="E40" s="142">
        <f aca="true" t="shared" si="11" ref="E40:J40">E27+E28+E35</f>
        <v>442887200</v>
      </c>
      <c r="F40" s="142">
        <f t="shared" si="11"/>
        <v>0</v>
      </c>
      <c r="G40" s="142">
        <f t="shared" si="11"/>
        <v>488654024.7923841</v>
      </c>
      <c r="H40" s="142">
        <f t="shared" si="11"/>
        <v>479083468</v>
      </c>
      <c r="I40" s="142">
        <f t="shared" si="11"/>
        <v>543134853.781144</v>
      </c>
      <c r="J40" s="142">
        <f t="shared" si="11"/>
        <v>109511190.72766033</v>
      </c>
      <c r="K40" s="142">
        <f t="shared" si="0"/>
        <v>2063270737.3011887</v>
      </c>
      <c r="L40" s="142">
        <f>L27+L28+L35</f>
        <v>66908793.83330999</v>
      </c>
      <c r="M40" s="142">
        <f t="shared" si="1"/>
        <v>2130179531.1344986</v>
      </c>
    </row>
    <row r="42" ht="12.75">
      <c r="E42" s="119"/>
    </row>
    <row r="43" ht="12.75">
      <c r="E43" s="119"/>
    </row>
    <row r="44" ht="12.75">
      <c r="E44" s="119"/>
    </row>
    <row r="45" ht="12.75">
      <c r="E45" s="119"/>
    </row>
    <row r="46" ht="12.75">
      <c r="E46" s="119"/>
    </row>
    <row r="47" spans="5:14" ht="12.75">
      <c r="E47" s="119">
        <f>E40-Bilanca!L80</f>
        <v>0.3400000333786011</v>
      </c>
      <c r="F47" s="119"/>
      <c r="G47" s="119">
        <f>G40-Bilanca!L85</f>
        <v>0.10238409042358398</v>
      </c>
      <c r="H47" s="119">
        <f>H40-Bilanca!L89</f>
        <v>0.13999992609024048</v>
      </c>
      <c r="I47" s="119">
        <f>I40-Bilanca!L93</f>
        <v>0.25114405155181885</v>
      </c>
      <c r="J47" s="119">
        <f>J40-Bilanca!L96</f>
        <v>-0.5323396772146225</v>
      </c>
      <c r="K47" s="119">
        <f>K40-Bilanca!L79</f>
        <v>0.30118894577026367</v>
      </c>
      <c r="L47" s="119">
        <f>L40-Bilanca!L99</f>
        <v>-0.18669000267982483</v>
      </c>
      <c r="M47" s="119">
        <f>M40-(Bilanca!L79+Bilanca!L99)</f>
        <v>0.11449885368347168</v>
      </c>
      <c r="N47" s="69"/>
    </row>
    <row r="83" ht="12.75">
      <c r="J83" s="44">
        <v>11354940.21</v>
      </c>
    </row>
    <row r="84" ht="12.75">
      <c r="J84" s="44">
        <v>739994.55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14:K17 K19:K22 K24:K26 K36:K37 K38:K39" formulaRange="1"/>
    <ignoredError sqref="K10:K13 K18 K23 K27:K35 K40" formula="1" formulaRange="1"/>
    <ignoredError sqref="E6:F6 G6:I6 J6:M6" numberStoredAsText="1"/>
    <ignoredError sqref="M26:M40 M24:M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1" spans="1:10" ht="12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286" t="s">
        <v>341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287" t="s">
        <v>82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2012-10-26T08:34:30Z</cp:lastPrinted>
  <dcterms:created xsi:type="dcterms:W3CDTF">2008-10-17T11:51:54Z</dcterms:created>
  <dcterms:modified xsi:type="dcterms:W3CDTF">2012-10-30T13:23:29Z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