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685" firstSheet="1" activeTab="5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'GENERAL'!$A$1:$I$66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<sst xmlns="http://schemas.openxmlformats.org/spreadsheetml/2006/main" count="928" uniqueCount="501">
  <si>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</si>
  <si>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</si>
  <si>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</si>
  <si>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</si>
  <si>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</si>
  <si>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</si>
  <si>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</si>
  <si>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</si>
  <si>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</si>
  <si>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</si>
  <si>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</si>
  <si>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</si>
  <si>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</si>
  <si>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</si>
  <si>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</si>
  <si>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</si>
  <si>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</si>
  <si>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</si>
  <si>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</si>
  <si>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</si>
  <si>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</si>
  <si>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</si>
  <si>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</si>
  <si>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</si>
  <si>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</si>
  <si>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</si>
  <si>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</si>
  <si>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</si>
  <si>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</si>
  <si>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</si>
  <si>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</si>
  <si>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</si>
  <si>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</si>
  <si>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</si>
  <si>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</si>
  <si>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</si>
  <si>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</si>
  <si>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</si>
  <si>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</si>
  <si>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</si>
  <si>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</si>
  <si>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</si>
  <si>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</si>
  <si>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</si>
  <si>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</si>
  <si>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</si>
  <si>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</si>
  <si>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</si>
  <si>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</si>
  <si>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</si>
  <si>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</si>
  <si>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</si>
  <si>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</si>
  <si>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</si>
  <si>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</si>
  <si>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</si>
  <si>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</si>
  <si>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</si>
  <si>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</si>
  <si>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</si>
  <si>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</si>
  <si>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</si>
  <si>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</si>
  <si>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</si>
  <si>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</si>
  <si>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</si>
  <si>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</si>
  <si>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</si>
  <si>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</si>
  <si>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</si>
  <si>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</si>
  <si>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</si>
  <si>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</si>
  <si>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</si>
  <si>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</si>
  <si>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</si>
  <si>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</si>
  <si>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</si>
  <si>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</si>
  <si>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</si>
  <si>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</si>
  <si>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</si>
  <si>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</si>
  <si>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</si>
  <si>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</si>
  <si>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</si>
  <si>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</si>
  <si>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</si>
  <si>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</si>
  <si>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</si>
  <si>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</si>
  <si>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</si>
  <si>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</si>
  <si>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</si>
  <si>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</si>
  <si>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</si>
  <si>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</si>
  <si>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</si>
  <si>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</si>
  <si>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</si>
  <si>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</si>
  <si>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</si>
  <si>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</si>
  <si>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</si>
  <si>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</si>
  <si>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</si>
  <si>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</si>
  <si>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</si>
  <si>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</si>
  <si>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</si>
  <si>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</si>
  <si>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</si>
  <si>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</si>
  <si>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</si>
  <si>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</si>
  <si>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</si>
  <si>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</si>
  <si>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</si>
  <si>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</si>
  <si>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</si>
  <si>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</si>
  <si>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</si>
  <si>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</si>
  <si>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</si>
  <si>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</si>
  <si>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</si>
  <si>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</si>
  <si>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</si>
  <si>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</si>
  <si>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</si>
  <si>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</si>
  <si>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</si>
  <si>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izdavatelj@crosig.hr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</si>
  <si>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</si>
  <si>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</si>
  <si>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</si>
  <si>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</si>
  <si>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</si>
  <si>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</si>
  <si>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</si>
  <si>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</si>
  <si>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</si>
  <si>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</si>
  <si>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</si>
  <si>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</si>
  <si>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</si>
  <si>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</si>
  <si>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</si>
  <si>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</si>
  <si>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</si>
  <si>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</si>
  <si>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</si>
  <si>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</si>
  <si>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</si>
  <si>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</si>
  <si>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</si>
  <si>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</si>
  <si>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</si>
  <si>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</si>
  <si>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</si>
  <si>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</si>
  <si>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</si>
  <si>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</si>
  <si>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</si>
  <si>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</si>
  <si>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</si>
  <si>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</si>
  <si>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</si>
  <si>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</si>
  <si>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</si>
  <si>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</si>
  <si>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</si>
  <si>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</si>
  <si>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</si>
  <si>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</si>
  <si>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</si>
  <si>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</si>
  <si>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</si>
  <si>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</si>
  <si>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</si>
  <si>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</si>
  <si>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</si>
  <si>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</si>
  <si>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</si>
  <si>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</si>
  <si>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</si>
  <si>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</si>
  <si>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</si>
  <si>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</si>
  <si>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</si>
  <si>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</si>
  <si>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</si>
  <si>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</si>
  <si>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</si>
  <si>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</si>
  <si>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</si>
  <si>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</si>
  <si>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</si>
  <si>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</si>
  <si>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</si>
  <si>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</si>
  <si>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</si>
  <si>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</si>
  <si>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</si>
  <si>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</si>
  <si>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</si>
  <si>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</si>
  <si>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</si>
  <si>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</si>
  <si>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</si>
  <si>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</si>
  <si>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</si>
  <si>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</si>
  <si>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</si>
  <si>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</si>
  <si>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</si>
  <si>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</si>
  <si>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</si>
  <si>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</si>
  <si>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</si>
  <si>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</si>
  <si>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</si>
  <si>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</si>
  <si>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</si>
  <si>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</si>
  <si>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</si>
  <si>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</si>
  <si>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</si>
  <si>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</si>
  <si>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</si>
  <si>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</si>
  <si>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</si>
  <si>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</si>
  <si>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</si>
  <si>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</si>
  <si>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</si>
  <si>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</si>
  <si>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</si>
  <si>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</si>
  <si>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</si>
  <si>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</si>
  <si>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</si>
  <si>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</si>
  <si>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</si>
  <si>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</si>
  <si>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</si>
  <si>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</si>
  <si>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</si>
  <si>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</si>
  <si>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</si>
  <si>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</si>
  <si>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</si>
  <si>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</si>
  <si>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</si>
  <si>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</si>
  <si>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</si>
  <si>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</si>
  <si>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</si>
  <si>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</si>
  <si>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</si>
  <si>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</si>
  <si>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</si>
  <si>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</si>
  <si>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</si>
  <si>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</si>
  <si>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</si>
  <si>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</si>
  <si>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</si>
  <si>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</si>
  <si>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</si>
  <si>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</si>
  <si>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</si>
  <si>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</si>
  <si>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</si>
  <si>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</si>
  <si>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</si>
  <si>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</si>
  <si>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</si>
  <si>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</si>
  <si>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</si>
  <si>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</si>
  <si>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</si>
  <si>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</si>
  <si>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</si>
  <si>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</si>
  <si>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</si>
  <si>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</si>
  <si>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</si>
  <si>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</si>
  <si>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</si>
  <si>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</si>
  <si>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</si>
  <si>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</si>
  <si>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</si>
  <si>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</si>
  <si>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</si>
  <si>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</si>
  <si>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</si>
  <si>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</si>
  <si>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</si>
  <si>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</si>
  <si>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</si>
  <si>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</si>
  <si>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</si>
  <si>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</si>
  <si>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</si>
  <si>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</si>
  <si>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</si>
  <si>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</si>
  <si>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</si>
  <si>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</si>
  <si>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</si>
  <si>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</si>
  <si>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</si>
  <si>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</si>
  <si>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</si>
  <si>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</si>
  <si>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</si>
  <si>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</si>
  <si>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</si>
  <si>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</si>
  <si>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</si>
  <si>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</si>
  <si>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</si>
  <si>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</si>
  <si>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</si>
  <si>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</si>
  <si>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</si>
  <si>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</si>
  <si>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</si>
  <si>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</si>
  <si>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</si>
  <si>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</si>
  <si>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</si>
  <si>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</si>
  <si>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</si>
  <si>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</si>
  <si>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</si>
  <si>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</si>
  <si>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</si>
  <si>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</si>
  <si>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</si>
  <si>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</si>
  <si>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</si>
  <si>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       1. Gross amount</t>
  </si>
  <si>
    <t xml:space="preserve">       2. Coinsurer`s share</t>
  </si>
  <si>
    <t xml:space="preserve">       3. Reinsurer`s share</t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</si>
  <si>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</si>
  <si>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</si>
  <si>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</si>
  <si>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</si>
  <si>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</si>
  <si>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</si>
  <si>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</si>
  <si>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</si>
  <si>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</si>
  <si>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</si>
  <si>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</si>
  <si>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</si>
  <si>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</si>
  <si>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</si>
  <si>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</si>
  <si>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</si>
  <si>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</si>
  <si>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</si>
  <si>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</si>
  <si>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</si>
  <si>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</si>
  <si>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</si>
  <si>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</si>
  <si>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</si>
  <si>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</si>
  <si>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</si>
  <si>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</si>
  <si>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</si>
  <si>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</si>
  <si>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</si>
  <si>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</si>
  <si>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</si>
  <si>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</si>
  <si>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</si>
  <si>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</si>
  <si>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8. Profit tax on other comprehensive profit</t>
  </si>
  <si>
    <t>XX. Total comprehensive profit (199+204)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</si>
  <si>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</si>
  <si>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</si>
  <si>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</si>
  <si>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</si>
  <si>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</si>
  <si>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</si>
  <si>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</si>
  <si>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</si>
  <si>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</si>
  <si>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</si>
  <si>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</si>
  <si>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</si>
  <si>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</si>
  <si>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</si>
  <si>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</si>
  <si>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</si>
  <si>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</si>
  <si>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</si>
  <si>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</si>
  <si>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</si>
  <si>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</si>
  <si>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</si>
  <si>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</si>
  <si>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</si>
  <si>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</si>
  <si>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</si>
  <si>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</si>
  <si>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</si>
  <si>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</si>
  <si>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</si>
  <si>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</si>
  <si>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</si>
  <si>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</si>
  <si>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</si>
  <si>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</si>
  <si>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</si>
  <si>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</si>
  <si>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</si>
  <si>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</si>
  <si>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</si>
  <si>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</si>
  <si>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</si>
  <si>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</si>
  <si>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</si>
  <si>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</si>
  <si>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</si>
  <si>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</si>
  <si>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</si>
  <si>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</si>
  <si>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</si>
  <si>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</si>
  <si>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</si>
  <si>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</si>
  <si>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</si>
  <si>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</si>
  <si>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</si>
  <si>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</si>
  <si>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</si>
  <si>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</si>
  <si>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</si>
  <si>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</si>
  <si>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</si>
  <si>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</si>
  <si>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</si>
  <si>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</si>
  <si>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</si>
  <si>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</si>
  <si>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</si>
  <si>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</si>
  <si>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</si>
  <si>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</si>
  <si>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</si>
  <si>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</si>
  <si>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</si>
  <si>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</si>
  <si>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</si>
  <si>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</si>
  <si>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</si>
  <si>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</si>
  <si>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</si>
  <si>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</si>
  <si>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</si>
  <si>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</si>
  <si>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</si>
  <si>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</si>
  <si>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</si>
  <si>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</si>
  <si>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</si>
  <si>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</si>
  <si>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</si>
  <si>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</si>
  <si>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</si>
  <si>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</si>
  <si>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</si>
  <si>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</si>
  <si>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</si>
  <si>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65.12</t>
  </si>
  <si>
    <r>
      <t xml:space="preserve">IX. Outlays for premium returns (bonuses and discounts), net of reinsurance </t>
    </r>
    <r>
      <rPr>
        <sz val="8"/>
        <rFont val="Arial"/>
        <family val="2"/>
      </rPr>
      <t>(AOP 172 + 173)</t>
    </r>
  </si>
  <si>
    <t>VIII. Changes in special reserves for insurance concerning the life insurance group where the policyholder assumes the investment risk, net of reinsurance  (AOP 168 to 170)</t>
  </si>
  <si>
    <t xml:space="preserve">     7. Share of other comprehensive profit of associates</t>
  </si>
  <si>
    <t xml:space="preserve">     5. Effects of cash flow hedging instruments</t>
  </si>
  <si>
    <t xml:space="preserve">     6. Actuarial profit / loss on pension plans with defined pensions</t>
  </si>
  <si>
    <t>XXI. Reclassification adjustments</t>
  </si>
  <si>
    <t xml:space="preserve">    6. Other technical insurance provision, reinsurance share </t>
  </si>
  <si>
    <t xml:space="preserve">    7. Special provision for insurance concerning life insurance group where the policyholder assumes the investment risk, reinsurance share</t>
  </si>
  <si>
    <t xml:space="preserve">D. SPECIAL PROVISION FOR THE GROUP LIFE INSURANCE WHERE THE POLICYHOLDER ASSUMES THE INVESTMENT RISK, gross amount   </t>
  </si>
  <si>
    <t>Nevena Babić</t>
  </si>
  <si>
    <t>01/ 6333 112</t>
  </si>
  <si>
    <t>STARČEVIĆ KREŠIMIR, FABIJANČIĆ IVAN</t>
  </si>
  <si>
    <t>01/ 6332 073</t>
  </si>
  <si>
    <t>Ivan Fabijančić</t>
  </si>
  <si>
    <t>Krešimir Starčević</t>
  </si>
  <si>
    <t>01.01.2012.</t>
  </si>
  <si>
    <t>31.12.2012.</t>
  </si>
  <si>
    <t>As of: 31.12.2012.</t>
  </si>
  <si>
    <t>For period: 01.01.-31.12.2012.</t>
  </si>
  <si>
    <t>For period: 01.01.- 31.12.2012.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</si>
</sst>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hair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167" fontId="6" fillId="0" borderId="33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4" xfId="0" applyNumberFormat="1" applyFont="1" applyFill="1" applyBorder="1" applyAlignment="1">
      <alignment horizontal="center" vertical="center"/>
    </xf>
    <xf numFmtId="167" fontId="2" fillId="0" borderId="35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3" fontId="1" fillId="32" borderId="28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9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9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9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0" xfId="58" applyFont="1" applyBorder="1" applyProtection="1">
      <alignment vertical="top"/>
      <protection hidden="1"/>
    </xf>
    <xf numFmtId="0" fontId="14" fillId="0" borderId="50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5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51" xfId="0" applyNumberFormat="1" applyFont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>
      <alignment horizontal="right" vertical="center" shrinkToFit="1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4" borderId="47" xfId="0" applyFont="1" applyFill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0" fontId="8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vertical="top" wrapText="1"/>
      <protection hidden="1"/>
    </xf>
    <xf numFmtId="0" fontId="1" fillId="35" borderId="15" xfId="0" applyFont="1" applyFill="1" applyBorder="1" applyAlignment="1">
      <alignment vertical="center"/>
    </xf>
    <xf numFmtId="0" fontId="7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193" fontId="0" fillId="0" borderId="0" xfId="0" applyNumberFormat="1" applyAlignment="1">
      <alignment/>
    </xf>
    <xf numFmtId="0" fontId="8" fillId="35" borderId="15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0" fontId="14" fillId="0" borderId="0" xfId="59" applyFont="1" applyFill="1" applyBorder="1" applyAlignment="1" applyProtection="1">
      <alignment horizontal="left"/>
      <protection hidden="1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14" fillId="0" borderId="15" xfId="64" applyFont="1" applyBorder="1" applyAlignment="1">
      <alignment/>
      <protection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3" fillId="36" borderId="14" xfId="58" applyFont="1" applyFill="1" applyBorder="1" applyAlignment="1" applyProtection="1">
      <alignment horizontal="left" vertical="center"/>
      <protection hidden="1" locked="0"/>
    </xf>
    <xf numFmtId="0" fontId="13" fillId="35" borderId="15" xfId="58" applyFon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11" xfId="58" applyFont="1" applyBorder="1" applyAlignment="1" applyProtection="1">
      <alignment horizontal="center"/>
      <protection hidden="1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6" xfId="64" applyFont="1" applyBorder="1" applyAlignment="1" applyProtection="1">
      <alignment horizontal="center" vertical="top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7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ont="1" applyFill="1" applyBorder="1" applyAlignment="1" applyProtection="1">
      <alignment horizontal="left" vertical="center"/>
      <protection hidden="1" locked="0"/>
    </xf>
    <xf numFmtId="0" fontId="0" fillId="35" borderId="15" xfId="0" applyFill="1" applyBorder="1" applyAlignment="1" applyProtection="1">
      <alignment horizontal="center" vertical="top" wrapText="1"/>
      <protection hidden="1"/>
    </xf>
    <xf numFmtId="0" fontId="8" fillId="37" borderId="38" xfId="0" applyFont="1" applyFill="1" applyBorder="1" applyAlignment="1">
      <alignment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33" borderId="63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>
      <alignment horizontal="center" vertical="center" wrapText="1"/>
    </xf>
    <xf numFmtId="0" fontId="6" fillId="33" borderId="65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8" xfId="0" applyFont="1" applyFill="1" applyBorder="1" applyAlignment="1" applyProtection="1">
      <alignment horizontal="center" vertical="center" wrapText="1"/>
      <protection hidden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2" fillId="37" borderId="37" xfId="0" applyFont="1" applyFill="1" applyBorder="1" applyAlignment="1">
      <alignment horizontal="left" vertical="center" shrinkToFit="1"/>
    </xf>
    <xf numFmtId="0" fontId="2" fillId="37" borderId="38" xfId="0" applyFont="1" applyFill="1" applyBorder="1" applyAlignment="1">
      <alignment horizontal="left" vertical="center" shrinkToFit="1"/>
    </xf>
    <xf numFmtId="0" fontId="2" fillId="37" borderId="39" xfId="0" applyFont="1" applyFill="1" applyBorder="1" applyAlignment="1">
      <alignment horizontal="left" vertical="center" shrinkToFi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75" xfId="0" applyFont="1" applyFill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wrapText="1"/>
    </xf>
    <xf numFmtId="0" fontId="1" fillId="0" borderId="86" xfId="0" applyFont="1" applyBorder="1" applyAlignment="1">
      <alignment wrapText="1"/>
    </xf>
    <xf numFmtId="0" fontId="0" fillId="35" borderId="15" xfId="0" applyFont="1" applyFill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68" xfId="0" applyNumberFormat="1" applyFont="1" applyFill="1" applyBorder="1" applyAlignment="1">
      <alignment horizontal="center" vertical="center" wrapText="1"/>
    </xf>
    <xf numFmtId="49" fontId="6" fillId="34" borderId="69" xfId="0" applyNumberFormat="1" applyFont="1" applyFill="1" applyBorder="1" applyAlignment="1">
      <alignment horizontal="center" vertical="center" wrapText="1"/>
    </xf>
    <xf numFmtId="49" fontId="6" fillId="34" borderId="70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9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99" xfId="0" applyNumberFormat="1" applyFont="1" applyFill="1" applyBorder="1" applyAlignment="1" applyProtection="1">
      <alignment horizontal="right" vertical="center" shrinkToFi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64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8" t="s">
        <v>57</v>
      </c>
      <c r="E347" s="59">
        <v>5</v>
      </c>
      <c r="F347" s="60">
        <v>1</v>
      </c>
      <c r="G347" s="60">
        <f>""</f>
      </c>
      <c r="H347" s="61">
        <f>J347/100*F347+2*K347/100*F347+3*L347/100*F347+4*M347/100*F347+5*N347/100*F347+6*O347/100*F347</f>
        <v>0</v>
      </c>
      <c r="I347" s="62">
        <f>ABS(ROUND(J347,0)-J347)+ABS(ROUND(K347,0)-K347)+ABS(ROUND(L347,0)-L347)+ABS(ROUND(M347,0)-M347)+ABS(ROUND(N347,0)-N347)+ABS(ROUND(O347,0)-O347)</f>
        <v>0</v>
      </c>
      <c r="J347" s="62">
        <v>0</v>
      </c>
      <c r="K347" s="63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5" t="e">
        <f>#REF!</f>
        <v>#REF!</v>
      </c>
      <c r="G348" s="55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6" t="e">
        <f>#REF!</f>
        <v>#REF!</v>
      </c>
      <c r="G349" s="56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6" t="e">
        <f>#REF!</f>
        <v>#REF!</v>
      </c>
      <c r="G350" s="56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6" t="e">
        <f>#REF!</f>
        <v>#REF!</v>
      </c>
      <c r="G351" s="56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6" t="e">
        <f>#REF!</f>
        <v>#REF!</v>
      </c>
      <c r="G352" s="56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6" t="e">
        <f>#REF!</f>
        <v>#REF!</v>
      </c>
      <c r="G353" s="56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6" t="e">
        <f>#REF!</f>
        <v>#REF!</v>
      </c>
      <c r="G354" s="56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6" t="e">
        <f>#REF!</f>
        <v>#REF!</v>
      </c>
      <c r="G355" s="56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6" t="e">
        <f>#REF!</f>
        <v>#REF!</v>
      </c>
      <c r="G356" s="56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6" t="e">
        <f>#REF!</f>
        <v>#REF!</v>
      </c>
      <c r="G357" s="56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6" t="e">
        <f>#REF!</f>
        <v>#REF!</v>
      </c>
      <c r="G358" s="56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6" t="e">
        <f>#REF!</f>
        <v>#REF!</v>
      </c>
      <c r="G359" s="56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6" t="e">
        <f>#REF!</f>
        <v>#REF!</v>
      </c>
      <c r="G360" s="56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6" t="e">
        <f>#REF!</f>
        <v>#REF!</v>
      </c>
      <c r="G361" s="56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6" t="e">
        <f>#REF!</f>
        <v>#REF!</v>
      </c>
      <c r="G362" s="56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6" t="e">
        <f>#REF!</f>
        <v>#REF!</v>
      </c>
      <c r="G363" s="56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6" t="e">
        <f>#REF!</f>
        <v>#REF!</v>
      </c>
      <c r="G364" s="56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6" t="e">
        <f>#REF!</f>
        <v>#REF!</v>
      </c>
      <c r="G365" s="56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6" t="e">
        <f>#REF!</f>
        <v>#REF!</v>
      </c>
      <c r="G366" s="56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6" t="e">
        <f>#REF!</f>
        <v>#REF!</v>
      </c>
      <c r="G367" s="56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6" t="e">
        <f>#REF!</f>
        <v>#REF!</v>
      </c>
      <c r="G368" s="56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6" t="e">
        <f>#REF!</f>
        <v>#REF!</v>
      </c>
      <c r="G369" s="56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6" t="e">
        <f>#REF!</f>
        <v>#REF!</v>
      </c>
      <c r="G370" s="56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6" t="e">
        <f>#REF!</f>
        <v>#REF!</v>
      </c>
      <c r="G371" s="56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6" t="e">
        <f>#REF!</f>
        <v>#REF!</v>
      </c>
      <c r="G372" s="56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6" t="e">
        <f>#REF!</f>
        <v>#REF!</v>
      </c>
      <c r="G373" s="56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6" t="e">
        <f>#REF!</f>
        <v>#REF!</v>
      </c>
      <c r="G374" s="56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6" t="e">
        <f>#REF!</f>
        <v>#REF!</v>
      </c>
      <c r="G375" s="56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6" t="e">
        <f>#REF!</f>
        <v>#REF!</v>
      </c>
      <c r="G376" s="56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6" t="e">
        <f>#REF!</f>
        <v>#REF!</v>
      </c>
      <c r="G377" s="56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6" t="e">
        <f>#REF!</f>
        <v>#REF!</v>
      </c>
      <c r="G378" s="56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6" t="e">
        <f>#REF!</f>
        <v>#REF!</v>
      </c>
      <c r="G379" s="56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6" t="e">
        <f>#REF!</f>
        <v>#REF!</v>
      </c>
      <c r="G380" s="56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7" t="e">
        <f>#REF!</f>
        <v>#REF!</v>
      </c>
      <c r="G381" s="57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34">
      <selection activeCell="C12" sqref="C12:I12"/>
    </sheetView>
  </sheetViews>
  <sheetFormatPr defaultColWidth="9.140625" defaultRowHeight="12.75"/>
  <cols>
    <col min="1" max="1" width="9.140625" style="76" customWidth="1"/>
    <col min="2" max="2" width="12.00390625" style="76" customWidth="1"/>
    <col min="3" max="6" width="9.140625" style="76" customWidth="1"/>
    <col min="7" max="7" width="17.7109375" style="76" customWidth="1"/>
    <col min="8" max="8" width="17.00390625" style="76" customWidth="1"/>
    <col min="9" max="9" width="23.8515625" style="76" customWidth="1"/>
    <col min="10" max="16384" width="9.140625" style="76" customWidth="1"/>
  </cols>
  <sheetData>
    <row r="1" spans="1:3" ht="15.75">
      <c r="A1" s="260" t="s">
        <v>133</v>
      </c>
      <c r="B1" s="261"/>
      <c r="C1" s="261"/>
    </row>
    <row r="2" spans="1:10" ht="12.75" customHeight="1">
      <c r="A2" s="200" t="s">
        <v>134</v>
      </c>
      <c r="B2" s="201"/>
      <c r="C2" s="201"/>
      <c r="D2" s="202"/>
      <c r="E2" s="266" t="s">
        <v>496</v>
      </c>
      <c r="F2" s="267"/>
      <c r="G2" s="137" t="s">
        <v>135</v>
      </c>
      <c r="H2" s="77" t="s">
        <v>497</v>
      </c>
      <c r="I2" s="78"/>
      <c r="J2" s="79"/>
    </row>
    <row r="3" spans="1:10" ht="12.75">
      <c r="A3" s="80"/>
      <c r="B3" s="80"/>
      <c r="C3" s="80"/>
      <c r="D3" s="80"/>
      <c r="E3" s="81"/>
      <c r="F3" s="81"/>
      <c r="G3" s="80"/>
      <c r="H3" s="80"/>
      <c r="I3" s="82"/>
      <c r="J3" s="79"/>
    </row>
    <row r="4" spans="1:10" ht="39.75" customHeight="1">
      <c r="A4" s="203" t="s">
        <v>136</v>
      </c>
      <c r="B4" s="203"/>
      <c r="C4" s="203"/>
      <c r="D4" s="203"/>
      <c r="E4" s="203"/>
      <c r="F4" s="203"/>
      <c r="G4" s="203"/>
      <c r="H4" s="203"/>
      <c r="I4" s="203"/>
      <c r="J4" s="79"/>
    </row>
    <row r="5" spans="1:10" ht="12.75">
      <c r="A5" s="83"/>
      <c r="B5" s="84"/>
      <c r="C5" s="84"/>
      <c r="D5" s="85"/>
      <c r="E5" s="86"/>
      <c r="F5" s="87"/>
      <c r="G5" s="88"/>
      <c r="H5" s="89"/>
      <c r="I5" s="90"/>
      <c r="J5" s="79"/>
    </row>
    <row r="6" spans="1:10" ht="12.75">
      <c r="A6" s="204" t="s">
        <v>137</v>
      </c>
      <c r="B6" s="205"/>
      <c r="C6" s="206" t="s">
        <v>111</v>
      </c>
      <c r="D6" s="207"/>
      <c r="E6" s="208"/>
      <c r="F6" s="208"/>
      <c r="G6" s="208"/>
      <c r="H6" s="208"/>
      <c r="I6" s="92"/>
      <c r="J6" s="79"/>
    </row>
    <row r="7" spans="1:10" ht="12.75">
      <c r="A7" s="164"/>
      <c r="B7" s="164"/>
      <c r="C7" s="83"/>
      <c r="D7" s="83"/>
      <c r="E7" s="208"/>
      <c r="F7" s="208"/>
      <c r="G7" s="208"/>
      <c r="H7" s="208"/>
      <c r="I7" s="92"/>
      <c r="J7" s="79"/>
    </row>
    <row r="8" spans="1:10" ht="18" customHeight="1">
      <c r="A8" s="209" t="s">
        <v>138</v>
      </c>
      <c r="B8" s="210"/>
      <c r="C8" s="206" t="s">
        <v>112</v>
      </c>
      <c r="D8" s="207"/>
      <c r="E8" s="208"/>
      <c r="F8" s="208"/>
      <c r="G8" s="208"/>
      <c r="H8" s="208"/>
      <c r="I8" s="94"/>
      <c r="J8" s="79"/>
    </row>
    <row r="9" spans="1:10" ht="12.75">
      <c r="A9" s="165"/>
      <c r="B9" s="165"/>
      <c r="C9" s="95"/>
      <c r="D9" s="83"/>
      <c r="E9" s="83"/>
      <c r="F9" s="83"/>
      <c r="G9" s="83"/>
      <c r="H9" s="83"/>
      <c r="I9" s="83"/>
      <c r="J9" s="79"/>
    </row>
    <row r="10" spans="1:10" ht="12.75" customHeight="1">
      <c r="A10" s="213" t="s">
        <v>139</v>
      </c>
      <c r="B10" s="214"/>
      <c r="C10" s="206" t="s">
        <v>113</v>
      </c>
      <c r="D10" s="207"/>
      <c r="E10" s="83"/>
      <c r="F10" s="83"/>
      <c r="G10" s="83"/>
      <c r="H10" s="83"/>
      <c r="I10" s="83"/>
      <c r="J10" s="79"/>
    </row>
    <row r="11" spans="1:10" ht="12.75">
      <c r="A11" s="215"/>
      <c r="B11" s="215"/>
      <c r="C11" s="83"/>
      <c r="D11" s="83"/>
      <c r="E11" s="83"/>
      <c r="F11" s="83"/>
      <c r="G11" s="83"/>
      <c r="H11" s="83"/>
      <c r="I11" s="83"/>
      <c r="J11" s="79"/>
    </row>
    <row r="12" spans="1:10" ht="12.75">
      <c r="A12" s="216" t="s">
        <v>140</v>
      </c>
      <c r="B12" s="217"/>
      <c r="C12" s="197" t="s">
        <v>114</v>
      </c>
      <c r="D12" s="198"/>
      <c r="E12" s="198"/>
      <c r="F12" s="198"/>
      <c r="G12" s="198"/>
      <c r="H12" s="198"/>
      <c r="I12" s="199"/>
      <c r="J12" s="79"/>
    </row>
    <row r="13" spans="1:10" ht="15.75">
      <c r="A13" s="211"/>
      <c r="B13" s="212"/>
      <c r="C13" s="212"/>
      <c r="D13" s="96"/>
      <c r="E13" s="96"/>
      <c r="F13" s="96"/>
      <c r="G13" s="96"/>
      <c r="H13" s="96"/>
      <c r="I13" s="96"/>
      <c r="J13" s="79"/>
    </row>
    <row r="14" spans="1:10" ht="12.75">
      <c r="A14" s="93"/>
      <c r="B14" s="93"/>
      <c r="C14" s="97"/>
      <c r="D14" s="83"/>
      <c r="E14" s="83"/>
      <c r="F14" s="83"/>
      <c r="G14" s="83"/>
      <c r="H14" s="83"/>
      <c r="I14" s="83"/>
      <c r="J14" s="79"/>
    </row>
    <row r="15" spans="1:10" ht="12.75">
      <c r="A15" s="216" t="s">
        <v>141</v>
      </c>
      <c r="B15" s="217"/>
      <c r="C15" s="218">
        <v>10000</v>
      </c>
      <c r="D15" s="219"/>
      <c r="E15" s="83"/>
      <c r="F15" s="197" t="s">
        <v>115</v>
      </c>
      <c r="G15" s="198"/>
      <c r="H15" s="198"/>
      <c r="I15" s="199"/>
      <c r="J15" s="79"/>
    </row>
    <row r="16" spans="1:10" ht="12.75">
      <c r="A16" s="164"/>
      <c r="B16" s="164"/>
      <c r="C16" s="83"/>
      <c r="D16" s="83"/>
      <c r="E16" s="83"/>
      <c r="F16" s="83"/>
      <c r="G16" s="83"/>
      <c r="H16" s="83"/>
      <c r="I16" s="83"/>
      <c r="J16" s="79"/>
    </row>
    <row r="17" spans="1:10" ht="12.75">
      <c r="A17" s="216" t="s">
        <v>142</v>
      </c>
      <c r="B17" s="217"/>
      <c r="C17" s="197" t="s">
        <v>116</v>
      </c>
      <c r="D17" s="198"/>
      <c r="E17" s="198"/>
      <c r="F17" s="198"/>
      <c r="G17" s="198"/>
      <c r="H17" s="198"/>
      <c r="I17" s="199"/>
      <c r="J17" s="79"/>
    </row>
    <row r="18" spans="1:10" ht="12.75">
      <c r="A18" s="164"/>
      <c r="B18" s="164"/>
      <c r="C18" s="83"/>
      <c r="D18" s="83"/>
      <c r="E18" s="83"/>
      <c r="F18" s="83"/>
      <c r="G18" s="83"/>
      <c r="H18" s="83"/>
      <c r="I18" s="83"/>
      <c r="J18" s="79"/>
    </row>
    <row r="19" spans="1:10" ht="12.75">
      <c r="A19" s="216" t="s">
        <v>143</v>
      </c>
      <c r="B19" s="217"/>
      <c r="C19" s="220"/>
      <c r="D19" s="221"/>
      <c r="E19" s="221"/>
      <c r="F19" s="221"/>
      <c r="G19" s="221"/>
      <c r="H19" s="221"/>
      <c r="I19" s="222"/>
      <c r="J19" s="79"/>
    </row>
    <row r="20" spans="1:10" ht="12.75">
      <c r="A20" s="164"/>
      <c r="B20" s="164"/>
      <c r="C20" s="97"/>
      <c r="D20" s="83"/>
      <c r="E20" s="83"/>
      <c r="F20" s="83"/>
      <c r="G20" s="83"/>
      <c r="H20" s="83"/>
      <c r="I20" s="83"/>
      <c r="J20" s="79"/>
    </row>
    <row r="21" spans="1:10" ht="12.75">
      <c r="A21" s="216" t="s">
        <v>144</v>
      </c>
      <c r="B21" s="217"/>
      <c r="C21" s="223" t="s">
        <v>117</v>
      </c>
      <c r="D21" s="221"/>
      <c r="E21" s="221"/>
      <c r="F21" s="221"/>
      <c r="G21" s="221"/>
      <c r="H21" s="221"/>
      <c r="I21" s="222"/>
      <c r="J21" s="79"/>
    </row>
    <row r="22" spans="1:10" ht="12.75">
      <c r="A22" s="164"/>
      <c r="B22" s="164"/>
      <c r="C22" s="97"/>
      <c r="D22" s="83"/>
      <c r="E22" s="83"/>
      <c r="F22" s="83"/>
      <c r="G22" s="83"/>
      <c r="H22" s="83"/>
      <c r="I22" s="83"/>
      <c r="J22" s="79"/>
    </row>
    <row r="23" spans="1:10" ht="12.75">
      <c r="A23" s="238" t="s">
        <v>145</v>
      </c>
      <c r="B23" s="239"/>
      <c r="C23" s="98">
        <v>133</v>
      </c>
      <c r="D23" s="197" t="s">
        <v>115</v>
      </c>
      <c r="E23" s="228"/>
      <c r="F23" s="229"/>
      <c r="G23" s="226"/>
      <c r="H23" s="227"/>
      <c r="I23" s="100"/>
      <c r="J23" s="79"/>
    </row>
    <row r="24" spans="1:10" ht="12.75">
      <c r="A24" s="164"/>
      <c r="B24" s="164"/>
      <c r="C24" s="83"/>
      <c r="D24" s="101"/>
      <c r="E24" s="101"/>
      <c r="F24" s="101"/>
      <c r="G24" s="101"/>
      <c r="H24" s="83"/>
      <c r="I24" s="94"/>
      <c r="J24" s="79"/>
    </row>
    <row r="25" spans="1:10" ht="12.75">
      <c r="A25" s="216" t="s">
        <v>146</v>
      </c>
      <c r="B25" s="217"/>
      <c r="C25" s="98">
        <v>21</v>
      </c>
      <c r="D25" s="197" t="s">
        <v>118</v>
      </c>
      <c r="E25" s="228"/>
      <c r="F25" s="228"/>
      <c r="G25" s="229"/>
      <c r="H25" s="172" t="s">
        <v>169</v>
      </c>
      <c r="I25" s="102">
        <v>3962</v>
      </c>
      <c r="J25" s="79"/>
    </row>
    <row r="26" spans="1:10" ht="12.75">
      <c r="A26" s="164"/>
      <c r="B26" s="164"/>
      <c r="C26" s="83"/>
      <c r="D26" s="101"/>
      <c r="E26" s="101"/>
      <c r="F26" s="101"/>
      <c r="G26" s="93"/>
      <c r="H26" s="173" t="s">
        <v>170</v>
      </c>
      <c r="I26" s="97"/>
      <c r="J26" s="79"/>
    </row>
    <row r="27" spans="1:10" ht="12.75">
      <c r="A27" s="216" t="s">
        <v>147</v>
      </c>
      <c r="B27" s="217"/>
      <c r="C27" s="103" t="s">
        <v>148</v>
      </c>
      <c r="D27" s="104"/>
      <c r="E27" s="79"/>
      <c r="F27" s="105"/>
      <c r="G27" s="236" t="s">
        <v>171</v>
      </c>
      <c r="H27" s="237"/>
      <c r="I27" s="106" t="s">
        <v>480</v>
      </c>
      <c r="J27" s="79"/>
    </row>
    <row r="28" spans="1:10" ht="12.75">
      <c r="A28" s="93"/>
      <c r="B28" s="93"/>
      <c r="C28" s="83"/>
      <c r="D28" s="105"/>
      <c r="E28" s="105"/>
      <c r="F28" s="105"/>
      <c r="G28" s="105"/>
      <c r="H28" s="83"/>
      <c r="I28" s="107"/>
      <c r="J28" s="79"/>
    </row>
    <row r="29" spans="1:10" ht="12.75">
      <c r="A29" s="230" t="s">
        <v>149</v>
      </c>
      <c r="B29" s="231"/>
      <c r="C29" s="232"/>
      <c r="D29" s="232"/>
      <c r="E29" s="233" t="s">
        <v>150</v>
      </c>
      <c r="F29" s="234"/>
      <c r="G29" s="234"/>
      <c r="H29" s="235" t="s">
        <v>23</v>
      </c>
      <c r="I29" s="235"/>
      <c r="J29" s="79"/>
    </row>
    <row r="30" spans="1:10" ht="12.75">
      <c r="A30" s="79"/>
      <c r="B30" s="79"/>
      <c r="C30" s="79"/>
      <c r="D30" s="108"/>
      <c r="E30" s="83"/>
      <c r="F30" s="83"/>
      <c r="G30" s="83"/>
      <c r="H30" s="109"/>
      <c r="I30" s="107"/>
      <c r="J30" s="79"/>
    </row>
    <row r="31" spans="1:10" ht="12.75">
      <c r="A31" s="240" t="s">
        <v>119</v>
      </c>
      <c r="B31" s="241"/>
      <c r="C31" s="241"/>
      <c r="D31" s="242"/>
      <c r="E31" s="240" t="s">
        <v>115</v>
      </c>
      <c r="F31" s="241"/>
      <c r="G31" s="242"/>
      <c r="H31" s="224" t="s">
        <v>120</v>
      </c>
      <c r="I31" s="225"/>
      <c r="J31" s="79"/>
    </row>
    <row r="32" spans="1:10" ht="12.75">
      <c r="A32" s="99"/>
      <c r="B32" s="99"/>
      <c r="C32" s="97"/>
      <c r="D32" s="247"/>
      <c r="E32" s="247"/>
      <c r="F32" s="247"/>
      <c r="G32" s="248"/>
      <c r="H32" s="83"/>
      <c r="I32" s="112"/>
      <c r="J32" s="79"/>
    </row>
    <row r="33" spans="1:10" ht="12.75">
      <c r="A33" s="240" t="s">
        <v>121</v>
      </c>
      <c r="B33" s="245"/>
      <c r="C33" s="245"/>
      <c r="D33" s="246"/>
      <c r="E33" s="240" t="s">
        <v>122</v>
      </c>
      <c r="F33" s="245"/>
      <c r="G33" s="245"/>
      <c r="H33" s="224" t="s">
        <v>123</v>
      </c>
      <c r="I33" s="225"/>
      <c r="J33" s="79"/>
    </row>
    <row r="34" spans="1:10" ht="12.75">
      <c r="A34" s="99"/>
      <c r="B34" s="99"/>
      <c r="C34" s="97"/>
      <c r="D34" s="110"/>
      <c r="E34" s="110"/>
      <c r="F34" s="110"/>
      <c r="G34" s="111"/>
      <c r="H34" s="83"/>
      <c r="I34" s="113"/>
      <c r="J34" s="79"/>
    </row>
    <row r="35" spans="1:10" ht="12.75">
      <c r="A35" s="240" t="s">
        <v>124</v>
      </c>
      <c r="B35" s="245"/>
      <c r="C35" s="245"/>
      <c r="D35" s="246"/>
      <c r="E35" s="240" t="s">
        <v>115</v>
      </c>
      <c r="F35" s="245"/>
      <c r="G35" s="245"/>
      <c r="H35" s="224" t="s">
        <v>125</v>
      </c>
      <c r="I35" s="225"/>
      <c r="J35" s="79"/>
    </row>
    <row r="36" spans="1:10" ht="12.75">
      <c r="A36" s="99"/>
      <c r="B36" s="99"/>
      <c r="C36" s="97"/>
      <c r="D36" s="110"/>
      <c r="E36" s="110"/>
      <c r="F36" s="110"/>
      <c r="G36" s="111"/>
      <c r="H36" s="83"/>
      <c r="I36" s="113"/>
      <c r="J36" s="79"/>
    </row>
    <row r="37" spans="1:10" ht="12.75">
      <c r="A37" s="240" t="s">
        <v>126</v>
      </c>
      <c r="B37" s="245"/>
      <c r="C37" s="245"/>
      <c r="D37" s="246"/>
      <c r="E37" s="240" t="s">
        <v>115</v>
      </c>
      <c r="F37" s="245"/>
      <c r="G37" s="245"/>
      <c r="H37" s="224" t="s">
        <v>127</v>
      </c>
      <c r="I37" s="225"/>
      <c r="J37" s="79"/>
    </row>
    <row r="38" spans="1:10" ht="12.75">
      <c r="A38" s="114"/>
      <c r="B38" s="114"/>
      <c r="C38" s="249"/>
      <c r="D38" s="250"/>
      <c r="E38" s="83"/>
      <c r="F38" s="249"/>
      <c r="G38" s="250"/>
      <c r="H38" s="83"/>
      <c r="I38" s="83"/>
      <c r="J38" s="79"/>
    </row>
    <row r="39" spans="1:10" ht="12.75">
      <c r="A39" s="240" t="s">
        <v>128</v>
      </c>
      <c r="B39" s="245"/>
      <c r="C39" s="245"/>
      <c r="D39" s="246"/>
      <c r="E39" s="240" t="s">
        <v>115</v>
      </c>
      <c r="F39" s="245"/>
      <c r="G39" s="245"/>
      <c r="H39" s="224" t="s">
        <v>129</v>
      </c>
      <c r="I39" s="225"/>
      <c r="J39" s="79"/>
    </row>
    <row r="40" spans="1:10" ht="12.75">
      <c r="A40" s="114"/>
      <c r="B40" s="114"/>
      <c r="C40" s="115"/>
      <c r="D40" s="116"/>
      <c r="E40" s="83"/>
      <c r="F40" s="115"/>
      <c r="G40" s="116"/>
      <c r="H40" s="83"/>
      <c r="I40" s="83"/>
      <c r="J40" s="79"/>
    </row>
    <row r="41" spans="1:10" ht="12.75">
      <c r="A41" s="240" t="s">
        <v>130</v>
      </c>
      <c r="B41" s="245"/>
      <c r="C41" s="245"/>
      <c r="D41" s="246"/>
      <c r="E41" s="240" t="s">
        <v>115</v>
      </c>
      <c r="F41" s="245"/>
      <c r="G41" s="245"/>
      <c r="H41" s="224" t="s">
        <v>131</v>
      </c>
      <c r="I41" s="225"/>
      <c r="J41" s="79"/>
    </row>
    <row r="42" spans="1:10" ht="12.75">
      <c r="A42" s="100"/>
      <c r="B42" s="130"/>
      <c r="C42" s="130"/>
      <c r="D42" s="130"/>
      <c r="E42" s="100"/>
      <c r="F42" s="130"/>
      <c r="G42" s="130"/>
      <c r="H42" s="131"/>
      <c r="I42" s="131"/>
      <c r="J42" s="79"/>
    </row>
    <row r="43" spans="1:10" ht="12.75">
      <c r="A43" s="114"/>
      <c r="B43" s="114"/>
      <c r="C43" s="115"/>
      <c r="D43" s="116"/>
      <c r="E43" s="83"/>
      <c r="F43" s="115"/>
      <c r="G43" s="116"/>
      <c r="H43" s="83"/>
      <c r="I43" s="83"/>
      <c r="J43" s="79"/>
    </row>
    <row r="44" spans="1:10" ht="12.75">
      <c r="A44" s="117"/>
      <c r="B44" s="117"/>
      <c r="C44" s="117"/>
      <c r="D44" s="95"/>
      <c r="E44" s="95"/>
      <c r="F44" s="117"/>
      <c r="G44" s="95"/>
      <c r="H44" s="95"/>
      <c r="I44" s="95"/>
      <c r="J44" s="79"/>
    </row>
    <row r="45" spans="1:10" ht="12.75" customHeight="1">
      <c r="A45" s="254" t="s">
        <v>151</v>
      </c>
      <c r="B45" s="255"/>
      <c r="C45" s="206"/>
      <c r="D45" s="207"/>
      <c r="E45" s="94"/>
      <c r="F45" s="197"/>
      <c r="G45" s="256"/>
      <c r="H45" s="256"/>
      <c r="I45" s="257"/>
      <c r="J45" s="79"/>
    </row>
    <row r="46" spans="1:10" ht="12.75">
      <c r="A46" s="114"/>
      <c r="B46" s="114"/>
      <c r="C46" s="249"/>
      <c r="D46" s="250"/>
      <c r="E46" s="83"/>
      <c r="F46" s="249"/>
      <c r="G46" s="258"/>
      <c r="H46" s="118"/>
      <c r="I46" s="118"/>
      <c r="J46" s="79"/>
    </row>
    <row r="47" spans="1:10" ht="12.75" customHeight="1">
      <c r="A47" s="254" t="s">
        <v>152</v>
      </c>
      <c r="B47" s="255"/>
      <c r="C47" s="251" t="s">
        <v>490</v>
      </c>
      <c r="D47" s="252"/>
      <c r="E47" s="252"/>
      <c r="F47" s="252"/>
      <c r="G47" s="252"/>
      <c r="H47" s="252"/>
      <c r="I47" s="252"/>
      <c r="J47" s="79"/>
    </row>
    <row r="48" spans="1:10" ht="12.75">
      <c r="A48" s="166"/>
      <c r="B48" s="166"/>
      <c r="C48" s="119"/>
      <c r="D48" s="94"/>
      <c r="E48" s="94"/>
      <c r="F48" s="94"/>
      <c r="G48" s="94"/>
      <c r="H48" s="94"/>
      <c r="I48" s="94"/>
      <c r="J48" s="79"/>
    </row>
    <row r="49" spans="1:10" ht="12.75">
      <c r="A49" s="254" t="s">
        <v>153</v>
      </c>
      <c r="B49" s="255"/>
      <c r="C49" s="243" t="s">
        <v>491</v>
      </c>
      <c r="D49" s="259"/>
      <c r="E49" s="244"/>
      <c r="F49" s="94"/>
      <c r="G49" s="91" t="s">
        <v>156</v>
      </c>
      <c r="H49" s="243" t="s">
        <v>493</v>
      </c>
      <c r="I49" s="244"/>
      <c r="J49" s="79"/>
    </row>
    <row r="50" spans="1:10" ht="12.75">
      <c r="A50" s="166"/>
      <c r="B50" s="166"/>
      <c r="C50" s="119"/>
      <c r="D50" s="94"/>
      <c r="E50" s="94"/>
      <c r="F50" s="94"/>
      <c r="G50" s="94"/>
      <c r="H50" s="94"/>
      <c r="I50" s="94"/>
      <c r="J50" s="79"/>
    </row>
    <row r="51" spans="1:10" ht="12.75" customHeight="1">
      <c r="A51" s="254" t="s">
        <v>143</v>
      </c>
      <c r="B51" s="255"/>
      <c r="C51" s="268" t="s">
        <v>132</v>
      </c>
      <c r="D51" s="259"/>
      <c r="E51" s="259"/>
      <c r="F51" s="259"/>
      <c r="G51" s="259"/>
      <c r="H51" s="259"/>
      <c r="I51" s="244"/>
      <c r="J51" s="79"/>
    </row>
    <row r="52" spans="1:10" ht="12.75">
      <c r="A52" s="166"/>
      <c r="B52" s="166"/>
      <c r="C52" s="94"/>
      <c r="D52" s="94"/>
      <c r="E52" s="94"/>
      <c r="F52" s="94"/>
      <c r="G52" s="94"/>
      <c r="H52" s="94"/>
      <c r="I52" s="94"/>
      <c r="J52" s="79"/>
    </row>
    <row r="53" spans="1:10" ht="12.75">
      <c r="A53" s="216" t="s">
        <v>154</v>
      </c>
      <c r="B53" s="217"/>
      <c r="C53" s="243" t="s">
        <v>492</v>
      </c>
      <c r="D53" s="259"/>
      <c r="E53" s="259"/>
      <c r="F53" s="259"/>
      <c r="G53" s="259"/>
      <c r="H53" s="259"/>
      <c r="I53" s="199"/>
      <c r="J53" s="79"/>
    </row>
    <row r="54" spans="1:10" ht="12.75">
      <c r="A54" s="120"/>
      <c r="B54" s="120"/>
      <c r="C54" s="262" t="s">
        <v>155</v>
      </c>
      <c r="D54" s="262"/>
      <c r="E54" s="262"/>
      <c r="F54" s="262"/>
      <c r="G54" s="262"/>
      <c r="H54" s="262"/>
      <c r="I54" s="122"/>
      <c r="J54" s="79"/>
    </row>
    <row r="55" spans="1:10" ht="12.75">
      <c r="A55" s="120"/>
      <c r="B55" s="120"/>
      <c r="C55" s="121"/>
      <c r="D55" s="121"/>
      <c r="E55" s="121"/>
      <c r="F55" s="121"/>
      <c r="G55" s="121"/>
      <c r="H55" s="121"/>
      <c r="I55" s="122"/>
      <c r="J55" s="79"/>
    </row>
    <row r="56" spans="1:10" ht="12.75">
      <c r="A56" s="120"/>
      <c r="B56" s="264" t="s">
        <v>157</v>
      </c>
      <c r="C56" s="265"/>
      <c r="D56" s="265"/>
      <c r="E56" s="265"/>
      <c r="F56" s="132"/>
      <c r="G56" s="132"/>
      <c r="H56" s="133"/>
      <c r="I56" s="133"/>
      <c r="J56" s="79"/>
    </row>
    <row r="57" spans="1:10" ht="12.75">
      <c r="A57" s="120"/>
      <c r="B57" s="167" t="s">
        <v>158</v>
      </c>
      <c r="C57" s="168"/>
      <c r="D57" s="168"/>
      <c r="E57" s="168"/>
      <c r="F57" s="134"/>
      <c r="G57" s="134"/>
      <c r="H57" s="253" t="s">
        <v>164</v>
      </c>
      <c r="I57" s="253"/>
      <c r="J57" s="79"/>
    </row>
    <row r="58" spans="1:10" ht="12.75">
      <c r="A58" s="120"/>
      <c r="B58" s="167" t="s">
        <v>159</v>
      </c>
      <c r="C58" s="168"/>
      <c r="D58" s="168"/>
      <c r="E58" s="168"/>
      <c r="F58" s="134"/>
      <c r="G58" s="134"/>
      <c r="H58" s="253"/>
      <c r="I58" s="253"/>
      <c r="J58" s="79"/>
    </row>
    <row r="59" spans="1:10" ht="12.75">
      <c r="A59" s="120"/>
      <c r="B59" s="167" t="s">
        <v>160</v>
      </c>
      <c r="C59" s="168"/>
      <c r="D59" s="168"/>
      <c r="E59" s="168"/>
      <c r="F59" s="134"/>
      <c r="G59" s="134"/>
      <c r="H59" s="253"/>
      <c r="I59" s="253"/>
      <c r="J59" s="79"/>
    </row>
    <row r="60" spans="1:10" ht="12.75">
      <c r="A60" s="120"/>
      <c r="B60" s="167" t="s">
        <v>161</v>
      </c>
      <c r="C60" s="169"/>
      <c r="D60" s="169"/>
      <c r="E60" s="169"/>
      <c r="F60" s="136"/>
      <c r="G60" s="136"/>
      <c r="H60" s="253"/>
      <c r="I60" s="253"/>
      <c r="J60" s="79"/>
    </row>
    <row r="61" spans="1:10" ht="12.75">
      <c r="A61" s="120"/>
      <c r="B61" s="167" t="s">
        <v>162</v>
      </c>
      <c r="C61" s="169"/>
      <c r="D61" s="169"/>
      <c r="E61" s="169"/>
      <c r="F61" s="136"/>
      <c r="G61" s="136"/>
      <c r="H61" s="253"/>
      <c r="I61" s="253"/>
      <c r="J61" s="79"/>
    </row>
    <row r="62" spans="1:10" ht="12.75">
      <c r="A62" s="120"/>
      <c r="B62" s="196" t="s">
        <v>163</v>
      </c>
      <c r="C62" s="196"/>
      <c r="D62" s="196"/>
      <c r="E62" s="196"/>
      <c r="F62" s="196"/>
      <c r="G62" s="136"/>
      <c r="H62" s="135"/>
      <c r="I62" s="135"/>
      <c r="J62" s="79"/>
    </row>
    <row r="63" spans="1:10" ht="12.75">
      <c r="A63" s="123" t="s">
        <v>24</v>
      </c>
      <c r="B63" s="94"/>
      <c r="C63" s="94"/>
      <c r="D63" s="94"/>
      <c r="E63" s="94"/>
      <c r="F63" s="94"/>
      <c r="G63" s="170" t="s">
        <v>166</v>
      </c>
      <c r="H63" s="171"/>
      <c r="I63" s="170" t="s">
        <v>167</v>
      </c>
      <c r="J63" s="79"/>
    </row>
    <row r="64" spans="1:10" ht="12.75">
      <c r="A64" s="94"/>
      <c r="B64" s="94"/>
      <c r="C64" s="94"/>
      <c r="D64" s="94"/>
      <c r="E64" s="120" t="s">
        <v>165</v>
      </c>
      <c r="F64" s="79"/>
      <c r="G64" s="171"/>
      <c r="H64" s="171"/>
      <c r="I64" s="171"/>
      <c r="J64" s="79"/>
    </row>
    <row r="65" spans="1:10" ht="13.5" thickBot="1">
      <c r="A65" s="126"/>
      <c r="B65" s="126"/>
      <c r="C65" s="108"/>
      <c r="D65" s="108"/>
      <c r="E65" s="108"/>
      <c r="F65" s="108"/>
      <c r="G65" s="124" t="s">
        <v>494</v>
      </c>
      <c r="H65" s="125"/>
      <c r="I65" s="124" t="s">
        <v>495</v>
      </c>
      <c r="J65" s="79"/>
    </row>
    <row r="66" spans="7:9" ht="12.75">
      <c r="G66" s="263" t="s">
        <v>168</v>
      </c>
      <c r="H66" s="263"/>
      <c r="I66" s="263"/>
    </row>
  </sheetData>
  <sheetProtection/>
  <mergeCells count="73">
    <mergeCell ref="A1:C1"/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C47:I47"/>
    <mergeCell ref="A35:D35"/>
    <mergeCell ref="E35:G35"/>
    <mergeCell ref="H35:I35"/>
    <mergeCell ref="A37:D37"/>
    <mergeCell ref="E37:G37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3:C13"/>
    <mergeCell ref="A10:B11"/>
    <mergeCell ref="C10:D10"/>
    <mergeCell ref="A12:B12"/>
    <mergeCell ref="C12:I12"/>
    <mergeCell ref="A15:B15"/>
    <mergeCell ref="C15:D15"/>
    <mergeCell ref="B62:F62"/>
    <mergeCell ref="C17:I17"/>
    <mergeCell ref="A2:D2"/>
    <mergeCell ref="A4:I4"/>
    <mergeCell ref="A6:B6"/>
    <mergeCell ref="C6:D6"/>
    <mergeCell ref="E6:H8"/>
    <mergeCell ref="A8:B8"/>
    <mergeCell ref="C8:D8"/>
    <mergeCell ref="F15:I15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G67:I65536 G54:I62 C54:F61 C63:F65536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 C8 C10 H31:I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SheetLayoutView="100" workbookViewId="0" topLeftCell="A1">
      <selection activeCell="H117" sqref="H117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86" t="s">
        <v>172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8"/>
    </row>
    <row r="2" spans="1:12" ht="12.75" customHeight="1">
      <c r="A2" s="288" t="s">
        <v>498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8"/>
    </row>
    <row r="3" spans="1:12" ht="12.75">
      <c r="A3" s="186"/>
      <c r="B3" s="187"/>
      <c r="C3" s="187"/>
      <c r="D3" s="187"/>
      <c r="E3" s="187"/>
      <c r="F3" s="269"/>
      <c r="G3" s="269"/>
      <c r="H3" s="183"/>
      <c r="I3" s="187"/>
      <c r="J3" s="187"/>
      <c r="K3" s="269" t="s">
        <v>173</v>
      </c>
      <c r="L3" s="269"/>
    </row>
    <row r="4" spans="1:12" ht="12.75" customHeight="1">
      <c r="A4" s="275" t="s">
        <v>174</v>
      </c>
      <c r="B4" s="276"/>
      <c r="C4" s="276"/>
      <c r="D4" s="276"/>
      <c r="E4" s="277"/>
      <c r="F4" s="281" t="s">
        <v>175</v>
      </c>
      <c r="G4" s="283" t="s">
        <v>176</v>
      </c>
      <c r="H4" s="284"/>
      <c r="I4" s="285"/>
      <c r="J4" s="283" t="s">
        <v>177</v>
      </c>
      <c r="K4" s="284"/>
      <c r="L4" s="285"/>
    </row>
    <row r="5" spans="1:12" ht="13.5" thickBot="1">
      <c r="A5" s="278"/>
      <c r="B5" s="279"/>
      <c r="C5" s="279"/>
      <c r="D5" s="279"/>
      <c r="E5" s="280"/>
      <c r="F5" s="282"/>
      <c r="G5" s="65" t="s">
        <v>178</v>
      </c>
      <c r="H5" s="66" t="s">
        <v>179</v>
      </c>
      <c r="I5" s="67" t="s">
        <v>180</v>
      </c>
      <c r="J5" s="65" t="s">
        <v>178</v>
      </c>
      <c r="K5" s="66" t="s">
        <v>179</v>
      </c>
      <c r="L5" s="67" t="s">
        <v>180</v>
      </c>
    </row>
    <row r="6" spans="1:12" ht="12.75">
      <c r="A6" s="290">
        <v>1</v>
      </c>
      <c r="B6" s="291"/>
      <c r="C6" s="291"/>
      <c r="D6" s="291"/>
      <c r="E6" s="292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>
      <c r="A7" s="270" t="s">
        <v>181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12" ht="12.75" customHeight="1">
      <c r="A8" s="271" t="s">
        <v>182</v>
      </c>
      <c r="B8" s="272"/>
      <c r="C8" s="272"/>
      <c r="D8" s="273"/>
      <c r="E8" s="274"/>
      <c r="F8" s="36">
        <v>1</v>
      </c>
      <c r="G8" s="138">
        <f>G9+G10</f>
        <v>0</v>
      </c>
      <c r="H8" s="139">
        <f>H9+H10</f>
        <v>0</v>
      </c>
      <c r="I8" s="140">
        <f>SUM(G8:H8)</f>
        <v>0</v>
      </c>
      <c r="J8" s="138">
        <f>J9+J10</f>
        <v>0</v>
      </c>
      <c r="K8" s="139">
        <f>K9+K10</f>
        <v>0</v>
      </c>
      <c r="L8" s="140">
        <f>SUM(J8:K8)</f>
        <v>0</v>
      </c>
    </row>
    <row r="9" spans="1:12" ht="12.75" customHeight="1">
      <c r="A9" s="293" t="s">
        <v>183</v>
      </c>
      <c r="B9" s="294"/>
      <c r="C9" s="294"/>
      <c r="D9" s="294"/>
      <c r="E9" s="295"/>
      <c r="F9" s="37">
        <v>2</v>
      </c>
      <c r="G9" s="141"/>
      <c r="H9" s="142"/>
      <c r="I9" s="143">
        <f>SUM(G9:H9)</f>
        <v>0</v>
      </c>
      <c r="J9" s="141"/>
      <c r="K9" s="142"/>
      <c r="L9" s="143">
        <f aca="true" t="shared" si="0" ref="L9:L72">SUM(J9:K9)</f>
        <v>0</v>
      </c>
    </row>
    <row r="10" spans="1:12" ht="12.75" customHeight="1">
      <c r="A10" s="293" t="s">
        <v>184</v>
      </c>
      <c r="B10" s="294"/>
      <c r="C10" s="294"/>
      <c r="D10" s="294"/>
      <c r="E10" s="295"/>
      <c r="F10" s="37">
        <v>3</v>
      </c>
      <c r="G10" s="141"/>
      <c r="H10" s="142"/>
      <c r="I10" s="143">
        <f>SUM(G10:H10)</f>
        <v>0</v>
      </c>
      <c r="J10" s="141"/>
      <c r="K10" s="142"/>
      <c r="L10" s="143">
        <f t="shared" si="0"/>
        <v>0</v>
      </c>
    </row>
    <row r="11" spans="1:13" ht="12.75" customHeight="1">
      <c r="A11" s="296" t="s">
        <v>185</v>
      </c>
      <c r="B11" s="297"/>
      <c r="C11" s="297"/>
      <c r="D11" s="298"/>
      <c r="E11" s="299"/>
      <c r="F11" s="37">
        <v>4</v>
      </c>
      <c r="G11" s="144">
        <f>G12+G13</f>
        <v>59931.85</v>
      </c>
      <c r="H11" s="145">
        <f>H12+H13</f>
        <v>63309338.7</v>
      </c>
      <c r="I11" s="143">
        <f aca="true" t="shared" si="1" ref="I11:I72">SUM(G11:H11)</f>
        <v>63369270.550000004</v>
      </c>
      <c r="J11" s="144">
        <f>J12+J13</f>
        <v>87669.66</v>
      </c>
      <c r="K11" s="145">
        <f>K12+K13</f>
        <v>61956051.489999995</v>
      </c>
      <c r="L11" s="143">
        <f t="shared" si="0"/>
        <v>62043721.14999999</v>
      </c>
      <c r="M11" s="188"/>
    </row>
    <row r="12" spans="1:13" ht="12.75" customHeight="1">
      <c r="A12" s="293" t="s">
        <v>82</v>
      </c>
      <c r="B12" s="294"/>
      <c r="C12" s="294"/>
      <c r="D12" s="294"/>
      <c r="E12" s="295"/>
      <c r="F12" s="37">
        <v>5</v>
      </c>
      <c r="G12" s="141"/>
      <c r="H12" s="142">
        <v>42263906</v>
      </c>
      <c r="I12" s="143">
        <f>SUM(G12:H12)</f>
        <v>42263906</v>
      </c>
      <c r="J12" s="141">
        <v>0</v>
      </c>
      <c r="K12" s="142">
        <v>37775869</v>
      </c>
      <c r="L12" s="143">
        <f t="shared" si="0"/>
        <v>37775869</v>
      </c>
      <c r="M12" s="188"/>
    </row>
    <row r="13" spans="1:13" ht="12.75" customHeight="1">
      <c r="A13" s="293" t="s">
        <v>186</v>
      </c>
      <c r="B13" s="294"/>
      <c r="C13" s="294"/>
      <c r="D13" s="294"/>
      <c r="E13" s="295"/>
      <c r="F13" s="37">
        <v>6</v>
      </c>
      <c r="G13" s="141">
        <v>59931.85</v>
      </c>
      <c r="H13" s="142">
        <v>21045432.700000003</v>
      </c>
      <c r="I13" s="143">
        <f>SUM(G13:H13)</f>
        <v>21105364.550000004</v>
      </c>
      <c r="J13" s="141">
        <v>87669.66</v>
      </c>
      <c r="K13" s="142">
        <v>24180182.49</v>
      </c>
      <c r="L13" s="143">
        <f t="shared" si="0"/>
        <v>24267852.15</v>
      </c>
      <c r="M13" s="188"/>
    </row>
    <row r="14" spans="1:13" ht="12.75" customHeight="1">
      <c r="A14" s="296" t="s">
        <v>187</v>
      </c>
      <c r="B14" s="297"/>
      <c r="C14" s="297"/>
      <c r="D14" s="298"/>
      <c r="E14" s="299"/>
      <c r="F14" s="37">
        <v>7</v>
      </c>
      <c r="G14" s="144">
        <f>G15+G16+G17</f>
        <v>4305463.97</v>
      </c>
      <c r="H14" s="145">
        <f>H15+H16+H17</f>
        <v>1668449707.51</v>
      </c>
      <c r="I14" s="143">
        <f t="shared" si="1"/>
        <v>1672755171.48</v>
      </c>
      <c r="J14" s="144">
        <f>J15+J16+J17</f>
        <v>4515261.55</v>
      </c>
      <c r="K14" s="145">
        <f>K15+K16+K17</f>
        <v>1637560228.22</v>
      </c>
      <c r="L14" s="143">
        <f t="shared" si="0"/>
        <v>1642075489.77</v>
      </c>
      <c r="M14" s="188"/>
    </row>
    <row r="15" spans="1:13" ht="12.75" customHeight="1">
      <c r="A15" s="293" t="s">
        <v>188</v>
      </c>
      <c r="B15" s="294"/>
      <c r="C15" s="294"/>
      <c r="D15" s="294"/>
      <c r="E15" s="295"/>
      <c r="F15" s="37">
        <v>8</v>
      </c>
      <c r="G15" s="141">
        <v>3679148.38</v>
      </c>
      <c r="H15" s="142">
        <v>1531402686.36</v>
      </c>
      <c r="I15" s="143">
        <f t="shared" si="1"/>
        <v>1535081834.74</v>
      </c>
      <c r="J15" s="141">
        <v>3637269.65</v>
      </c>
      <c r="K15" s="142">
        <v>1524026254.63</v>
      </c>
      <c r="L15" s="143">
        <f t="shared" si="0"/>
        <v>1527663524.2800002</v>
      </c>
      <c r="M15" s="188"/>
    </row>
    <row r="16" spans="1:13" ht="12.75" customHeight="1">
      <c r="A16" s="293" t="s">
        <v>189</v>
      </c>
      <c r="B16" s="294"/>
      <c r="C16" s="294"/>
      <c r="D16" s="294"/>
      <c r="E16" s="295"/>
      <c r="F16" s="37">
        <v>9</v>
      </c>
      <c r="G16" s="141">
        <v>491762.94</v>
      </c>
      <c r="H16" s="142">
        <v>98488524</v>
      </c>
      <c r="I16" s="143">
        <f t="shared" si="1"/>
        <v>98980286.94</v>
      </c>
      <c r="J16" s="141">
        <v>791706.0499999999</v>
      </c>
      <c r="K16" s="142">
        <v>68242235.5</v>
      </c>
      <c r="L16" s="143">
        <f t="shared" si="0"/>
        <v>69033941.55</v>
      </c>
      <c r="M16" s="188"/>
    </row>
    <row r="17" spans="1:13" ht="12.75" customHeight="1">
      <c r="A17" s="293" t="s">
        <v>190</v>
      </c>
      <c r="B17" s="294"/>
      <c r="C17" s="294"/>
      <c r="D17" s="294"/>
      <c r="E17" s="295"/>
      <c r="F17" s="37">
        <v>10</v>
      </c>
      <c r="G17" s="141">
        <v>134552.65</v>
      </c>
      <c r="H17" s="162">
        <v>38558497.15</v>
      </c>
      <c r="I17" s="143">
        <f t="shared" si="1"/>
        <v>38693049.8</v>
      </c>
      <c r="J17" s="141">
        <v>86285.85</v>
      </c>
      <c r="K17" s="142">
        <v>45291738.09</v>
      </c>
      <c r="L17" s="143">
        <f t="shared" si="0"/>
        <v>45378023.940000005</v>
      </c>
      <c r="M17" s="188"/>
    </row>
    <row r="18" spans="1:13" ht="12.75" customHeight="1">
      <c r="A18" s="296" t="s">
        <v>191</v>
      </c>
      <c r="B18" s="297"/>
      <c r="C18" s="297"/>
      <c r="D18" s="298"/>
      <c r="E18" s="299"/>
      <c r="F18" s="37">
        <v>11</v>
      </c>
      <c r="G18" s="144">
        <f>G19+G20+G24+G43</f>
        <v>2106295796.8500001</v>
      </c>
      <c r="H18" s="163">
        <f>H19+H20+H24+H43</f>
        <v>3763657673.33</v>
      </c>
      <c r="I18" s="143">
        <f t="shared" si="1"/>
        <v>5869953470.18</v>
      </c>
      <c r="J18" s="144">
        <f>J19+J20+J24+J43</f>
        <v>2238295254.5000005</v>
      </c>
      <c r="K18" s="145">
        <f>K19+K20+K24+K43</f>
        <v>3945083972.8599997</v>
      </c>
      <c r="L18" s="143">
        <f t="shared" si="0"/>
        <v>6183379227.360001</v>
      </c>
      <c r="M18" s="188"/>
    </row>
    <row r="19" spans="1:13" ht="25.5" customHeight="1">
      <c r="A19" s="300" t="s">
        <v>192</v>
      </c>
      <c r="B19" s="301"/>
      <c r="C19" s="301"/>
      <c r="D19" s="301"/>
      <c r="E19" s="302"/>
      <c r="F19" s="37">
        <v>12</v>
      </c>
      <c r="G19" s="141">
        <v>437197.94</v>
      </c>
      <c r="H19" s="162">
        <v>785388687.66</v>
      </c>
      <c r="I19" s="143">
        <f t="shared" si="1"/>
        <v>785825885.6</v>
      </c>
      <c r="J19" s="141">
        <v>438080.56</v>
      </c>
      <c r="K19" s="142">
        <v>798517620.3400002</v>
      </c>
      <c r="L19" s="143">
        <f t="shared" si="0"/>
        <v>798955700.9000001</v>
      </c>
      <c r="M19" s="188"/>
    </row>
    <row r="20" spans="1:13" ht="22.5" customHeight="1">
      <c r="A20" s="300" t="s">
        <v>193</v>
      </c>
      <c r="B20" s="303"/>
      <c r="C20" s="303"/>
      <c r="D20" s="303"/>
      <c r="E20" s="304"/>
      <c r="F20" s="37">
        <v>13</v>
      </c>
      <c r="G20" s="144">
        <f>SUM(G21:G23)</f>
        <v>0</v>
      </c>
      <c r="H20" s="163">
        <f>SUM(H21:H23)</f>
        <v>17607576.41</v>
      </c>
      <c r="I20" s="143">
        <f t="shared" si="1"/>
        <v>17607576.41</v>
      </c>
      <c r="J20" s="144">
        <f>SUM(J21:J23)</f>
        <v>0</v>
      </c>
      <c r="K20" s="145">
        <f>SUM(K21:K23)</f>
        <v>13555755.990000036</v>
      </c>
      <c r="L20" s="143">
        <f t="shared" si="0"/>
        <v>13555755.990000036</v>
      </c>
      <c r="M20" s="188"/>
    </row>
    <row r="21" spans="1:13" ht="12.75" customHeight="1">
      <c r="A21" s="293" t="s">
        <v>194</v>
      </c>
      <c r="B21" s="294"/>
      <c r="C21" s="294"/>
      <c r="D21" s="294"/>
      <c r="E21" s="295"/>
      <c r="F21" s="37">
        <v>14</v>
      </c>
      <c r="G21" s="141"/>
      <c r="H21" s="142"/>
      <c r="I21" s="143">
        <f t="shared" si="1"/>
        <v>0</v>
      </c>
      <c r="J21" s="141">
        <v>0</v>
      </c>
      <c r="K21" s="142">
        <v>0.3400000333786011</v>
      </c>
      <c r="L21" s="143">
        <f t="shared" si="0"/>
        <v>0.3400000333786011</v>
      </c>
      <c r="M21" s="188"/>
    </row>
    <row r="22" spans="1:13" ht="12.75" customHeight="1">
      <c r="A22" s="293" t="s">
        <v>195</v>
      </c>
      <c r="B22" s="294"/>
      <c r="C22" s="294"/>
      <c r="D22" s="294"/>
      <c r="E22" s="295"/>
      <c r="F22" s="37">
        <v>15</v>
      </c>
      <c r="G22" s="141"/>
      <c r="H22" s="142">
        <v>16295014.05</v>
      </c>
      <c r="I22" s="143">
        <f t="shared" si="1"/>
        <v>16295014.05</v>
      </c>
      <c r="J22" s="141">
        <v>0</v>
      </c>
      <c r="K22" s="142">
        <v>13416562.170000002</v>
      </c>
      <c r="L22" s="143">
        <f t="shared" si="0"/>
        <v>13416562.170000002</v>
      </c>
      <c r="M22" s="188"/>
    </row>
    <row r="23" spans="1:13" ht="12.75" customHeight="1">
      <c r="A23" s="293" t="s">
        <v>196</v>
      </c>
      <c r="B23" s="294"/>
      <c r="C23" s="294"/>
      <c r="D23" s="294"/>
      <c r="E23" s="295"/>
      <c r="F23" s="37">
        <v>16</v>
      </c>
      <c r="G23" s="141"/>
      <c r="H23" s="142">
        <v>1312562.3599999999</v>
      </c>
      <c r="I23" s="143">
        <f t="shared" si="1"/>
        <v>1312562.3599999999</v>
      </c>
      <c r="J23" s="141">
        <v>0</v>
      </c>
      <c r="K23" s="142">
        <v>139193.48</v>
      </c>
      <c r="L23" s="143">
        <f t="shared" si="0"/>
        <v>139193.48</v>
      </c>
      <c r="M23" s="188"/>
    </row>
    <row r="24" spans="1:13" ht="12.75" customHeight="1">
      <c r="A24" s="300" t="s">
        <v>197</v>
      </c>
      <c r="B24" s="303"/>
      <c r="C24" s="303"/>
      <c r="D24" s="303"/>
      <c r="E24" s="304"/>
      <c r="F24" s="37">
        <v>17</v>
      </c>
      <c r="G24" s="144">
        <f>G25+G28+G33+G39</f>
        <v>2105858598.91</v>
      </c>
      <c r="H24" s="145">
        <f>H25+H28+H33+H39</f>
        <v>2960661409.26</v>
      </c>
      <c r="I24" s="143">
        <f t="shared" si="1"/>
        <v>5066520008.17</v>
      </c>
      <c r="J24" s="144">
        <f>J25+J28+J33+J39</f>
        <v>2237857173.9400005</v>
      </c>
      <c r="K24" s="145">
        <f>K25+K28+K33+K39</f>
        <v>3133010596.5299997</v>
      </c>
      <c r="L24" s="143">
        <f t="shared" si="0"/>
        <v>5370867770.47</v>
      </c>
      <c r="M24" s="188"/>
    </row>
    <row r="25" spans="1:13" ht="12.75" customHeight="1">
      <c r="A25" s="293" t="s">
        <v>198</v>
      </c>
      <c r="B25" s="294"/>
      <c r="C25" s="294"/>
      <c r="D25" s="294"/>
      <c r="E25" s="295"/>
      <c r="F25" s="37">
        <v>18</v>
      </c>
      <c r="G25" s="144">
        <f>G26+G27</f>
        <v>1312794201.47</v>
      </c>
      <c r="H25" s="145">
        <f>H26+H27</f>
        <v>918652532.9200002</v>
      </c>
      <c r="I25" s="143">
        <f>SUM(G25:H25)</f>
        <v>2231446734.3900003</v>
      </c>
      <c r="J25" s="144">
        <f>J26+J27</f>
        <v>1371473094.98</v>
      </c>
      <c r="K25" s="145">
        <f>K26+K27</f>
        <v>1017196317</v>
      </c>
      <c r="L25" s="143">
        <f t="shared" si="0"/>
        <v>2388669411.98</v>
      </c>
      <c r="M25" s="188"/>
    </row>
    <row r="26" spans="1:13" ht="22.5" customHeight="1">
      <c r="A26" s="293" t="s">
        <v>199</v>
      </c>
      <c r="B26" s="294"/>
      <c r="C26" s="294"/>
      <c r="D26" s="294"/>
      <c r="E26" s="295"/>
      <c r="F26" s="37">
        <v>19</v>
      </c>
      <c r="G26" s="141">
        <v>1312794201.47</v>
      </c>
      <c r="H26" s="142">
        <v>904550883.6900002</v>
      </c>
      <c r="I26" s="143">
        <f t="shared" si="1"/>
        <v>2217345085.1600003</v>
      </c>
      <c r="J26" s="141">
        <v>1371473094.98</v>
      </c>
      <c r="K26" s="142">
        <v>985897008.54</v>
      </c>
      <c r="L26" s="143">
        <f t="shared" si="0"/>
        <v>2357370103.52</v>
      </c>
      <c r="M26" s="188"/>
    </row>
    <row r="27" spans="1:13" ht="12.75" customHeight="1">
      <c r="A27" s="293" t="s">
        <v>200</v>
      </c>
      <c r="B27" s="294"/>
      <c r="C27" s="294"/>
      <c r="D27" s="294"/>
      <c r="E27" s="295"/>
      <c r="F27" s="37">
        <v>20</v>
      </c>
      <c r="G27" s="141"/>
      <c r="H27" s="142">
        <v>14101649.23</v>
      </c>
      <c r="I27" s="143">
        <f t="shared" si="1"/>
        <v>14101649.23</v>
      </c>
      <c r="J27" s="141">
        <v>0</v>
      </c>
      <c r="K27" s="142">
        <v>31299308.46</v>
      </c>
      <c r="L27" s="143">
        <f t="shared" si="0"/>
        <v>31299308.46</v>
      </c>
      <c r="M27" s="188"/>
    </row>
    <row r="28" spans="1:13" ht="12.75" customHeight="1">
      <c r="A28" s="293" t="s">
        <v>201</v>
      </c>
      <c r="B28" s="294"/>
      <c r="C28" s="294"/>
      <c r="D28" s="294"/>
      <c r="E28" s="295"/>
      <c r="F28" s="37">
        <v>21</v>
      </c>
      <c r="G28" s="144">
        <f>SUM(G29:G32)</f>
        <v>60422033.900000006</v>
      </c>
      <c r="H28" s="145">
        <f>SUM(H29:H32)</f>
        <v>198835403.9</v>
      </c>
      <c r="I28" s="143">
        <f>SUM(G28:H28)</f>
        <v>259257437.8</v>
      </c>
      <c r="J28" s="144">
        <f>SUM(J29:J32)</f>
        <v>36965120.64</v>
      </c>
      <c r="K28" s="145">
        <f>SUM(K29:K32)</f>
        <v>158174138.29999998</v>
      </c>
      <c r="L28" s="143">
        <f t="shared" si="0"/>
        <v>195139258.94</v>
      </c>
      <c r="M28" s="188"/>
    </row>
    <row r="29" spans="1:13" ht="12.75" customHeight="1">
      <c r="A29" s="293" t="s">
        <v>202</v>
      </c>
      <c r="B29" s="294"/>
      <c r="C29" s="294"/>
      <c r="D29" s="294"/>
      <c r="E29" s="295"/>
      <c r="F29" s="37">
        <v>22</v>
      </c>
      <c r="G29" s="141">
        <v>24314237.2</v>
      </c>
      <c r="H29" s="142">
        <v>118648920.12</v>
      </c>
      <c r="I29" s="143">
        <f t="shared" si="1"/>
        <v>142963157.32</v>
      </c>
      <c r="J29" s="141">
        <v>34865893.08</v>
      </c>
      <c r="K29" s="142">
        <v>116658302.66999999</v>
      </c>
      <c r="L29" s="143">
        <f t="shared" si="0"/>
        <v>151524195.75</v>
      </c>
      <c r="M29" s="188"/>
    </row>
    <row r="30" spans="1:13" ht="24" customHeight="1">
      <c r="A30" s="293" t="s">
        <v>203</v>
      </c>
      <c r="B30" s="294"/>
      <c r="C30" s="294"/>
      <c r="D30" s="294"/>
      <c r="E30" s="295"/>
      <c r="F30" s="37">
        <v>23</v>
      </c>
      <c r="G30" s="141"/>
      <c r="H30" s="142">
        <v>1267500</v>
      </c>
      <c r="I30" s="143">
        <f t="shared" si="1"/>
        <v>1267500</v>
      </c>
      <c r="J30" s="141">
        <v>0</v>
      </c>
      <c r="K30" s="142">
        <v>3522450</v>
      </c>
      <c r="L30" s="143">
        <f t="shared" si="0"/>
        <v>3522450</v>
      </c>
      <c r="M30" s="188"/>
    </row>
    <row r="31" spans="1:13" ht="12.75" customHeight="1">
      <c r="A31" s="293" t="s">
        <v>204</v>
      </c>
      <c r="B31" s="294"/>
      <c r="C31" s="294"/>
      <c r="D31" s="294"/>
      <c r="E31" s="295"/>
      <c r="F31" s="37">
        <v>24</v>
      </c>
      <c r="G31" s="141">
        <v>36107796.7</v>
      </c>
      <c r="H31" s="142">
        <v>78918983.78</v>
      </c>
      <c r="I31" s="143">
        <f t="shared" si="1"/>
        <v>115026780.48</v>
      </c>
      <c r="J31" s="141">
        <v>2099227.56</v>
      </c>
      <c r="K31" s="142">
        <v>37993385.63</v>
      </c>
      <c r="L31" s="143">
        <f t="shared" si="0"/>
        <v>40092613.190000005</v>
      </c>
      <c r="M31" s="188"/>
    </row>
    <row r="32" spans="1:13" ht="12.75" customHeight="1">
      <c r="A32" s="293" t="s">
        <v>205</v>
      </c>
      <c r="B32" s="294"/>
      <c r="C32" s="294"/>
      <c r="D32" s="294"/>
      <c r="E32" s="295"/>
      <c r="F32" s="37">
        <v>25</v>
      </c>
      <c r="G32" s="141"/>
      <c r="H32" s="142"/>
      <c r="I32" s="143">
        <f t="shared" si="1"/>
        <v>0</v>
      </c>
      <c r="J32" s="141">
        <v>0</v>
      </c>
      <c r="K32" s="142">
        <v>0</v>
      </c>
      <c r="L32" s="143">
        <f t="shared" si="0"/>
        <v>0</v>
      </c>
      <c r="M32" s="188"/>
    </row>
    <row r="33" spans="1:13" ht="12.75" customHeight="1">
      <c r="A33" s="293" t="s">
        <v>206</v>
      </c>
      <c r="B33" s="294"/>
      <c r="C33" s="294"/>
      <c r="D33" s="294"/>
      <c r="E33" s="295"/>
      <c r="F33" s="37">
        <v>26</v>
      </c>
      <c r="G33" s="144">
        <f>SUM(G34:G38)</f>
        <v>200501902.54</v>
      </c>
      <c r="H33" s="145">
        <f>SUM(H34:H38)</f>
        <v>383929267.5</v>
      </c>
      <c r="I33" s="143">
        <f t="shared" si="1"/>
        <v>584431170.04</v>
      </c>
      <c r="J33" s="144">
        <f>SUM(J34:J38)</f>
        <v>302074884.12</v>
      </c>
      <c r="K33" s="145">
        <f>SUM(K34:K38)</f>
        <v>676308327.67</v>
      </c>
      <c r="L33" s="143">
        <f t="shared" si="0"/>
        <v>978383211.79</v>
      </c>
      <c r="M33" s="188"/>
    </row>
    <row r="34" spans="1:13" ht="12.75" customHeight="1">
      <c r="A34" s="293" t="s">
        <v>207</v>
      </c>
      <c r="B34" s="294"/>
      <c r="C34" s="294"/>
      <c r="D34" s="294"/>
      <c r="E34" s="295"/>
      <c r="F34" s="37">
        <v>27</v>
      </c>
      <c r="G34" s="141"/>
      <c r="H34" s="142">
        <v>8213904.02</v>
      </c>
      <c r="I34" s="143">
        <f t="shared" si="1"/>
        <v>8213904.02</v>
      </c>
      <c r="J34" s="141">
        <v>0</v>
      </c>
      <c r="K34" s="142">
        <v>26835009.11</v>
      </c>
      <c r="L34" s="143">
        <f t="shared" si="0"/>
        <v>26835009.11</v>
      </c>
      <c r="M34" s="188"/>
    </row>
    <row r="35" spans="1:13" ht="24" customHeight="1">
      <c r="A35" s="293" t="s">
        <v>208</v>
      </c>
      <c r="B35" s="294"/>
      <c r="C35" s="294"/>
      <c r="D35" s="294"/>
      <c r="E35" s="295"/>
      <c r="F35" s="37">
        <v>28</v>
      </c>
      <c r="G35" s="141">
        <v>83590986.8</v>
      </c>
      <c r="H35" s="142">
        <v>110355341.58</v>
      </c>
      <c r="I35" s="143">
        <f t="shared" si="1"/>
        <v>193946328.38</v>
      </c>
      <c r="J35" s="141">
        <v>122744891.19</v>
      </c>
      <c r="K35" s="142">
        <v>161489246.63</v>
      </c>
      <c r="L35" s="143">
        <f t="shared" si="0"/>
        <v>284234137.82</v>
      </c>
      <c r="M35" s="188"/>
    </row>
    <row r="36" spans="1:13" ht="12.75" customHeight="1">
      <c r="A36" s="293" t="s">
        <v>209</v>
      </c>
      <c r="B36" s="294"/>
      <c r="C36" s="294"/>
      <c r="D36" s="294"/>
      <c r="E36" s="295"/>
      <c r="F36" s="37">
        <v>29</v>
      </c>
      <c r="G36" s="141"/>
      <c r="H36" s="142"/>
      <c r="I36" s="143">
        <f t="shared" si="1"/>
        <v>0</v>
      </c>
      <c r="J36" s="141">
        <v>0</v>
      </c>
      <c r="K36" s="142">
        <v>0</v>
      </c>
      <c r="L36" s="143">
        <f t="shared" si="0"/>
        <v>0</v>
      </c>
      <c r="M36" s="188"/>
    </row>
    <row r="37" spans="1:13" ht="12.75" customHeight="1">
      <c r="A37" s="293" t="s">
        <v>210</v>
      </c>
      <c r="B37" s="294"/>
      <c r="C37" s="294"/>
      <c r="D37" s="294"/>
      <c r="E37" s="295"/>
      <c r="F37" s="37">
        <v>30</v>
      </c>
      <c r="G37" s="141">
        <v>116910915.74</v>
      </c>
      <c r="H37" s="142">
        <v>265360021.9</v>
      </c>
      <c r="I37" s="143">
        <f t="shared" si="1"/>
        <v>382270937.64</v>
      </c>
      <c r="J37" s="141">
        <v>179329992.93</v>
      </c>
      <c r="K37" s="142">
        <v>487984071.92999995</v>
      </c>
      <c r="L37" s="143">
        <f t="shared" si="0"/>
        <v>667314064.8599999</v>
      </c>
      <c r="M37" s="188"/>
    </row>
    <row r="38" spans="1:13" ht="12.75" customHeight="1">
      <c r="A38" s="293" t="s">
        <v>211</v>
      </c>
      <c r="B38" s="294"/>
      <c r="C38" s="294"/>
      <c r="D38" s="294"/>
      <c r="E38" s="295"/>
      <c r="F38" s="37">
        <v>31</v>
      </c>
      <c r="G38" s="141"/>
      <c r="H38" s="142"/>
      <c r="I38" s="143">
        <f t="shared" si="1"/>
        <v>0</v>
      </c>
      <c r="J38" s="141">
        <v>0</v>
      </c>
      <c r="K38" s="142">
        <v>0</v>
      </c>
      <c r="L38" s="143">
        <f t="shared" si="0"/>
        <v>0</v>
      </c>
      <c r="M38" s="188"/>
    </row>
    <row r="39" spans="1:13" ht="12.75" customHeight="1">
      <c r="A39" s="305" t="s">
        <v>212</v>
      </c>
      <c r="B39" s="298"/>
      <c r="C39" s="298"/>
      <c r="D39" s="298"/>
      <c r="E39" s="299"/>
      <c r="F39" s="37">
        <v>32</v>
      </c>
      <c r="G39" s="144">
        <f>SUM(G40:G42)</f>
        <v>532140461</v>
      </c>
      <c r="H39" s="145">
        <f>SUM(H40:H42)</f>
        <v>1459244204.9399998</v>
      </c>
      <c r="I39" s="143">
        <f>SUM(G39:H39)</f>
        <v>1991384665.9399998</v>
      </c>
      <c r="J39" s="144">
        <f>SUM(J40:J42)</f>
        <v>527344074.20000005</v>
      </c>
      <c r="K39" s="145">
        <f>SUM(K40:K42)</f>
        <v>1281331813.56</v>
      </c>
      <c r="L39" s="143">
        <f t="shared" si="0"/>
        <v>1808675887.76</v>
      </c>
      <c r="M39" s="188"/>
    </row>
    <row r="40" spans="1:13" ht="12.75" customHeight="1">
      <c r="A40" s="293" t="s">
        <v>213</v>
      </c>
      <c r="B40" s="294"/>
      <c r="C40" s="294"/>
      <c r="D40" s="294"/>
      <c r="E40" s="295"/>
      <c r="F40" s="37">
        <v>33</v>
      </c>
      <c r="G40" s="141">
        <v>474809211.78</v>
      </c>
      <c r="H40" s="142">
        <v>1073025807.4499999</v>
      </c>
      <c r="I40" s="143">
        <f t="shared" si="1"/>
        <v>1547835019.23</v>
      </c>
      <c r="J40" s="141">
        <v>443666956.77000004</v>
      </c>
      <c r="K40" s="142">
        <v>1097705651.19</v>
      </c>
      <c r="L40" s="143">
        <f t="shared" si="0"/>
        <v>1541372607.96</v>
      </c>
      <c r="M40" s="188"/>
    </row>
    <row r="41" spans="1:13" ht="12.75" customHeight="1">
      <c r="A41" s="305" t="s">
        <v>214</v>
      </c>
      <c r="B41" s="298"/>
      <c r="C41" s="298"/>
      <c r="D41" s="298"/>
      <c r="E41" s="299"/>
      <c r="F41" s="37">
        <v>34</v>
      </c>
      <c r="G41" s="141">
        <v>56645348.720000006</v>
      </c>
      <c r="H41" s="142">
        <v>381059383.71</v>
      </c>
      <c r="I41" s="143">
        <f t="shared" si="1"/>
        <v>437704732.43</v>
      </c>
      <c r="J41" s="141">
        <v>79455133.36</v>
      </c>
      <c r="K41" s="142">
        <v>175512225.30999997</v>
      </c>
      <c r="L41" s="143">
        <f t="shared" si="0"/>
        <v>254967358.66999996</v>
      </c>
      <c r="M41" s="188"/>
    </row>
    <row r="42" spans="1:13" ht="12.75" customHeight="1">
      <c r="A42" s="305" t="s">
        <v>215</v>
      </c>
      <c r="B42" s="298"/>
      <c r="C42" s="298"/>
      <c r="D42" s="298"/>
      <c r="E42" s="299"/>
      <c r="F42" s="37">
        <v>35</v>
      </c>
      <c r="G42" s="141">
        <v>685900.5</v>
      </c>
      <c r="H42" s="142">
        <v>5159013.779999999</v>
      </c>
      <c r="I42" s="143">
        <f t="shared" si="1"/>
        <v>5844914.279999999</v>
      </c>
      <c r="J42" s="141">
        <v>4221984.07</v>
      </c>
      <c r="K42" s="142">
        <v>8113937.0600000005</v>
      </c>
      <c r="L42" s="143">
        <f t="shared" si="0"/>
        <v>12335921.13</v>
      </c>
      <c r="M42" s="188"/>
    </row>
    <row r="43" spans="1:13" ht="24" customHeight="1">
      <c r="A43" s="296" t="s">
        <v>216</v>
      </c>
      <c r="B43" s="297"/>
      <c r="C43" s="297"/>
      <c r="D43" s="297"/>
      <c r="E43" s="306"/>
      <c r="F43" s="37">
        <v>36</v>
      </c>
      <c r="G43" s="141"/>
      <c r="H43" s="142"/>
      <c r="I43" s="143">
        <f t="shared" si="1"/>
        <v>0</v>
      </c>
      <c r="J43" s="141"/>
      <c r="K43" s="142"/>
      <c r="L43" s="143">
        <f t="shared" si="0"/>
        <v>0</v>
      </c>
      <c r="M43" s="188"/>
    </row>
    <row r="44" spans="1:13" ht="24" customHeight="1">
      <c r="A44" s="296" t="s">
        <v>217</v>
      </c>
      <c r="B44" s="297"/>
      <c r="C44" s="297"/>
      <c r="D44" s="297"/>
      <c r="E44" s="306"/>
      <c r="F44" s="37">
        <v>37</v>
      </c>
      <c r="G44" s="141">
        <v>16320626.68</v>
      </c>
      <c r="H44" s="142"/>
      <c r="I44" s="143">
        <f t="shared" si="1"/>
        <v>16320626.68</v>
      </c>
      <c r="J44" s="141">
        <v>11425214.32</v>
      </c>
      <c r="K44" s="142">
        <v>0</v>
      </c>
      <c r="L44" s="143">
        <f t="shared" si="0"/>
        <v>11425214.32</v>
      </c>
      <c r="M44" s="188"/>
    </row>
    <row r="45" spans="1:13" ht="12.75" customHeight="1">
      <c r="A45" s="296" t="s">
        <v>218</v>
      </c>
      <c r="B45" s="297"/>
      <c r="C45" s="297"/>
      <c r="D45" s="298"/>
      <c r="E45" s="299"/>
      <c r="F45" s="37">
        <v>38</v>
      </c>
      <c r="G45" s="144">
        <f>SUM(G46:G52)</f>
        <v>164627.86</v>
      </c>
      <c r="H45" s="145">
        <f>SUM(H46:H52)</f>
        <v>236107174.05999994</v>
      </c>
      <c r="I45" s="143">
        <f t="shared" si="1"/>
        <v>236271801.91999996</v>
      </c>
      <c r="J45" s="144">
        <f>SUM(J46:J52)</f>
        <v>232703.80000000002</v>
      </c>
      <c r="K45" s="145">
        <f>SUM(K46:K52)</f>
        <v>162918945.29999995</v>
      </c>
      <c r="L45" s="143">
        <f t="shared" si="0"/>
        <v>163151649.09999996</v>
      </c>
      <c r="M45" s="188"/>
    </row>
    <row r="46" spans="1:13" ht="12.75" customHeight="1">
      <c r="A46" s="293" t="s">
        <v>219</v>
      </c>
      <c r="B46" s="294"/>
      <c r="C46" s="294"/>
      <c r="D46" s="294"/>
      <c r="E46" s="295"/>
      <c r="F46" s="37">
        <v>39</v>
      </c>
      <c r="G46" s="141">
        <v>138.03</v>
      </c>
      <c r="H46" s="142">
        <v>19806023.09000001</v>
      </c>
      <c r="I46" s="143">
        <f t="shared" si="1"/>
        <v>19806161.120000012</v>
      </c>
      <c r="J46" s="141">
        <v>2654.48</v>
      </c>
      <c r="K46" s="142">
        <v>25340657.90999998</v>
      </c>
      <c r="L46" s="143">
        <f t="shared" si="0"/>
        <v>25343312.389999982</v>
      </c>
      <c r="M46" s="188"/>
    </row>
    <row r="47" spans="1:13" ht="12.75" customHeight="1">
      <c r="A47" s="293" t="s">
        <v>220</v>
      </c>
      <c r="B47" s="294"/>
      <c r="C47" s="294"/>
      <c r="D47" s="294"/>
      <c r="E47" s="295"/>
      <c r="F47" s="37">
        <v>40</v>
      </c>
      <c r="G47" s="141">
        <v>164489.83</v>
      </c>
      <c r="H47" s="142"/>
      <c r="I47" s="143">
        <f t="shared" si="1"/>
        <v>164489.83</v>
      </c>
      <c r="J47" s="141">
        <v>230049.32</v>
      </c>
      <c r="K47" s="142">
        <v>0</v>
      </c>
      <c r="L47" s="143">
        <f t="shared" si="0"/>
        <v>230049.32</v>
      </c>
      <c r="M47" s="188"/>
    </row>
    <row r="48" spans="1:13" ht="12.75" customHeight="1">
      <c r="A48" s="293" t="s">
        <v>221</v>
      </c>
      <c r="B48" s="294"/>
      <c r="C48" s="294"/>
      <c r="D48" s="294"/>
      <c r="E48" s="295"/>
      <c r="F48" s="37">
        <v>41</v>
      </c>
      <c r="G48" s="141"/>
      <c r="H48" s="142">
        <v>215781822.68999994</v>
      </c>
      <c r="I48" s="143">
        <f t="shared" si="1"/>
        <v>215781822.68999994</v>
      </c>
      <c r="J48" s="141">
        <v>0</v>
      </c>
      <c r="K48" s="142">
        <v>137251764.69</v>
      </c>
      <c r="L48" s="143">
        <f t="shared" si="0"/>
        <v>137251764.69</v>
      </c>
      <c r="M48" s="188"/>
    </row>
    <row r="49" spans="1:13" ht="21" customHeight="1">
      <c r="A49" s="293" t="s">
        <v>222</v>
      </c>
      <c r="B49" s="294"/>
      <c r="C49" s="294"/>
      <c r="D49" s="294"/>
      <c r="E49" s="295"/>
      <c r="F49" s="37">
        <v>42</v>
      </c>
      <c r="G49" s="141"/>
      <c r="H49" s="142">
        <v>519328.28</v>
      </c>
      <c r="I49" s="143">
        <f t="shared" si="1"/>
        <v>519328.28</v>
      </c>
      <c r="J49" s="141">
        <v>0</v>
      </c>
      <c r="K49" s="142">
        <v>326522.7</v>
      </c>
      <c r="L49" s="143">
        <f t="shared" si="0"/>
        <v>326522.7</v>
      </c>
      <c r="M49" s="188"/>
    </row>
    <row r="50" spans="1:13" ht="12.75" customHeight="1">
      <c r="A50" s="293" t="s">
        <v>223</v>
      </c>
      <c r="B50" s="294"/>
      <c r="C50" s="294"/>
      <c r="D50" s="294"/>
      <c r="E50" s="295"/>
      <c r="F50" s="37">
        <v>43</v>
      </c>
      <c r="G50" s="141"/>
      <c r="H50" s="142"/>
      <c r="I50" s="143">
        <f t="shared" si="1"/>
        <v>0</v>
      </c>
      <c r="J50" s="141">
        <v>0</v>
      </c>
      <c r="K50" s="142">
        <v>0</v>
      </c>
      <c r="L50" s="143">
        <f t="shared" si="0"/>
        <v>0</v>
      </c>
      <c r="M50" s="188"/>
    </row>
    <row r="51" spans="1:13" ht="20.25" customHeight="1">
      <c r="A51" s="293" t="s">
        <v>487</v>
      </c>
      <c r="B51" s="294"/>
      <c r="C51" s="294"/>
      <c r="D51" s="294"/>
      <c r="E51" s="295"/>
      <c r="F51" s="37">
        <v>44</v>
      </c>
      <c r="G51" s="141"/>
      <c r="H51" s="142"/>
      <c r="I51" s="143">
        <f t="shared" si="1"/>
        <v>0</v>
      </c>
      <c r="J51" s="141">
        <v>0</v>
      </c>
      <c r="K51" s="142">
        <v>0</v>
      </c>
      <c r="L51" s="143">
        <f t="shared" si="0"/>
        <v>0</v>
      </c>
      <c r="M51" s="188"/>
    </row>
    <row r="52" spans="1:13" ht="21.75" customHeight="1">
      <c r="A52" s="293" t="s">
        <v>488</v>
      </c>
      <c r="B52" s="294"/>
      <c r="C52" s="294"/>
      <c r="D52" s="294"/>
      <c r="E52" s="295"/>
      <c r="F52" s="37">
        <v>45</v>
      </c>
      <c r="G52" s="141"/>
      <c r="H52" s="142"/>
      <c r="I52" s="143">
        <f t="shared" si="1"/>
        <v>0</v>
      </c>
      <c r="J52" s="141">
        <v>0</v>
      </c>
      <c r="K52" s="142">
        <v>0</v>
      </c>
      <c r="L52" s="143">
        <f t="shared" si="0"/>
        <v>0</v>
      </c>
      <c r="M52" s="188"/>
    </row>
    <row r="53" spans="1:13" ht="12.75" customHeight="1">
      <c r="A53" s="300" t="s">
        <v>224</v>
      </c>
      <c r="B53" s="303"/>
      <c r="C53" s="303"/>
      <c r="D53" s="303"/>
      <c r="E53" s="304"/>
      <c r="F53" s="37">
        <v>46</v>
      </c>
      <c r="G53" s="144">
        <f>G54+G55</f>
        <v>2451329.65</v>
      </c>
      <c r="H53" s="145">
        <f>H54+H55</f>
        <v>3588575.3400000003</v>
      </c>
      <c r="I53" s="143">
        <f t="shared" si="1"/>
        <v>6039904.99</v>
      </c>
      <c r="J53" s="144">
        <f>J54+J55</f>
        <v>2638059.47</v>
      </c>
      <c r="K53" s="145">
        <f>K54+K55</f>
        <v>25239113.94</v>
      </c>
      <c r="L53" s="143">
        <f t="shared" si="0"/>
        <v>27877173.41</v>
      </c>
      <c r="M53" s="188"/>
    </row>
    <row r="54" spans="1:13" ht="12.75" customHeight="1">
      <c r="A54" s="293" t="s">
        <v>225</v>
      </c>
      <c r="B54" s="294"/>
      <c r="C54" s="294"/>
      <c r="D54" s="294"/>
      <c r="E54" s="295"/>
      <c r="F54" s="37">
        <v>47</v>
      </c>
      <c r="G54" s="141">
        <v>2408706.77</v>
      </c>
      <c r="H54" s="142">
        <v>3588575.3400000003</v>
      </c>
      <c r="I54" s="143">
        <f t="shared" si="1"/>
        <v>5997282.11</v>
      </c>
      <c r="J54" s="141">
        <v>2638059.47</v>
      </c>
      <c r="K54" s="142">
        <v>22816679.720000003</v>
      </c>
      <c r="L54" s="143">
        <f t="shared" si="0"/>
        <v>25454739.19</v>
      </c>
      <c r="M54" s="188"/>
    </row>
    <row r="55" spans="1:13" ht="12.75" customHeight="1">
      <c r="A55" s="293" t="s">
        <v>226</v>
      </c>
      <c r="B55" s="294"/>
      <c r="C55" s="294"/>
      <c r="D55" s="294"/>
      <c r="E55" s="295"/>
      <c r="F55" s="37">
        <v>48</v>
      </c>
      <c r="G55" s="141">
        <v>42622.88</v>
      </c>
      <c r="H55" s="142">
        <v>0</v>
      </c>
      <c r="I55" s="143">
        <f t="shared" si="1"/>
        <v>42622.88</v>
      </c>
      <c r="J55" s="141">
        <v>0</v>
      </c>
      <c r="K55" s="142">
        <v>2422434.2199999997</v>
      </c>
      <c r="L55" s="143">
        <f t="shared" si="0"/>
        <v>2422434.2199999997</v>
      </c>
      <c r="M55" s="188"/>
    </row>
    <row r="56" spans="1:13" ht="12.75" customHeight="1">
      <c r="A56" s="300" t="s">
        <v>227</v>
      </c>
      <c r="B56" s="303"/>
      <c r="C56" s="303"/>
      <c r="D56" s="303"/>
      <c r="E56" s="304"/>
      <c r="F56" s="37">
        <v>49</v>
      </c>
      <c r="G56" s="144">
        <f>G57+G60+G61</f>
        <v>10292727.08</v>
      </c>
      <c r="H56" s="145">
        <f>H57+H60+H61</f>
        <v>1001153665.9700001</v>
      </c>
      <c r="I56" s="143">
        <f t="shared" si="1"/>
        <v>1011446393.0500002</v>
      </c>
      <c r="J56" s="144">
        <f>J57+J60+J61</f>
        <v>11925310.790000001</v>
      </c>
      <c r="K56" s="145">
        <f>K57+K60+K61</f>
        <v>1096669872.47</v>
      </c>
      <c r="L56" s="143">
        <f t="shared" si="0"/>
        <v>1108595183.26</v>
      </c>
      <c r="M56" s="188"/>
    </row>
    <row r="57" spans="1:13" ht="12.75" customHeight="1">
      <c r="A57" s="300" t="s">
        <v>228</v>
      </c>
      <c r="B57" s="303"/>
      <c r="C57" s="303"/>
      <c r="D57" s="303"/>
      <c r="E57" s="304"/>
      <c r="F57" s="37">
        <v>50</v>
      </c>
      <c r="G57" s="144">
        <f>G58+G59</f>
        <v>162077.24</v>
      </c>
      <c r="H57" s="145">
        <f>H58+H59</f>
        <v>681383907.7200001</v>
      </c>
      <c r="I57" s="143">
        <f>SUM(G57:H57)</f>
        <v>681545984.9600002</v>
      </c>
      <c r="J57" s="144">
        <f>J58+J59</f>
        <v>258452.97</v>
      </c>
      <c r="K57" s="145">
        <f>K58+K59</f>
        <v>630619801.7099999</v>
      </c>
      <c r="L57" s="143">
        <f t="shared" si="0"/>
        <v>630878254.68</v>
      </c>
      <c r="M57" s="188"/>
    </row>
    <row r="58" spans="1:13" ht="12.75" customHeight="1">
      <c r="A58" s="293" t="s">
        <v>229</v>
      </c>
      <c r="B58" s="294"/>
      <c r="C58" s="294"/>
      <c r="D58" s="294"/>
      <c r="E58" s="295"/>
      <c r="F58" s="37">
        <v>51</v>
      </c>
      <c r="G58" s="141">
        <v>118331.33</v>
      </c>
      <c r="H58" s="142">
        <v>673981678.5100001</v>
      </c>
      <c r="I58" s="143">
        <f t="shared" si="1"/>
        <v>674100009.8400002</v>
      </c>
      <c r="J58" s="141">
        <v>163404.91</v>
      </c>
      <c r="K58" s="142">
        <v>625320729.28</v>
      </c>
      <c r="L58" s="143">
        <f t="shared" si="0"/>
        <v>625484134.1899999</v>
      </c>
      <c r="M58" s="188"/>
    </row>
    <row r="59" spans="1:13" ht="12.75" customHeight="1">
      <c r="A59" s="293" t="s">
        <v>230</v>
      </c>
      <c r="B59" s="294"/>
      <c r="C59" s="294"/>
      <c r="D59" s="294"/>
      <c r="E59" s="295"/>
      <c r="F59" s="37">
        <v>52</v>
      </c>
      <c r="G59" s="141">
        <v>43745.91</v>
      </c>
      <c r="H59" s="142">
        <v>7402229.21</v>
      </c>
      <c r="I59" s="143">
        <f t="shared" si="1"/>
        <v>7445975.12</v>
      </c>
      <c r="J59" s="141">
        <v>95048.06</v>
      </c>
      <c r="K59" s="142">
        <v>5299072.43</v>
      </c>
      <c r="L59" s="143">
        <f t="shared" si="0"/>
        <v>5394120.489999999</v>
      </c>
      <c r="M59" s="188"/>
    </row>
    <row r="60" spans="1:13" ht="12.75" customHeight="1">
      <c r="A60" s="300" t="s">
        <v>231</v>
      </c>
      <c r="B60" s="303"/>
      <c r="C60" s="303"/>
      <c r="D60" s="303"/>
      <c r="E60" s="304"/>
      <c r="F60" s="37">
        <v>53</v>
      </c>
      <c r="G60" s="141"/>
      <c r="H60" s="142">
        <v>61234874.75</v>
      </c>
      <c r="I60" s="143">
        <f t="shared" si="1"/>
        <v>61234874.75</v>
      </c>
      <c r="J60" s="141">
        <v>0</v>
      </c>
      <c r="K60" s="142">
        <v>58005866.14</v>
      </c>
      <c r="L60" s="143">
        <f t="shared" si="0"/>
        <v>58005866.14</v>
      </c>
      <c r="M60" s="188"/>
    </row>
    <row r="61" spans="1:13" ht="12.75" customHeight="1">
      <c r="A61" s="300" t="s">
        <v>232</v>
      </c>
      <c r="B61" s="303"/>
      <c r="C61" s="303"/>
      <c r="D61" s="303"/>
      <c r="E61" s="304"/>
      <c r="F61" s="37">
        <v>54</v>
      </c>
      <c r="G61" s="144">
        <f>SUM(G62:G64)</f>
        <v>10130649.84</v>
      </c>
      <c r="H61" s="145">
        <f>SUM(H62:H64)</f>
        <v>258534883.5</v>
      </c>
      <c r="I61" s="143">
        <f t="shared" si="1"/>
        <v>268665533.34</v>
      </c>
      <c r="J61" s="144">
        <f>SUM(J62:J64)</f>
        <v>11666857.82</v>
      </c>
      <c r="K61" s="145">
        <f>SUM(K62:K64)</f>
        <v>408044204.62000006</v>
      </c>
      <c r="L61" s="143">
        <f t="shared" si="0"/>
        <v>419711062.44000006</v>
      </c>
      <c r="M61" s="188"/>
    </row>
    <row r="62" spans="1:13" ht="12.75" customHeight="1">
      <c r="A62" s="293" t="s">
        <v>233</v>
      </c>
      <c r="B62" s="294"/>
      <c r="C62" s="294"/>
      <c r="D62" s="294"/>
      <c r="E62" s="295"/>
      <c r="F62" s="37">
        <v>55</v>
      </c>
      <c r="G62" s="141">
        <v>0</v>
      </c>
      <c r="H62" s="142">
        <v>29563633.400000002</v>
      </c>
      <c r="I62" s="143">
        <f t="shared" si="1"/>
        <v>29563633.400000002</v>
      </c>
      <c r="J62" s="141">
        <v>0</v>
      </c>
      <c r="K62" s="142">
        <v>182126367.70000002</v>
      </c>
      <c r="L62" s="143">
        <f t="shared" si="0"/>
        <v>182126367.70000002</v>
      </c>
      <c r="M62" s="188"/>
    </row>
    <row r="63" spans="1:13" ht="12.75" customHeight="1">
      <c r="A63" s="293" t="s">
        <v>234</v>
      </c>
      <c r="B63" s="294"/>
      <c r="C63" s="294"/>
      <c r="D63" s="294"/>
      <c r="E63" s="295"/>
      <c r="F63" s="37">
        <v>56</v>
      </c>
      <c r="G63" s="141">
        <v>3943027.89</v>
      </c>
      <c r="H63" s="142">
        <v>13160606.1</v>
      </c>
      <c r="I63" s="143">
        <f t="shared" si="1"/>
        <v>17103633.99</v>
      </c>
      <c r="J63" s="141">
        <v>2443023.0700000003</v>
      </c>
      <c r="K63" s="142">
        <v>10154492.399999999</v>
      </c>
      <c r="L63" s="143">
        <f t="shared" si="0"/>
        <v>12597515.469999999</v>
      </c>
      <c r="M63" s="188"/>
    </row>
    <row r="64" spans="1:13" ht="12.75" customHeight="1">
      <c r="A64" s="293" t="s">
        <v>235</v>
      </c>
      <c r="B64" s="294"/>
      <c r="C64" s="294"/>
      <c r="D64" s="294"/>
      <c r="E64" s="295"/>
      <c r="F64" s="37">
        <v>57</v>
      </c>
      <c r="G64" s="141">
        <v>6187621.949999999</v>
      </c>
      <c r="H64" s="142">
        <v>215810644</v>
      </c>
      <c r="I64" s="143">
        <f t="shared" si="1"/>
        <v>221998265.95</v>
      </c>
      <c r="J64" s="141">
        <v>9223834.75</v>
      </c>
      <c r="K64" s="142">
        <v>215763344.52000004</v>
      </c>
      <c r="L64" s="143">
        <f t="shared" si="0"/>
        <v>224987179.27000004</v>
      </c>
      <c r="M64" s="188"/>
    </row>
    <row r="65" spans="1:13" ht="12.75" customHeight="1">
      <c r="A65" s="300" t="s">
        <v>236</v>
      </c>
      <c r="B65" s="303"/>
      <c r="C65" s="303"/>
      <c r="D65" s="303"/>
      <c r="E65" s="304"/>
      <c r="F65" s="37">
        <v>58</v>
      </c>
      <c r="G65" s="144">
        <f>G66+G70+G71</f>
        <v>6117245.800000001</v>
      </c>
      <c r="H65" s="145">
        <f>H66+H70+H71</f>
        <v>88539541.49999999</v>
      </c>
      <c r="I65" s="143">
        <f t="shared" si="1"/>
        <v>94656787.29999998</v>
      </c>
      <c r="J65" s="144">
        <f>J66+J70+J71</f>
        <v>16931532.389999997</v>
      </c>
      <c r="K65" s="145">
        <f>K66+K70+K71</f>
        <v>102800201.57000002</v>
      </c>
      <c r="L65" s="143">
        <f t="shared" si="0"/>
        <v>119731733.96000002</v>
      </c>
      <c r="M65" s="188"/>
    </row>
    <row r="66" spans="1:13" ht="12.75" customHeight="1">
      <c r="A66" s="300" t="s">
        <v>237</v>
      </c>
      <c r="B66" s="303"/>
      <c r="C66" s="303"/>
      <c r="D66" s="303"/>
      <c r="E66" s="304"/>
      <c r="F66" s="37">
        <v>59</v>
      </c>
      <c r="G66" s="144">
        <f>SUM(G67:G69)</f>
        <v>6052921.120000001</v>
      </c>
      <c r="H66" s="145">
        <f>SUM(H67:H69)</f>
        <v>75750039.79999998</v>
      </c>
      <c r="I66" s="143">
        <f t="shared" si="1"/>
        <v>81802960.91999999</v>
      </c>
      <c r="J66" s="144">
        <f>SUM(J67:J69)</f>
        <v>16866137.74</v>
      </c>
      <c r="K66" s="145">
        <f>SUM(K67:K69)</f>
        <v>90690425.50000001</v>
      </c>
      <c r="L66" s="143">
        <f t="shared" si="0"/>
        <v>107556563.24000001</v>
      </c>
      <c r="M66" s="188"/>
    </row>
    <row r="67" spans="1:13" ht="12.75" customHeight="1">
      <c r="A67" s="293" t="s">
        <v>238</v>
      </c>
      <c r="B67" s="294"/>
      <c r="C67" s="294"/>
      <c r="D67" s="294"/>
      <c r="E67" s="295"/>
      <c r="F67" s="37">
        <v>60</v>
      </c>
      <c r="G67" s="141">
        <v>3918390.3500000006</v>
      </c>
      <c r="H67" s="142">
        <v>75407244.60999998</v>
      </c>
      <c r="I67" s="143">
        <f t="shared" si="1"/>
        <v>79325634.95999998</v>
      </c>
      <c r="J67" s="141">
        <v>3257156.8499999996</v>
      </c>
      <c r="K67" s="142">
        <v>90374614.96000001</v>
      </c>
      <c r="L67" s="143">
        <f t="shared" si="0"/>
        <v>93631771.81</v>
      </c>
      <c r="M67" s="188"/>
    </row>
    <row r="68" spans="1:13" ht="12.75" customHeight="1">
      <c r="A68" s="293" t="s">
        <v>239</v>
      </c>
      <c r="B68" s="294"/>
      <c r="C68" s="294"/>
      <c r="D68" s="294"/>
      <c r="E68" s="295"/>
      <c r="F68" s="37">
        <v>61</v>
      </c>
      <c r="G68" s="141">
        <v>2127972.91</v>
      </c>
      <c r="H68" s="142">
        <v>0</v>
      </c>
      <c r="I68" s="143">
        <f t="shared" si="1"/>
        <v>2127972.91</v>
      </c>
      <c r="J68" s="141">
        <v>13605574.99</v>
      </c>
      <c r="K68" s="142">
        <v>9998</v>
      </c>
      <c r="L68" s="143">
        <f t="shared" si="0"/>
        <v>13615572.99</v>
      </c>
      <c r="M68" s="188"/>
    </row>
    <row r="69" spans="1:13" ht="12.75" customHeight="1">
      <c r="A69" s="293" t="s">
        <v>240</v>
      </c>
      <c r="B69" s="294"/>
      <c r="C69" s="294"/>
      <c r="D69" s="294"/>
      <c r="E69" s="295"/>
      <c r="F69" s="37">
        <v>62</v>
      </c>
      <c r="G69" s="141">
        <v>6557.860000000001</v>
      </c>
      <c r="H69" s="142">
        <v>342795.19</v>
      </c>
      <c r="I69" s="143">
        <f t="shared" si="1"/>
        <v>349353.05</v>
      </c>
      <c r="J69" s="141">
        <v>3405.9</v>
      </c>
      <c r="K69" s="142">
        <v>305812.54000000004</v>
      </c>
      <c r="L69" s="143">
        <f t="shared" si="0"/>
        <v>309218.44000000006</v>
      </c>
      <c r="M69" s="188"/>
    </row>
    <row r="70" spans="1:13" ht="12.75" customHeight="1">
      <c r="A70" s="300" t="s">
        <v>241</v>
      </c>
      <c r="B70" s="303"/>
      <c r="C70" s="303"/>
      <c r="D70" s="303"/>
      <c r="E70" s="304"/>
      <c r="F70" s="37">
        <v>63</v>
      </c>
      <c r="G70" s="141"/>
      <c r="H70" s="142"/>
      <c r="I70" s="143">
        <f t="shared" si="1"/>
        <v>0</v>
      </c>
      <c r="J70" s="141"/>
      <c r="K70" s="142"/>
      <c r="L70" s="143">
        <f t="shared" si="0"/>
        <v>0</v>
      </c>
      <c r="M70" s="188"/>
    </row>
    <row r="71" spans="1:13" ht="12.75" customHeight="1">
      <c r="A71" s="300" t="s">
        <v>242</v>
      </c>
      <c r="B71" s="303"/>
      <c r="C71" s="303"/>
      <c r="D71" s="303"/>
      <c r="E71" s="304"/>
      <c r="F71" s="37">
        <v>64</v>
      </c>
      <c r="G71" s="141">
        <v>64324.68</v>
      </c>
      <c r="H71" s="142">
        <v>12789501.7</v>
      </c>
      <c r="I71" s="143">
        <f t="shared" si="1"/>
        <v>12853826.379999999</v>
      </c>
      <c r="J71" s="141">
        <v>65394.65</v>
      </c>
      <c r="K71" s="142">
        <v>12109776.07</v>
      </c>
      <c r="L71" s="143">
        <f t="shared" si="0"/>
        <v>12175170.72</v>
      </c>
      <c r="M71" s="188"/>
    </row>
    <row r="72" spans="1:13" ht="24.75" customHeight="1">
      <c r="A72" s="300" t="s">
        <v>243</v>
      </c>
      <c r="B72" s="303"/>
      <c r="C72" s="303"/>
      <c r="D72" s="303"/>
      <c r="E72" s="304"/>
      <c r="F72" s="37">
        <v>65</v>
      </c>
      <c r="G72" s="144">
        <f>SUM(G73:G75)</f>
        <v>22259901.61</v>
      </c>
      <c r="H72" s="145">
        <f>SUM(H73:H75)</f>
        <v>59037497.900000006</v>
      </c>
      <c r="I72" s="143">
        <f t="shared" si="1"/>
        <v>81297399.51</v>
      </c>
      <c r="J72" s="144">
        <f>SUM(J73:J75)</f>
        <v>27499640.869999997</v>
      </c>
      <c r="K72" s="145">
        <f>SUM(K73:K75)</f>
        <v>64877005.129999995</v>
      </c>
      <c r="L72" s="143">
        <f t="shared" si="0"/>
        <v>92376646</v>
      </c>
      <c r="M72" s="188"/>
    </row>
    <row r="73" spans="1:13" ht="12.75" customHeight="1">
      <c r="A73" s="293" t="s">
        <v>244</v>
      </c>
      <c r="B73" s="294"/>
      <c r="C73" s="294"/>
      <c r="D73" s="294"/>
      <c r="E73" s="295"/>
      <c r="F73" s="37">
        <v>66</v>
      </c>
      <c r="G73" s="141">
        <v>22185161.06</v>
      </c>
      <c r="H73" s="142">
        <v>16024051.670000002</v>
      </c>
      <c r="I73" s="143">
        <f>SUM(G73:H73)</f>
        <v>38209212.730000004</v>
      </c>
      <c r="J73" s="141">
        <v>27258054.88</v>
      </c>
      <c r="K73" s="142">
        <v>18984354.19</v>
      </c>
      <c r="L73" s="143">
        <f>SUM(J73:K73)</f>
        <v>46242409.07</v>
      </c>
      <c r="M73" s="188"/>
    </row>
    <row r="74" spans="1:13" ht="12.75" customHeight="1">
      <c r="A74" s="293" t="s">
        <v>245</v>
      </c>
      <c r="B74" s="294"/>
      <c r="C74" s="294"/>
      <c r="D74" s="294"/>
      <c r="E74" s="295"/>
      <c r="F74" s="37">
        <v>67</v>
      </c>
      <c r="G74" s="141">
        <v>0</v>
      </c>
      <c r="H74" s="142">
        <v>20454676.5</v>
      </c>
      <c r="I74" s="143">
        <f>SUM(G74:H74)</f>
        <v>20454676.5</v>
      </c>
      <c r="J74" s="141">
        <v>0</v>
      </c>
      <c r="K74" s="142">
        <v>21079984.269999996</v>
      </c>
      <c r="L74" s="143">
        <f>SUM(J74:K74)</f>
        <v>21079984.269999996</v>
      </c>
      <c r="M74" s="188"/>
    </row>
    <row r="75" spans="1:13" ht="12.75" customHeight="1">
      <c r="A75" s="293" t="s">
        <v>246</v>
      </c>
      <c r="B75" s="294"/>
      <c r="C75" s="294"/>
      <c r="D75" s="294"/>
      <c r="E75" s="295"/>
      <c r="F75" s="37">
        <v>68</v>
      </c>
      <c r="G75" s="141">
        <v>74740.55</v>
      </c>
      <c r="H75" s="142">
        <v>22558769.73</v>
      </c>
      <c r="I75" s="143">
        <f>SUM(G75:H75)</f>
        <v>22633510.28</v>
      </c>
      <c r="J75" s="141">
        <v>241585.99000000002</v>
      </c>
      <c r="K75" s="142">
        <v>24812666.67</v>
      </c>
      <c r="L75" s="143">
        <f>SUM(J75:K75)</f>
        <v>25054252.66</v>
      </c>
      <c r="M75" s="188"/>
    </row>
    <row r="76" spans="1:13" ht="12.75" customHeight="1">
      <c r="A76" s="300" t="s">
        <v>247</v>
      </c>
      <c r="B76" s="303"/>
      <c r="C76" s="303"/>
      <c r="D76" s="303"/>
      <c r="E76" s="304"/>
      <c r="F76" s="37">
        <v>69</v>
      </c>
      <c r="G76" s="144">
        <f>G8+G11+G14+G18+G44+G45+G53+G56+G65+G72</f>
        <v>2168267651.35</v>
      </c>
      <c r="H76" s="145">
        <f>H8+H11+H14+H18+H44+H45+H53+H56+H65+H72</f>
        <v>6883843174.31</v>
      </c>
      <c r="I76" s="143">
        <f>SUM(G76:H76)</f>
        <v>9052110825.66</v>
      </c>
      <c r="J76" s="144">
        <f>J8+J11+J14+J18+J44+J45+J53+J56+J65+J72</f>
        <v>2313550647.3500004</v>
      </c>
      <c r="K76" s="145">
        <f>K8+K11+K14+K18+K44+K45+K53+K56+K65+K72</f>
        <v>7097105390.98</v>
      </c>
      <c r="L76" s="143">
        <f>SUM(J76:K76)</f>
        <v>9410656038.33</v>
      </c>
      <c r="M76" s="188"/>
    </row>
    <row r="77" spans="1:13" ht="12.75" customHeight="1">
      <c r="A77" s="307" t="s">
        <v>248</v>
      </c>
      <c r="B77" s="308"/>
      <c r="C77" s="308"/>
      <c r="D77" s="308"/>
      <c r="E77" s="309"/>
      <c r="F77" s="38">
        <v>70</v>
      </c>
      <c r="G77" s="152"/>
      <c r="H77" s="153">
        <v>734133072</v>
      </c>
      <c r="I77" s="151">
        <f>SUM(G77:H77)</f>
        <v>734133072</v>
      </c>
      <c r="J77" s="152">
        <v>3437459.95</v>
      </c>
      <c r="K77" s="153">
        <v>1116205487.5900002</v>
      </c>
      <c r="L77" s="151">
        <f>SUM(J77:K77)</f>
        <v>1119642947.5400002</v>
      </c>
      <c r="M77" s="188"/>
    </row>
    <row r="78" spans="1:13" ht="12.75" customHeight="1">
      <c r="A78" s="270" t="s">
        <v>249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188"/>
    </row>
    <row r="79" spans="1:13" ht="12.75" customHeight="1">
      <c r="A79" s="310" t="s">
        <v>250</v>
      </c>
      <c r="B79" s="311"/>
      <c r="C79" s="311"/>
      <c r="D79" s="311"/>
      <c r="E79" s="312"/>
      <c r="F79" s="36">
        <v>71</v>
      </c>
      <c r="G79" s="138">
        <f>G80+G84+G85+G89+G93+G96</f>
        <v>121188228.50000001</v>
      </c>
      <c r="H79" s="139">
        <f>H80+H84+H85+H89+H93+H96</f>
        <v>1837865703.9499998</v>
      </c>
      <c r="I79" s="140">
        <f>SUM(G79:H79)</f>
        <v>1959053932.4499998</v>
      </c>
      <c r="J79" s="138">
        <f>J80+J84+J85+J89+J93+J96</f>
        <v>134947548.34</v>
      </c>
      <c r="K79" s="139">
        <f>K80+K84+K85+K89+K93+K96</f>
        <v>1921974127.0699997</v>
      </c>
      <c r="L79" s="140">
        <f>SUM(J79:K79)</f>
        <v>2056921675.4099996</v>
      </c>
      <c r="M79" s="188"/>
    </row>
    <row r="80" spans="1:13" ht="12.75" customHeight="1">
      <c r="A80" s="300" t="s">
        <v>251</v>
      </c>
      <c r="B80" s="303"/>
      <c r="C80" s="303"/>
      <c r="D80" s="303"/>
      <c r="E80" s="304"/>
      <c r="F80" s="37">
        <v>72</v>
      </c>
      <c r="G80" s="144">
        <f>SUM(G81:G83)</f>
        <v>44288720</v>
      </c>
      <c r="H80" s="145">
        <f>SUM(H81:H83)</f>
        <v>398598480</v>
      </c>
      <c r="I80" s="143">
        <f aca="true" t="shared" si="2" ref="I80:I128">SUM(G80:H80)</f>
        <v>442887200</v>
      </c>
      <c r="J80" s="144">
        <f>SUM(J81:J83)</f>
        <v>44288719.93000001</v>
      </c>
      <c r="K80" s="145">
        <f>SUM(K81:K83)</f>
        <v>398598479.99999994</v>
      </c>
      <c r="L80" s="143">
        <f aca="true" t="shared" si="3" ref="L80:L128">SUM(J80:K80)</f>
        <v>442887199.92999995</v>
      </c>
      <c r="M80" s="188"/>
    </row>
    <row r="81" spans="1:13" ht="12.75" customHeight="1">
      <c r="A81" s="293" t="s">
        <v>252</v>
      </c>
      <c r="B81" s="294"/>
      <c r="C81" s="294"/>
      <c r="D81" s="294"/>
      <c r="E81" s="295"/>
      <c r="F81" s="37">
        <v>73</v>
      </c>
      <c r="G81" s="141">
        <v>44288720</v>
      </c>
      <c r="H81" s="142">
        <v>386348480</v>
      </c>
      <c r="I81" s="143">
        <f t="shared" si="2"/>
        <v>430637200</v>
      </c>
      <c r="J81" s="141">
        <v>44288719.93000001</v>
      </c>
      <c r="K81" s="142">
        <v>386348479.99999994</v>
      </c>
      <c r="L81" s="143">
        <f t="shared" si="3"/>
        <v>430637199.92999995</v>
      </c>
      <c r="M81" s="188"/>
    </row>
    <row r="82" spans="1:13" ht="12.75" customHeight="1">
      <c r="A82" s="293" t="s">
        <v>253</v>
      </c>
      <c r="B82" s="294"/>
      <c r="C82" s="294"/>
      <c r="D82" s="294"/>
      <c r="E82" s="295"/>
      <c r="F82" s="37">
        <v>74</v>
      </c>
      <c r="G82" s="141"/>
      <c r="H82" s="142">
        <v>12250000</v>
      </c>
      <c r="I82" s="143">
        <f t="shared" si="2"/>
        <v>12250000</v>
      </c>
      <c r="J82" s="141">
        <v>0</v>
      </c>
      <c r="K82" s="142">
        <v>12250000</v>
      </c>
      <c r="L82" s="143">
        <f t="shared" si="3"/>
        <v>12250000</v>
      </c>
      <c r="M82" s="188"/>
    </row>
    <row r="83" spans="1:13" ht="12.75" customHeight="1">
      <c r="A83" s="293" t="s">
        <v>254</v>
      </c>
      <c r="B83" s="294"/>
      <c r="C83" s="294"/>
      <c r="D83" s="294"/>
      <c r="E83" s="295"/>
      <c r="F83" s="37">
        <v>75</v>
      </c>
      <c r="G83" s="141"/>
      <c r="H83" s="142"/>
      <c r="I83" s="143">
        <f t="shared" si="2"/>
        <v>0</v>
      </c>
      <c r="J83" s="141">
        <v>0</v>
      </c>
      <c r="K83" s="142">
        <v>0</v>
      </c>
      <c r="L83" s="143">
        <f t="shared" si="3"/>
        <v>0</v>
      </c>
      <c r="M83" s="188"/>
    </row>
    <row r="84" spans="1:13" ht="12.75" customHeight="1">
      <c r="A84" s="300" t="s">
        <v>255</v>
      </c>
      <c r="B84" s="303"/>
      <c r="C84" s="303"/>
      <c r="D84" s="303"/>
      <c r="E84" s="304"/>
      <c r="F84" s="37">
        <v>76</v>
      </c>
      <c r="G84" s="141"/>
      <c r="H84" s="142"/>
      <c r="I84" s="143">
        <f t="shared" si="2"/>
        <v>0</v>
      </c>
      <c r="J84" s="141"/>
      <c r="K84" s="142"/>
      <c r="L84" s="143">
        <f t="shared" si="3"/>
        <v>0</v>
      </c>
      <c r="M84" s="188"/>
    </row>
    <row r="85" spans="1:13" ht="12.75" customHeight="1">
      <c r="A85" s="300" t="s">
        <v>256</v>
      </c>
      <c r="B85" s="303"/>
      <c r="C85" s="303"/>
      <c r="D85" s="303"/>
      <c r="E85" s="304"/>
      <c r="F85" s="37">
        <v>77</v>
      </c>
      <c r="G85" s="144">
        <f>SUM(G86:G88)</f>
        <v>-15718730.41</v>
      </c>
      <c r="H85" s="145">
        <f>SUM(H86:H88)</f>
        <v>512712439.59999996</v>
      </c>
      <c r="I85" s="143">
        <f t="shared" si="2"/>
        <v>496993709.18999994</v>
      </c>
      <c r="J85" s="144">
        <f>SUM(J86:J88)</f>
        <v>-12335249.59</v>
      </c>
      <c r="K85" s="145">
        <f>SUM(K86:K88)</f>
        <v>500680252.15</v>
      </c>
      <c r="L85" s="143">
        <f t="shared" si="3"/>
        <v>488345002.56</v>
      </c>
      <c r="M85" s="188"/>
    </row>
    <row r="86" spans="1:13" ht="12.75" customHeight="1">
      <c r="A86" s="293" t="s">
        <v>257</v>
      </c>
      <c r="B86" s="294"/>
      <c r="C86" s="294"/>
      <c r="D86" s="294"/>
      <c r="E86" s="295"/>
      <c r="F86" s="37">
        <v>78</v>
      </c>
      <c r="G86" s="141">
        <v>-64994.14</v>
      </c>
      <c r="H86" s="142">
        <v>520883394.81</v>
      </c>
      <c r="I86" s="143">
        <f t="shared" si="2"/>
        <v>520818400.67</v>
      </c>
      <c r="J86" s="141">
        <v>-65126.229999999996</v>
      </c>
      <c r="K86" s="142">
        <v>519371788.46999997</v>
      </c>
      <c r="L86" s="143">
        <f t="shared" si="3"/>
        <v>519306662.23999995</v>
      </c>
      <c r="M86" s="188"/>
    </row>
    <row r="87" spans="1:13" ht="12.75" customHeight="1">
      <c r="A87" s="293" t="s">
        <v>258</v>
      </c>
      <c r="B87" s="294"/>
      <c r="C87" s="294"/>
      <c r="D87" s="294"/>
      <c r="E87" s="295"/>
      <c r="F87" s="37">
        <v>79</v>
      </c>
      <c r="G87" s="141">
        <v>-15653736.27</v>
      </c>
      <c r="H87" s="142">
        <v>-15000350.159999998</v>
      </c>
      <c r="I87" s="143">
        <f t="shared" si="2"/>
        <v>-30654086.43</v>
      </c>
      <c r="J87" s="141">
        <v>-12270123.36</v>
      </c>
      <c r="K87" s="142">
        <v>-25698090.81</v>
      </c>
      <c r="L87" s="143">
        <f t="shared" si="3"/>
        <v>-37968214.17</v>
      </c>
      <c r="M87" s="188"/>
    </row>
    <row r="88" spans="1:13" ht="12.75" customHeight="1">
      <c r="A88" s="293" t="s">
        <v>259</v>
      </c>
      <c r="B88" s="294"/>
      <c r="C88" s="294"/>
      <c r="D88" s="294"/>
      <c r="E88" s="295"/>
      <c r="F88" s="37">
        <v>80</v>
      </c>
      <c r="G88" s="141">
        <v>0</v>
      </c>
      <c r="H88" s="142">
        <v>6829394.95</v>
      </c>
      <c r="I88" s="143">
        <f t="shared" si="2"/>
        <v>6829394.95</v>
      </c>
      <c r="J88" s="141">
        <v>0</v>
      </c>
      <c r="K88" s="142">
        <v>7006554.49</v>
      </c>
      <c r="L88" s="143">
        <f t="shared" si="3"/>
        <v>7006554.49</v>
      </c>
      <c r="M88" s="188"/>
    </row>
    <row r="89" spans="1:13" ht="12.75" customHeight="1">
      <c r="A89" s="300" t="s">
        <v>260</v>
      </c>
      <c r="B89" s="303"/>
      <c r="C89" s="303"/>
      <c r="D89" s="303"/>
      <c r="E89" s="304"/>
      <c r="F89" s="37">
        <v>81</v>
      </c>
      <c r="G89" s="144">
        <f>SUM(G90:G92)</f>
        <v>78314936.04</v>
      </c>
      <c r="H89" s="145">
        <f>SUM(H90:H92)</f>
        <v>378151842.82</v>
      </c>
      <c r="I89" s="143">
        <f t="shared" si="2"/>
        <v>456466778.86</v>
      </c>
      <c r="J89" s="144">
        <f>SUM(J90:J92)</f>
        <v>79651090.1</v>
      </c>
      <c r="K89" s="145">
        <f>SUM(K90:K92)</f>
        <v>399432378.32</v>
      </c>
      <c r="L89" s="143">
        <f t="shared" si="3"/>
        <v>479083468.41999996</v>
      </c>
      <c r="M89" s="188"/>
    </row>
    <row r="90" spans="1:13" ht="12.75" customHeight="1">
      <c r="A90" s="293" t="s">
        <v>261</v>
      </c>
      <c r="B90" s="294"/>
      <c r="C90" s="294"/>
      <c r="D90" s="294"/>
      <c r="E90" s="295"/>
      <c r="F90" s="37">
        <v>82</v>
      </c>
      <c r="G90" s="141">
        <v>489554.2599999998</v>
      </c>
      <c r="H90" s="142">
        <v>19152617.010000005</v>
      </c>
      <c r="I90" s="143">
        <f t="shared" si="2"/>
        <v>19642171.270000003</v>
      </c>
      <c r="J90" s="141">
        <v>721929</v>
      </c>
      <c r="K90" s="142">
        <v>22853579.47</v>
      </c>
      <c r="L90" s="143">
        <f t="shared" si="3"/>
        <v>23575508.47</v>
      </c>
      <c r="M90" s="188"/>
    </row>
    <row r="91" spans="1:13" ht="12.75" customHeight="1">
      <c r="A91" s="293" t="s">
        <v>262</v>
      </c>
      <c r="B91" s="294"/>
      <c r="C91" s="294"/>
      <c r="D91" s="294"/>
      <c r="E91" s="295"/>
      <c r="F91" s="37">
        <v>83</v>
      </c>
      <c r="G91" s="141">
        <v>2325381.7800000003</v>
      </c>
      <c r="H91" s="142">
        <v>92288398.25999999</v>
      </c>
      <c r="I91" s="143">
        <f t="shared" si="2"/>
        <v>94613780.03999999</v>
      </c>
      <c r="J91" s="141">
        <v>3429161.0999999996</v>
      </c>
      <c r="K91" s="142">
        <v>109867971.35</v>
      </c>
      <c r="L91" s="143">
        <f t="shared" si="3"/>
        <v>113297132.44999999</v>
      </c>
      <c r="M91" s="188"/>
    </row>
    <row r="92" spans="1:13" ht="12.75" customHeight="1">
      <c r="A92" s="293" t="s">
        <v>263</v>
      </c>
      <c r="B92" s="294"/>
      <c r="C92" s="294"/>
      <c r="D92" s="294"/>
      <c r="E92" s="295"/>
      <c r="F92" s="37">
        <v>84</v>
      </c>
      <c r="G92" s="141">
        <v>75500000</v>
      </c>
      <c r="H92" s="142">
        <v>266710827.55</v>
      </c>
      <c r="I92" s="143">
        <f t="shared" si="2"/>
        <v>342210827.55</v>
      </c>
      <c r="J92" s="141">
        <v>75500000</v>
      </c>
      <c r="K92" s="142">
        <v>266710827.5</v>
      </c>
      <c r="L92" s="143">
        <f t="shared" si="3"/>
        <v>342210827.5</v>
      </c>
      <c r="M92" s="188"/>
    </row>
    <row r="93" spans="1:13" ht="12.75" customHeight="1">
      <c r="A93" s="300" t="s">
        <v>264</v>
      </c>
      <c r="B93" s="303"/>
      <c r="C93" s="303"/>
      <c r="D93" s="303"/>
      <c r="E93" s="304"/>
      <c r="F93" s="37">
        <v>85</v>
      </c>
      <c r="G93" s="144">
        <f>SUM(G94:G95)</f>
        <v>7517828</v>
      </c>
      <c r="H93" s="145">
        <f>SUM(H94:H95)</f>
        <v>448141312</v>
      </c>
      <c r="I93" s="143">
        <f t="shared" si="2"/>
        <v>455659140</v>
      </c>
      <c r="J93" s="144">
        <f>SUM(J94:J95)</f>
        <v>11873545.969999999</v>
      </c>
      <c r="K93" s="145">
        <f>SUM(K94:K95)</f>
        <v>511313434.82</v>
      </c>
      <c r="L93" s="143">
        <f t="shared" si="3"/>
        <v>523186980.78999996</v>
      </c>
      <c r="M93" s="188"/>
    </row>
    <row r="94" spans="1:13" ht="12.75" customHeight="1">
      <c r="A94" s="293" t="s">
        <v>265</v>
      </c>
      <c r="B94" s="294"/>
      <c r="C94" s="294"/>
      <c r="D94" s="294"/>
      <c r="E94" s="295"/>
      <c r="F94" s="37">
        <v>86</v>
      </c>
      <c r="G94" s="141">
        <v>7517828</v>
      </c>
      <c r="H94" s="142">
        <v>448141312</v>
      </c>
      <c r="I94" s="143">
        <f t="shared" si="2"/>
        <v>455659140</v>
      </c>
      <c r="J94" s="141">
        <v>11873545.969999999</v>
      </c>
      <c r="K94" s="142">
        <v>511313434.76</v>
      </c>
      <c r="L94" s="143">
        <f t="shared" si="3"/>
        <v>523186980.73</v>
      </c>
      <c r="M94" s="188"/>
    </row>
    <row r="95" spans="1:13" ht="12.75" customHeight="1">
      <c r="A95" s="293" t="s">
        <v>266</v>
      </c>
      <c r="B95" s="294"/>
      <c r="C95" s="294"/>
      <c r="D95" s="294"/>
      <c r="E95" s="295"/>
      <c r="F95" s="37">
        <v>87</v>
      </c>
      <c r="G95" s="141"/>
      <c r="H95" s="142"/>
      <c r="I95" s="143">
        <f t="shared" si="2"/>
        <v>0</v>
      </c>
      <c r="J95" s="141">
        <v>0</v>
      </c>
      <c r="K95" s="142">
        <v>0.06000000238418579</v>
      </c>
      <c r="L95" s="143">
        <f t="shared" si="3"/>
        <v>0.06000000238418579</v>
      </c>
      <c r="M95" s="188"/>
    </row>
    <row r="96" spans="1:13" ht="12.75" customHeight="1">
      <c r="A96" s="300" t="s">
        <v>267</v>
      </c>
      <c r="B96" s="303"/>
      <c r="C96" s="303"/>
      <c r="D96" s="303"/>
      <c r="E96" s="304"/>
      <c r="F96" s="37">
        <v>88</v>
      </c>
      <c r="G96" s="144">
        <f>SUM(G97:G98)</f>
        <v>6785474.87</v>
      </c>
      <c r="H96" s="145">
        <f>SUM(H97:H98)</f>
        <v>100261629.53</v>
      </c>
      <c r="I96" s="143">
        <f t="shared" si="2"/>
        <v>107047104.4</v>
      </c>
      <c r="J96" s="144">
        <f>SUM(J97:J98)</f>
        <v>11469441.93</v>
      </c>
      <c r="K96" s="145">
        <f>SUM(K97:K98)</f>
        <v>111949581.78000002</v>
      </c>
      <c r="L96" s="143">
        <f t="shared" si="3"/>
        <v>123419023.71000001</v>
      </c>
      <c r="M96" s="188"/>
    </row>
    <row r="97" spans="1:13" ht="12.75" customHeight="1">
      <c r="A97" s="293" t="s">
        <v>268</v>
      </c>
      <c r="B97" s="294"/>
      <c r="C97" s="294"/>
      <c r="D97" s="294"/>
      <c r="E97" s="295"/>
      <c r="F97" s="37">
        <v>89</v>
      </c>
      <c r="G97" s="141">
        <v>6785474.87</v>
      </c>
      <c r="H97" s="142">
        <v>100261629.53</v>
      </c>
      <c r="I97" s="143">
        <f t="shared" si="2"/>
        <v>107047104.4</v>
      </c>
      <c r="J97" s="141">
        <v>11469441.93</v>
      </c>
      <c r="K97" s="142">
        <v>111949582.11000001</v>
      </c>
      <c r="L97" s="143">
        <f t="shared" si="3"/>
        <v>123419024.04000002</v>
      </c>
      <c r="M97" s="188"/>
    </row>
    <row r="98" spans="1:13" ht="12.75" customHeight="1">
      <c r="A98" s="293" t="s">
        <v>269</v>
      </c>
      <c r="B98" s="294"/>
      <c r="C98" s="294"/>
      <c r="D98" s="294"/>
      <c r="E98" s="295"/>
      <c r="F98" s="37">
        <v>90</v>
      </c>
      <c r="G98" s="141"/>
      <c r="H98" s="142"/>
      <c r="I98" s="143">
        <f t="shared" si="2"/>
        <v>0</v>
      </c>
      <c r="J98" s="141">
        <v>0</v>
      </c>
      <c r="K98" s="142">
        <v>-0.3300000000745058</v>
      </c>
      <c r="L98" s="143">
        <f t="shared" si="3"/>
        <v>-0.3300000000745058</v>
      </c>
      <c r="M98" s="188"/>
    </row>
    <row r="99" spans="1:13" ht="12.75" customHeight="1">
      <c r="A99" s="300" t="s">
        <v>270</v>
      </c>
      <c r="B99" s="303"/>
      <c r="C99" s="303"/>
      <c r="D99" s="303"/>
      <c r="E99" s="304"/>
      <c r="F99" s="37">
        <v>91</v>
      </c>
      <c r="G99" s="141">
        <v>7791231</v>
      </c>
      <c r="H99" s="142">
        <v>67654463.06</v>
      </c>
      <c r="I99" s="143">
        <f t="shared" si="2"/>
        <v>75445694.06</v>
      </c>
      <c r="J99" s="141">
        <v>8190518</v>
      </c>
      <c r="K99" s="142">
        <v>69572463.12</v>
      </c>
      <c r="L99" s="143">
        <f t="shared" si="3"/>
        <v>77762981.12</v>
      </c>
      <c r="M99" s="188"/>
    </row>
    <row r="100" spans="1:13" ht="12.75" customHeight="1">
      <c r="A100" s="300" t="s">
        <v>271</v>
      </c>
      <c r="B100" s="303"/>
      <c r="C100" s="303"/>
      <c r="D100" s="294"/>
      <c r="E100" s="295"/>
      <c r="F100" s="37">
        <v>92</v>
      </c>
      <c r="G100" s="144">
        <f>SUM(G101:G106)</f>
        <v>1986686473.8600001</v>
      </c>
      <c r="H100" s="145">
        <f>SUM(H101:H106)</f>
        <v>4320732308.74</v>
      </c>
      <c r="I100" s="143">
        <f t="shared" si="2"/>
        <v>6307418782.6</v>
      </c>
      <c r="J100" s="144">
        <f>SUM(J101:J106)</f>
        <v>2105904329.9</v>
      </c>
      <c r="K100" s="145">
        <f>SUM(K101:K106)</f>
        <v>4233883328.59</v>
      </c>
      <c r="L100" s="143">
        <f t="shared" si="3"/>
        <v>6339787658.49</v>
      </c>
      <c r="M100" s="188"/>
    </row>
    <row r="101" spans="1:13" ht="12.75" customHeight="1">
      <c r="A101" s="293" t="s">
        <v>272</v>
      </c>
      <c r="B101" s="294"/>
      <c r="C101" s="294"/>
      <c r="D101" s="294"/>
      <c r="E101" s="295"/>
      <c r="F101" s="37">
        <v>93</v>
      </c>
      <c r="G101" s="141">
        <v>3929191.6399999997</v>
      </c>
      <c r="H101" s="142">
        <v>1114848550.0100002</v>
      </c>
      <c r="I101" s="143">
        <f t="shared" si="2"/>
        <v>1118777741.6500003</v>
      </c>
      <c r="J101" s="141">
        <v>3678793</v>
      </c>
      <c r="K101" s="142">
        <v>1090638279.9</v>
      </c>
      <c r="L101" s="143">
        <f t="shared" si="3"/>
        <v>1094317072.9</v>
      </c>
      <c r="M101" s="188"/>
    </row>
    <row r="102" spans="1:13" ht="12.75" customHeight="1">
      <c r="A102" s="293" t="s">
        <v>273</v>
      </c>
      <c r="B102" s="294"/>
      <c r="C102" s="294"/>
      <c r="D102" s="294"/>
      <c r="E102" s="295"/>
      <c r="F102" s="37">
        <v>94</v>
      </c>
      <c r="G102" s="141">
        <v>1945987780.82</v>
      </c>
      <c r="H102" s="142">
        <v>0</v>
      </c>
      <c r="I102" s="143">
        <f t="shared" si="2"/>
        <v>1945987780.82</v>
      </c>
      <c r="J102" s="141">
        <v>2068933898.72</v>
      </c>
      <c r="K102" s="142">
        <v>0</v>
      </c>
      <c r="L102" s="143">
        <f t="shared" si="3"/>
        <v>2068933898.72</v>
      </c>
      <c r="M102" s="188"/>
    </row>
    <row r="103" spans="1:13" ht="12.75" customHeight="1">
      <c r="A103" s="293" t="s">
        <v>274</v>
      </c>
      <c r="B103" s="294"/>
      <c r="C103" s="294"/>
      <c r="D103" s="294"/>
      <c r="E103" s="295"/>
      <c r="F103" s="37">
        <v>95</v>
      </c>
      <c r="G103" s="141">
        <v>36769501.4</v>
      </c>
      <c r="H103" s="142">
        <v>3133643782.28</v>
      </c>
      <c r="I103" s="143">
        <f t="shared" si="2"/>
        <v>3170413283.6800003</v>
      </c>
      <c r="J103" s="141">
        <v>33291638.180000003</v>
      </c>
      <c r="K103" s="142">
        <v>3055379935.84</v>
      </c>
      <c r="L103" s="143">
        <f t="shared" si="3"/>
        <v>3088671574.02</v>
      </c>
      <c r="M103" s="188"/>
    </row>
    <row r="104" spans="1:13" ht="19.5" customHeight="1">
      <c r="A104" s="293" t="s">
        <v>275</v>
      </c>
      <c r="B104" s="294"/>
      <c r="C104" s="294"/>
      <c r="D104" s="294"/>
      <c r="E104" s="295"/>
      <c r="F104" s="37">
        <v>96</v>
      </c>
      <c r="G104" s="141">
        <v>0</v>
      </c>
      <c r="H104" s="142">
        <v>5812976.45</v>
      </c>
      <c r="I104" s="143">
        <f t="shared" si="2"/>
        <v>5812976.45</v>
      </c>
      <c r="J104" s="141">
        <v>0</v>
      </c>
      <c r="K104" s="142">
        <v>4312512.85</v>
      </c>
      <c r="L104" s="143">
        <f t="shared" si="3"/>
        <v>4312512.85</v>
      </c>
      <c r="M104" s="188"/>
    </row>
    <row r="105" spans="1:13" ht="12.75" customHeight="1">
      <c r="A105" s="293" t="s">
        <v>276</v>
      </c>
      <c r="B105" s="294"/>
      <c r="C105" s="294"/>
      <c r="D105" s="294"/>
      <c r="E105" s="295"/>
      <c r="F105" s="37">
        <v>97</v>
      </c>
      <c r="G105" s="141">
        <v>0</v>
      </c>
      <c r="H105" s="142">
        <v>0</v>
      </c>
      <c r="I105" s="143">
        <f t="shared" si="2"/>
        <v>0</v>
      </c>
      <c r="J105" s="141">
        <v>0</v>
      </c>
      <c r="K105" s="142">
        <v>1725600</v>
      </c>
      <c r="L105" s="143">
        <f t="shared" si="3"/>
        <v>1725600</v>
      </c>
      <c r="M105" s="188"/>
    </row>
    <row r="106" spans="1:13" ht="12.75" customHeight="1">
      <c r="A106" s="293" t="s">
        <v>277</v>
      </c>
      <c r="B106" s="294"/>
      <c r="C106" s="294"/>
      <c r="D106" s="294"/>
      <c r="E106" s="295"/>
      <c r="F106" s="37">
        <v>98</v>
      </c>
      <c r="G106" s="141">
        <v>0</v>
      </c>
      <c r="H106" s="142">
        <v>66427000</v>
      </c>
      <c r="I106" s="143">
        <f t="shared" si="2"/>
        <v>66427000</v>
      </c>
      <c r="J106" s="141">
        <v>0</v>
      </c>
      <c r="K106" s="142">
        <v>81827000</v>
      </c>
      <c r="L106" s="143">
        <f t="shared" si="3"/>
        <v>81827000</v>
      </c>
      <c r="M106" s="188"/>
    </row>
    <row r="107" spans="1:13" ht="24.75" customHeight="1">
      <c r="A107" s="300" t="s">
        <v>489</v>
      </c>
      <c r="B107" s="303"/>
      <c r="C107" s="303"/>
      <c r="D107" s="303"/>
      <c r="E107" s="304"/>
      <c r="F107" s="37">
        <v>99</v>
      </c>
      <c r="G107" s="141">
        <v>16320626.68</v>
      </c>
      <c r="H107" s="142"/>
      <c r="I107" s="143">
        <f t="shared" si="2"/>
        <v>16320626.68</v>
      </c>
      <c r="J107" s="141">
        <v>11425214.32</v>
      </c>
      <c r="K107" s="142">
        <v>0</v>
      </c>
      <c r="L107" s="143">
        <f t="shared" si="3"/>
        <v>11425214.32</v>
      </c>
      <c r="M107" s="188"/>
    </row>
    <row r="108" spans="1:13" ht="12.75" customHeight="1">
      <c r="A108" s="300" t="s">
        <v>278</v>
      </c>
      <c r="B108" s="303"/>
      <c r="C108" s="303"/>
      <c r="D108" s="294"/>
      <c r="E108" s="295"/>
      <c r="F108" s="37">
        <v>100</v>
      </c>
      <c r="G108" s="144">
        <f>SUM(G109:G110)</f>
        <v>2557347.87</v>
      </c>
      <c r="H108" s="145">
        <f>SUM(H109:H110)</f>
        <v>87913892.51</v>
      </c>
      <c r="I108" s="143">
        <f t="shared" si="2"/>
        <v>90471240.38000001</v>
      </c>
      <c r="J108" s="163">
        <f>SUM(J109:J110)</f>
        <v>15057011.16</v>
      </c>
      <c r="K108" s="145">
        <f>SUM(K109:K110)</f>
        <v>95539884.47000001</v>
      </c>
      <c r="L108" s="143">
        <f t="shared" si="3"/>
        <v>110596895.63000001</v>
      </c>
      <c r="M108" s="188"/>
    </row>
    <row r="109" spans="1:13" ht="12.75" customHeight="1">
      <c r="A109" s="293" t="s">
        <v>279</v>
      </c>
      <c r="B109" s="294"/>
      <c r="C109" s="294"/>
      <c r="D109" s="294"/>
      <c r="E109" s="295"/>
      <c r="F109" s="37">
        <v>101</v>
      </c>
      <c r="G109" s="141">
        <v>2557347.87</v>
      </c>
      <c r="H109" s="142">
        <v>82502608</v>
      </c>
      <c r="I109" s="143">
        <f t="shared" si="2"/>
        <v>85059955.87</v>
      </c>
      <c r="J109" s="162">
        <v>15057011.16</v>
      </c>
      <c r="K109" s="142">
        <v>90099511.57000001</v>
      </c>
      <c r="L109" s="143">
        <f t="shared" si="3"/>
        <v>105156522.73</v>
      </c>
      <c r="M109" s="188"/>
    </row>
    <row r="110" spans="1:13" ht="12.75" customHeight="1">
      <c r="A110" s="305" t="s">
        <v>280</v>
      </c>
      <c r="B110" s="298"/>
      <c r="C110" s="298"/>
      <c r="D110" s="298"/>
      <c r="E110" s="299"/>
      <c r="F110" s="37">
        <v>102</v>
      </c>
      <c r="G110" s="141">
        <v>0</v>
      </c>
      <c r="H110" s="142">
        <v>5411284.51</v>
      </c>
      <c r="I110" s="143">
        <f t="shared" si="2"/>
        <v>5411284.51</v>
      </c>
      <c r="J110" s="162">
        <v>0</v>
      </c>
      <c r="K110" s="142">
        <v>5440372.9</v>
      </c>
      <c r="L110" s="143">
        <f t="shared" si="3"/>
        <v>5440372.9</v>
      </c>
      <c r="M110" s="188"/>
    </row>
    <row r="111" spans="1:13" ht="12.75" customHeight="1">
      <c r="A111" s="296" t="s">
        <v>281</v>
      </c>
      <c r="B111" s="297"/>
      <c r="C111" s="297"/>
      <c r="D111" s="298"/>
      <c r="E111" s="299"/>
      <c r="F111" s="37">
        <v>103</v>
      </c>
      <c r="G111" s="144">
        <f>SUM(G112:G113)</f>
        <v>55051.93</v>
      </c>
      <c r="H111" s="145">
        <f>SUM(H112:H113)</f>
        <v>134844757.46</v>
      </c>
      <c r="I111" s="143">
        <f t="shared" si="2"/>
        <v>134899809.39000002</v>
      </c>
      <c r="J111" s="163">
        <f>SUM(J112:J113)</f>
        <v>32671.82</v>
      </c>
      <c r="K111" s="145">
        <f>SUM(K112:K113)</f>
        <v>134297391.01</v>
      </c>
      <c r="L111" s="143">
        <f t="shared" si="3"/>
        <v>134330062.82999998</v>
      </c>
      <c r="M111" s="188"/>
    </row>
    <row r="112" spans="1:13" ht="12.75" customHeight="1">
      <c r="A112" s="305" t="s">
        <v>282</v>
      </c>
      <c r="B112" s="298"/>
      <c r="C112" s="298"/>
      <c r="D112" s="298"/>
      <c r="E112" s="299"/>
      <c r="F112" s="37">
        <v>104</v>
      </c>
      <c r="G112" s="141"/>
      <c r="H112" s="142">
        <v>122317430.52000001</v>
      </c>
      <c r="I112" s="143">
        <f t="shared" si="2"/>
        <v>122317430.52000001</v>
      </c>
      <c r="J112" s="162">
        <v>0</v>
      </c>
      <c r="K112" s="142">
        <v>120965178.52</v>
      </c>
      <c r="L112" s="143">
        <f t="shared" si="3"/>
        <v>120965178.52</v>
      </c>
      <c r="M112" s="188"/>
    </row>
    <row r="113" spans="1:13" ht="12.75" customHeight="1">
      <c r="A113" s="305" t="s">
        <v>283</v>
      </c>
      <c r="B113" s="298"/>
      <c r="C113" s="298"/>
      <c r="D113" s="298"/>
      <c r="E113" s="299"/>
      <c r="F113" s="37">
        <v>105</v>
      </c>
      <c r="G113" s="141">
        <v>55051.93</v>
      </c>
      <c r="H113" s="142">
        <v>12527326.94</v>
      </c>
      <c r="I113" s="143">
        <f t="shared" si="2"/>
        <v>12582378.87</v>
      </c>
      <c r="J113" s="162">
        <v>32671.82</v>
      </c>
      <c r="K113" s="142">
        <v>13332212.49</v>
      </c>
      <c r="L113" s="143">
        <f t="shared" si="3"/>
        <v>13364884.31</v>
      </c>
      <c r="M113" s="188"/>
    </row>
    <row r="114" spans="1:13" ht="12.75" customHeight="1">
      <c r="A114" s="296" t="s">
        <v>284</v>
      </c>
      <c r="B114" s="297"/>
      <c r="C114" s="297"/>
      <c r="D114" s="297"/>
      <c r="E114" s="306"/>
      <c r="F114" s="37">
        <v>106</v>
      </c>
      <c r="G114" s="141"/>
      <c r="H114" s="142"/>
      <c r="I114" s="143">
        <f t="shared" si="2"/>
        <v>0</v>
      </c>
      <c r="J114" s="162"/>
      <c r="K114" s="142"/>
      <c r="L114" s="143">
        <f t="shared" si="3"/>
        <v>0</v>
      </c>
      <c r="M114" s="188"/>
    </row>
    <row r="115" spans="1:13" ht="12.75" customHeight="1">
      <c r="A115" s="296" t="s">
        <v>285</v>
      </c>
      <c r="B115" s="297"/>
      <c r="C115" s="297"/>
      <c r="D115" s="298"/>
      <c r="E115" s="299"/>
      <c r="F115" s="37">
        <v>107</v>
      </c>
      <c r="G115" s="144">
        <f>SUM(G116:G118)</f>
        <v>100067.15</v>
      </c>
      <c r="H115" s="145">
        <f>SUM(H116:H118)</f>
        <v>88400063.61</v>
      </c>
      <c r="I115" s="143">
        <f t="shared" si="2"/>
        <v>88500130.76</v>
      </c>
      <c r="J115" s="163">
        <f>SUM(J116:J118)</f>
        <v>275991.58</v>
      </c>
      <c r="K115" s="145">
        <f>SUM(K116:K118)</f>
        <v>142885904.62</v>
      </c>
      <c r="L115" s="143">
        <f t="shared" si="3"/>
        <v>143161896.20000002</v>
      </c>
      <c r="M115" s="188"/>
    </row>
    <row r="116" spans="1:13" ht="12.75" customHeight="1">
      <c r="A116" s="293" t="s">
        <v>286</v>
      </c>
      <c r="B116" s="294"/>
      <c r="C116" s="294"/>
      <c r="D116" s="294"/>
      <c r="E116" s="295"/>
      <c r="F116" s="37">
        <v>108</v>
      </c>
      <c r="G116" s="141"/>
      <c r="H116" s="142">
        <v>84079869.7</v>
      </c>
      <c r="I116" s="143">
        <f t="shared" si="2"/>
        <v>84079869.7</v>
      </c>
      <c r="J116" s="162">
        <v>0</v>
      </c>
      <c r="K116" s="142">
        <v>140501820.97</v>
      </c>
      <c r="L116" s="143">
        <f t="shared" si="3"/>
        <v>140501820.97</v>
      </c>
      <c r="M116" s="188"/>
    </row>
    <row r="117" spans="1:13" ht="12.75" customHeight="1">
      <c r="A117" s="293" t="s">
        <v>287</v>
      </c>
      <c r="B117" s="294"/>
      <c r="C117" s="294"/>
      <c r="D117" s="294"/>
      <c r="E117" s="295"/>
      <c r="F117" s="37">
        <v>109</v>
      </c>
      <c r="G117" s="141"/>
      <c r="H117" s="142"/>
      <c r="I117" s="143">
        <f t="shared" si="2"/>
        <v>0</v>
      </c>
      <c r="J117" s="162">
        <v>0</v>
      </c>
      <c r="K117" s="142">
        <v>0</v>
      </c>
      <c r="L117" s="143">
        <f t="shared" si="3"/>
        <v>0</v>
      </c>
      <c r="M117" s="188"/>
    </row>
    <row r="118" spans="1:13" ht="12.75" customHeight="1">
      <c r="A118" s="293" t="s">
        <v>288</v>
      </c>
      <c r="B118" s="294"/>
      <c r="C118" s="294"/>
      <c r="D118" s="294"/>
      <c r="E118" s="295"/>
      <c r="F118" s="37">
        <v>110</v>
      </c>
      <c r="G118" s="141">
        <v>100067.15</v>
      </c>
      <c r="H118" s="142">
        <v>4320193.91</v>
      </c>
      <c r="I118" s="143">
        <f t="shared" si="2"/>
        <v>4420261.0600000005</v>
      </c>
      <c r="J118" s="162">
        <v>275991.58</v>
      </c>
      <c r="K118" s="142">
        <v>2384083.65</v>
      </c>
      <c r="L118" s="143">
        <f t="shared" si="3"/>
        <v>2660075.23</v>
      </c>
      <c r="M118" s="188"/>
    </row>
    <row r="119" spans="1:13" ht="12.75" customHeight="1">
      <c r="A119" s="296" t="s">
        <v>289</v>
      </c>
      <c r="B119" s="297"/>
      <c r="C119" s="297"/>
      <c r="D119" s="298"/>
      <c r="E119" s="299"/>
      <c r="F119" s="37">
        <v>111</v>
      </c>
      <c r="G119" s="144">
        <f>SUM(G120:G123)</f>
        <v>33390207.520000003</v>
      </c>
      <c r="H119" s="145">
        <f>SUM(H120:H123)</f>
        <v>305054134.24000007</v>
      </c>
      <c r="I119" s="143">
        <f t="shared" si="2"/>
        <v>338444341.76000005</v>
      </c>
      <c r="J119" s="163">
        <f>SUM(J120:J123)</f>
        <v>34743026.44</v>
      </c>
      <c r="K119" s="145">
        <f>SUM(K120:K123)</f>
        <v>282475588.96000004</v>
      </c>
      <c r="L119" s="143">
        <f t="shared" si="3"/>
        <v>317218615.40000004</v>
      </c>
      <c r="M119" s="188"/>
    </row>
    <row r="120" spans="1:13" ht="12.75" customHeight="1">
      <c r="A120" s="293" t="s">
        <v>290</v>
      </c>
      <c r="B120" s="294"/>
      <c r="C120" s="294"/>
      <c r="D120" s="294"/>
      <c r="E120" s="295"/>
      <c r="F120" s="37">
        <v>112</v>
      </c>
      <c r="G120" s="141">
        <v>2025458.5299999998</v>
      </c>
      <c r="H120" s="142">
        <v>110716980.25000003</v>
      </c>
      <c r="I120" s="143">
        <f t="shared" si="2"/>
        <v>112742438.78000003</v>
      </c>
      <c r="J120" s="162">
        <v>3982650.81</v>
      </c>
      <c r="K120" s="142">
        <v>95403551.39</v>
      </c>
      <c r="L120" s="143">
        <f t="shared" si="3"/>
        <v>99386202.2</v>
      </c>
      <c r="M120" s="188"/>
    </row>
    <row r="121" spans="1:13" ht="12.75" customHeight="1">
      <c r="A121" s="293" t="s">
        <v>291</v>
      </c>
      <c r="B121" s="294"/>
      <c r="C121" s="294"/>
      <c r="D121" s="294"/>
      <c r="E121" s="295"/>
      <c r="F121" s="37">
        <v>113</v>
      </c>
      <c r="G121" s="141">
        <v>1693.02</v>
      </c>
      <c r="H121" s="142">
        <v>67958282.99000002</v>
      </c>
      <c r="I121" s="143">
        <f t="shared" si="2"/>
        <v>67959976.01000002</v>
      </c>
      <c r="J121" s="162">
        <v>3195.76</v>
      </c>
      <c r="K121" s="142">
        <v>58120239.03</v>
      </c>
      <c r="L121" s="143">
        <f t="shared" si="3"/>
        <v>58123434.79</v>
      </c>
      <c r="M121" s="188"/>
    </row>
    <row r="122" spans="1:13" ht="12.75" customHeight="1">
      <c r="A122" s="293" t="s">
        <v>292</v>
      </c>
      <c r="B122" s="294"/>
      <c r="C122" s="294"/>
      <c r="D122" s="294"/>
      <c r="E122" s="295"/>
      <c r="F122" s="37">
        <v>114</v>
      </c>
      <c r="G122" s="141"/>
      <c r="H122" s="142"/>
      <c r="I122" s="143">
        <f t="shared" si="2"/>
        <v>0</v>
      </c>
      <c r="J122" s="162">
        <v>0</v>
      </c>
      <c r="K122" s="142">
        <v>0</v>
      </c>
      <c r="L122" s="143">
        <f t="shared" si="3"/>
        <v>0</v>
      </c>
      <c r="M122" s="188"/>
    </row>
    <row r="123" spans="1:13" ht="12.75" customHeight="1">
      <c r="A123" s="293" t="s">
        <v>293</v>
      </c>
      <c r="B123" s="294"/>
      <c r="C123" s="294"/>
      <c r="D123" s="294"/>
      <c r="E123" s="295"/>
      <c r="F123" s="37">
        <v>115</v>
      </c>
      <c r="G123" s="141">
        <v>31363055.970000003</v>
      </c>
      <c r="H123" s="142">
        <v>126378871</v>
      </c>
      <c r="I123" s="143">
        <f t="shared" si="2"/>
        <v>157741926.97</v>
      </c>
      <c r="J123" s="162">
        <v>30757179.87</v>
      </c>
      <c r="K123" s="142">
        <v>128951798.53999999</v>
      </c>
      <c r="L123" s="143">
        <f t="shared" si="3"/>
        <v>159708978.41</v>
      </c>
      <c r="M123" s="188"/>
    </row>
    <row r="124" spans="1:13" ht="26.25" customHeight="1">
      <c r="A124" s="296" t="s">
        <v>294</v>
      </c>
      <c r="B124" s="297"/>
      <c r="C124" s="297"/>
      <c r="D124" s="298"/>
      <c r="E124" s="299"/>
      <c r="F124" s="37">
        <v>116</v>
      </c>
      <c r="G124" s="144">
        <f>SUM(G125:G126)</f>
        <v>178416.98</v>
      </c>
      <c r="H124" s="145">
        <f>SUM(H125:H126)</f>
        <v>41377850</v>
      </c>
      <c r="I124" s="143">
        <f t="shared" si="2"/>
        <v>41556266.98</v>
      </c>
      <c r="J124" s="163">
        <f>SUM(J125:J126)</f>
        <v>2974334.79</v>
      </c>
      <c r="K124" s="145">
        <f>SUM(K125:K126)</f>
        <v>216476704.11</v>
      </c>
      <c r="L124" s="143">
        <f t="shared" si="3"/>
        <v>219451038.9</v>
      </c>
      <c r="M124" s="188"/>
    </row>
    <row r="125" spans="1:13" ht="12.75" customHeight="1">
      <c r="A125" s="293" t="s">
        <v>295</v>
      </c>
      <c r="B125" s="294"/>
      <c r="C125" s="294"/>
      <c r="D125" s="294"/>
      <c r="E125" s="295"/>
      <c r="F125" s="37">
        <v>117</v>
      </c>
      <c r="G125" s="141"/>
      <c r="H125" s="142"/>
      <c r="I125" s="143">
        <f t="shared" si="2"/>
        <v>0</v>
      </c>
      <c r="J125" s="162">
        <v>0</v>
      </c>
      <c r="K125" s="142">
        <v>1770883.43</v>
      </c>
      <c r="L125" s="143">
        <f t="shared" si="3"/>
        <v>1770883.43</v>
      </c>
      <c r="M125" s="188"/>
    </row>
    <row r="126" spans="1:13" ht="12.75" customHeight="1">
      <c r="A126" s="293" t="s">
        <v>296</v>
      </c>
      <c r="B126" s="294"/>
      <c r="C126" s="294"/>
      <c r="D126" s="294"/>
      <c r="E126" s="295"/>
      <c r="F126" s="37">
        <v>118</v>
      </c>
      <c r="G126" s="141">
        <v>178416.98</v>
      </c>
      <c r="H126" s="142">
        <v>41377850</v>
      </c>
      <c r="I126" s="143">
        <f t="shared" si="2"/>
        <v>41556266.98</v>
      </c>
      <c r="J126" s="162">
        <v>2974334.79</v>
      </c>
      <c r="K126" s="142">
        <v>214705820.68</v>
      </c>
      <c r="L126" s="143">
        <f t="shared" si="3"/>
        <v>217680155.47</v>
      </c>
      <c r="M126" s="188"/>
    </row>
    <row r="127" spans="1:13" ht="12.75" customHeight="1">
      <c r="A127" s="296" t="s">
        <v>297</v>
      </c>
      <c r="B127" s="297"/>
      <c r="C127" s="297"/>
      <c r="D127" s="298"/>
      <c r="E127" s="299"/>
      <c r="F127" s="37">
        <v>119</v>
      </c>
      <c r="G127" s="144">
        <f>G79+G99+G100+G107+G108+G111+G114+G115+G119+G124</f>
        <v>2168267651.4900002</v>
      </c>
      <c r="H127" s="145">
        <f>H79+H99+H100+H107+H108+H111+H114+H115+H119+H124</f>
        <v>6883843173.57</v>
      </c>
      <c r="I127" s="143">
        <f t="shared" si="2"/>
        <v>9052110825.06</v>
      </c>
      <c r="J127" s="163">
        <f>J79+J99+J100+J107+J108+J111+J114+J115+J119+J124</f>
        <v>2313550646.3500004</v>
      </c>
      <c r="K127" s="145">
        <f>K79+K99+K100+K107+K108+K111+K114+K115+K119+K124</f>
        <v>7097105391.95</v>
      </c>
      <c r="L127" s="143">
        <f t="shared" si="3"/>
        <v>9410656038.3</v>
      </c>
      <c r="M127" s="188"/>
    </row>
    <row r="128" spans="1:13" ht="12.75" customHeight="1">
      <c r="A128" s="316" t="s">
        <v>248</v>
      </c>
      <c r="B128" s="317"/>
      <c r="C128" s="317"/>
      <c r="D128" s="318"/>
      <c r="E128" s="319"/>
      <c r="F128" s="39">
        <v>120</v>
      </c>
      <c r="G128" s="152"/>
      <c r="H128" s="153">
        <v>734133072</v>
      </c>
      <c r="I128" s="151">
        <f t="shared" si="2"/>
        <v>734133072</v>
      </c>
      <c r="J128" s="403">
        <v>3437459.95</v>
      </c>
      <c r="K128" s="153">
        <v>1116205487.5900002</v>
      </c>
      <c r="L128" s="151">
        <f t="shared" si="3"/>
        <v>1119642947.5400002</v>
      </c>
      <c r="M128" s="188"/>
    </row>
    <row r="129" spans="1:13" ht="12.75">
      <c r="A129" s="313" t="s">
        <v>298</v>
      </c>
      <c r="B129" s="314"/>
      <c r="C129" s="314"/>
      <c r="D129" s="314"/>
      <c r="E129" s="314"/>
      <c r="F129" s="314"/>
      <c r="G129" s="314"/>
      <c r="H129" s="314"/>
      <c r="I129" s="314"/>
      <c r="J129" s="314"/>
      <c r="K129" s="314"/>
      <c r="L129" s="315"/>
      <c r="M129" s="188"/>
    </row>
    <row r="130" spans="1:13" ht="12.75" customHeight="1">
      <c r="A130" s="271" t="s">
        <v>299</v>
      </c>
      <c r="B130" s="273"/>
      <c r="C130" s="273"/>
      <c r="D130" s="273"/>
      <c r="E130" s="273"/>
      <c r="F130" s="36">
        <v>121</v>
      </c>
      <c r="G130" s="30">
        <f>SUM(G131:G132)</f>
        <v>128979459.50000001</v>
      </c>
      <c r="H130" s="31">
        <f>SUM(H131:H132)</f>
        <v>1905520167.0099998</v>
      </c>
      <c r="I130" s="27">
        <f>G130+H130</f>
        <v>2034499626.5099998</v>
      </c>
      <c r="J130" s="30">
        <f>SUM(J131:J132)</f>
        <v>143138066.34</v>
      </c>
      <c r="K130" s="31">
        <f>SUM(K131:K132)</f>
        <v>1991546590.1899996</v>
      </c>
      <c r="L130" s="27">
        <f>J130+K130</f>
        <v>2134684656.5299995</v>
      </c>
      <c r="M130" s="188"/>
    </row>
    <row r="131" spans="1:13" ht="12.75" customHeight="1">
      <c r="A131" s="300" t="s">
        <v>300</v>
      </c>
      <c r="B131" s="303"/>
      <c r="C131" s="303"/>
      <c r="D131" s="303"/>
      <c r="E131" s="304"/>
      <c r="F131" s="37">
        <v>122</v>
      </c>
      <c r="G131" s="25">
        <f>G79</f>
        <v>121188228.50000001</v>
      </c>
      <c r="H131" s="401">
        <f>H79</f>
        <v>1837865703.9499998</v>
      </c>
      <c r="I131" s="28">
        <f>G131+H131</f>
        <v>1959053932.4499998</v>
      </c>
      <c r="J131" s="25">
        <f>J79</f>
        <v>134947548.34</v>
      </c>
      <c r="K131" s="401">
        <f>K79</f>
        <v>1921974127.0699997</v>
      </c>
      <c r="L131" s="28">
        <f>J131+K131</f>
        <v>2056921675.4099996</v>
      </c>
      <c r="M131" s="188"/>
    </row>
    <row r="132" spans="1:13" ht="12.75" customHeight="1">
      <c r="A132" s="307" t="s">
        <v>301</v>
      </c>
      <c r="B132" s="308"/>
      <c r="C132" s="308"/>
      <c r="D132" s="308"/>
      <c r="E132" s="309"/>
      <c r="F132" s="38">
        <v>123</v>
      </c>
      <c r="G132" s="26">
        <f>G99</f>
        <v>7791231</v>
      </c>
      <c r="H132" s="402">
        <f>H99</f>
        <v>67654463.06</v>
      </c>
      <c r="I132" s="29">
        <f>G132+H132</f>
        <v>75445694.06</v>
      </c>
      <c r="J132" s="26">
        <f>J99</f>
        <v>8190518</v>
      </c>
      <c r="K132" s="402">
        <f>K99</f>
        <v>69572463.12</v>
      </c>
      <c r="L132" s="29">
        <f>J132+K132</f>
        <v>77762981.12</v>
      </c>
      <c r="M132" s="188"/>
    </row>
    <row r="133" spans="1:12" ht="12.75">
      <c r="A133" s="72" t="s">
        <v>302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88">
        <f aca="true" t="shared" si="4" ref="G135:L135">G127-G76</f>
        <v>0.1400003433227539</v>
      </c>
      <c r="H135" s="188"/>
      <c r="I135" s="188"/>
      <c r="J135" s="188"/>
      <c r="K135" s="188"/>
      <c r="L135" s="188">
        <f t="shared" si="4"/>
        <v>-0.030000686645507812</v>
      </c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7" max="255" man="1"/>
  </rowBreaks>
  <ignoredErrors>
    <ignoredError sqref="I130:K130 I131:I132 I8 I45 I79:I80" formula="1"/>
    <ignoredError sqref="I9:I44 I46:I48 I53:I76 I81:I95 I101:I106 I96:I100 I108:I127 J131:K132" formula="1" formulaRange="1"/>
    <ignoredError sqref="I49:I52 I77 G96:H100 J96:K100 I107 I128" formulaRange="1"/>
    <ignoredError sqref="J131:K132" formula="1" unlockedFormula="1"/>
    <ignoredError sqref="G131:G132 H131:H1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1">
      <selection activeCell="I50" sqref="I50"/>
    </sheetView>
  </sheetViews>
  <sheetFormatPr defaultColWidth="9.140625" defaultRowHeight="12.75"/>
  <cols>
    <col min="5" max="5" width="13.00390625" style="0" customWidth="1"/>
  </cols>
  <sheetData>
    <row r="1" spans="1:12" ht="15.75">
      <c r="A1" s="322" t="s">
        <v>303</v>
      </c>
      <c r="B1" s="323"/>
      <c r="C1" s="323"/>
      <c r="D1" s="323"/>
      <c r="E1" s="323"/>
      <c r="F1" s="323"/>
      <c r="G1" s="323"/>
      <c r="H1" s="324"/>
      <c r="I1" s="324"/>
      <c r="J1" s="325"/>
      <c r="K1" s="174"/>
      <c r="L1" s="72"/>
    </row>
    <row r="2" spans="1:12" ht="12.75" customHeight="1">
      <c r="A2" s="288" t="s">
        <v>499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2.75">
      <c r="A3" s="182"/>
      <c r="B3" s="183"/>
      <c r="C3" s="183"/>
      <c r="D3" s="184"/>
      <c r="E3" s="184"/>
      <c r="F3" s="184"/>
      <c r="G3" s="184"/>
      <c r="H3" s="184"/>
      <c r="I3" s="185"/>
      <c r="J3" s="185"/>
      <c r="K3" s="326" t="s">
        <v>173</v>
      </c>
      <c r="L3" s="326"/>
    </row>
    <row r="4" spans="1:12" ht="12.75" customHeight="1">
      <c r="A4" s="275" t="s">
        <v>174</v>
      </c>
      <c r="B4" s="276"/>
      <c r="C4" s="276"/>
      <c r="D4" s="276"/>
      <c r="E4" s="277"/>
      <c r="F4" s="281" t="s">
        <v>175</v>
      </c>
      <c r="G4" s="283" t="s">
        <v>176</v>
      </c>
      <c r="H4" s="284"/>
      <c r="I4" s="285"/>
      <c r="J4" s="283" t="s">
        <v>177</v>
      </c>
      <c r="K4" s="284"/>
      <c r="L4" s="285"/>
    </row>
    <row r="5" spans="1:12" ht="13.5" thickBot="1">
      <c r="A5" s="278"/>
      <c r="B5" s="279"/>
      <c r="C5" s="279"/>
      <c r="D5" s="279"/>
      <c r="E5" s="280"/>
      <c r="F5" s="282"/>
      <c r="G5" s="65" t="s">
        <v>178</v>
      </c>
      <c r="H5" s="66" t="s">
        <v>179</v>
      </c>
      <c r="I5" s="67" t="s">
        <v>180</v>
      </c>
      <c r="J5" s="65" t="s">
        <v>178</v>
      </c>
      <c r="K5" s="66" t="s">
        <v>179</v>
      </c>
      <c r="L5" s="67" t="s">
        <v>180</v>
      </c>
    </row>
    <row r="6" spans="1:12" ht="12.75">
      <c r="A6" s="290">
        <v>1</v>
      </c>
      <c r="B6" s="291"/>
      <c r="C6" s="291"/>
      <c r="D6" s="291"/>
      <c r="E6" s="292"/>
      <c r="F6" s="68">
        <v>2</v>
      </c>
      <c r="G6" s="69">
        <v>3</v>
      </c>
      <c r="H6" s="70">
        <v>4</v>
      </c>
      <c r="I6" s="71" t="s">
        <v>12</v>
      </c>
      <c r="J6" s="69">
        <v>6</v>
      </c>
      <c r="K6" s="70">
        <v>7</v>
      </c>
      <c r="L6" s="71" t="s">
        <v>13</v>
      </c>
    </row>
    <row r="7" spans="1:12" ht="12.75" customHeight="1">
      <c r="A7" s="310" t="s">
        <v>304</v>
      </c>
      <c r="B7" s="320"/>
      <c r="C7" s="320"/>
      <c r="D7" s="320"/>
      <c r="E7" s="321"/>
      <c r="F7" s="36">
        <v>124</v>
      </c>
      <c r="G7" s="138">
        <f>SUM(G8:G15)</f>
        <v>387557064.46999997</v>
      </c>
      <c r="H7" s="139">
        <f>SUM(H8:H15)</f>
        <v>2454094270.4999995</v>
      </c>
      <c r="I7" s="140">
        <f>G7+H7</f>
        <v>2841651334.9699993</v>
      </c>
      <c r="J7" s="138">
        <f>SUM(J8:J15)</f>
        <v>414891249.51</v>
      </c>
      <c r="K7" s="139">
        <f>SUM(K8:K15)</f>
        <v>2402156276.9800005</v>
      </c>
      <c r="L7" s="140">
        <f>J7+K7</f>
        <v>2817047526.4900007</v>
      </c>
    </row>
    <row r="8" spans="1:12" ht="12.75" customHeight="1">
      <c r="A8" s="293" t="s">
        <v>305</v>
      </c>
      <c r="B8" s="294"/>
      <c r="C8" s="294"/>
      <c r="D8" s="294"/>
      <c r="E8" s="295"/>
      <c r="F8" s="37">
        <v>125</v>
      </c>
      <c r="G8" s="141">
        <v>387803437.63</v>
      </c>
      <c r="H8" s="142">
        <v>2851750030.22</v>
      </c>
      <c r="I8" s="143">
        <f aca="true" t="shared" si="0" ref="I8:I71">G8+H8</f>
        <v>3239553467.85</v>
      </c>
      <c r="J8" s="141">
        <v>414905981.87</v>
      </c>
      <c r="K8" s="142">
        <v>2744605396.7200003</v>
      </c>
      <c r="L8" s="143">
        <f aca="true" t="shared" si="1" ref="L8:L71">J8+K8</f>
        <v>3159511378.59</v>
      </c>
    </row>
    <row r="9" spans="1:12" ht="12.75" customHeight="1">
      <c r="A9" s="293" t="s">
        <v>306</v>
      </c>
      <c r="B9" s="294"/>
      <c r="C9" s="294"/>
      <c r="D9" s="294"/>
      <c r="E9" s="295"/>
      <c r="F9" s="37">
        <v>126</v>
      </c>
      <c r="G9" s="141"/>
      <c r="H9" s="142">
        <v>1024374.4699999997</v>
      </c>
      <c r="I9" s="143">
        <f t="shared" si="0"/>
        <v>1024374.4699999997</v>
      </c>
      <c r="J9" s="141">
        <v>0</v>
      </c>
      <c r="K9" s="142">
        <v>925743.38</v>
      </c>
      <c r="L9" s="143">
        <f t="shared" si="1"/>
        <v>925743.38</v>
      </c>
    </row>
    <row r="10" spans="1:12" ht="25.5" customHeight="1">
      <c r="A10" s="293" t="s">
        <v>307</v>
      </c>
      <c r="B10" s="294"/>
      <c r="C10" s="294"/>
      <c r="D10" s="294"/>
      <c r="E10" s="295"/>
      <c r="F10" s="37">
        <v>127</v>
      </c>
      <c r="G10" s="141"/>
      <c r="H10" s="142">
        <v>-69013258.69000001</v>
      </c>
      <c r="I10" s="143">
        <f t="shared" si="0"/>
        <v>-69013258.69000001</v>
      </c>
      <c r="J10" s="141">
        <v>0</v>
      </c>
      <c r="K10" s="142">
        <v>-62109080.76</v>
      </c>
      <c r="L10" s="143">
        <f t="shared" si="1"/>
        <v>-62109080.76</v>
      </c>
    </row>
    <row r="11" spans="1:12" ht="12.75" customHeight="1">
      <c r="A11" s="293" t="s">
        <v>308</v>
      </c>
      <c r="B11" s="294"/>
      <c r="C11" s="294"/>
      <c r="D11" s="294"/>
      <c r="E11" s="295"/>
      <c r="F11" s="37">
        <v>128</v>
      </c>
      <c r="G11" s="141">
        <v>-319730.55</v>
      </c>
      <c r="H11" s="142">
        <v>-328188740.8800001</v>
      </c>
      <c r="I11" s="143">
        <f t="shared" si="0"/>
        <v>-328508471.4300001</v>
      </c>
      <c r="J11" s="141">
        <v>-266415.57</v>
      </c>
      <c r="K11" s="142">
        <v>-300751393.28999984</v>
      </c>
      <c r="L11" s="143">
        <f t="shared" si="1"/>
        <v>-301017808.85999984</v>
      </c>
    </row>
    <row r="12" spans="1:12" ht="12.75" customHeight="1">
      <c r="A12" s="293" t="s">
        <v>309</v>
      </c>
      <c r="B12" s="294"/>
      <c r="C12" s="294"/>
      <c r="D12" s="294"/>
      <c r="E12" s="295"/>
      <c r="F12" s="37">
        <v>129</v>
      </c>
      <c r="G12" s="141">
        <v>0</v>
      </c>
      <c r="H12" s="142">
        <v>-3744945.86</v>
      </c>
      <c r="I12" s="143">
        <f t="shared" si="0"/>
        <v>-3744945.86</v>
      </c>
      <c r="J12" s="141">
        <v>0</v>
      </c>
      <c r="K12" s="142">
        <v>-8020280.679999998</v>
      </c>
      <c r="L12" s="143">
        <f t="shared" si="1"/>
        <v>-8020280.679999998</v>
      </c>
    </row>
    <row r="13" spans="1:12" ht="12.75" customHeight="1">
      <c r="A13" s="293" t="s">
        <v>310</v>
      </c>
      <c r="B13" s="294"/>
      <c r="C13" s="294"/>
      <c r="D13" s="294"/>
      <c r="E13" s="295"/>
      <c r="F13" s="37">
        <v>130</v>
      </c>
      <c r="G13" s="141">
        <v>73219.35999999999</v>
      </c>
      <c r="H13" s="142">
        <v>6876011.190000001</v>
      </c>
      <c r="I13" s="143">
        <f t="shared" si="0"/>
        <v>6949230.550000002</v>
      </c>
      <c r="J13" s="141">
        <v>250398.76</v>
      </c>
      <c r="K13" s="142">
        <v>20351437.96</v>
      </c>
      <c r="L13" s="143">
        <f t="shared" si="1"/>
        <v>20601836.720000003</v>
      </c>
    </row>
    <row r="14" spans="1:12" ht="12.75" customHeight="1">
      <c r="A14" s="293" t="s">
        <v>311</v>
      </c>
      <c r="B14" s="294"/>
      <c r="C14" s="294"/>
      <c r="D14" s="294"/>
      <c r="E14" s="295"/>
      <c r="F14" s="37">
        <v>131</v>
      </c>
      <c r="G14" s="141">
        <v>138.03</v>
      </c>
      <c r="H14" s="142">
        <v>-4609199.950000001</v>
      </c>
      <c r="I14" s="143">
        <f t="shared" si="0"/>
        <v>-4609061.920000001</v>
      </c>
      <c r="J14" s="141">
        <v>1284.4499999999998</v>
      </c>
      <c r="K14" s="142">
        <v>378808.25</v>
      </c>
      <c r="L14" s="143">
        <f t="shared" si="1"/>
        <v>380092.7</v>
      </c>
    </row>
    <row r="15" spans="1:12" ht="12.75" customHeight="1">
      <c r="A15" s="293" t="s">
        <v>312</v>
      </c>
      <c r="B15" s="294"/>
      <c r="C15" s="294"/>
      <c r="D15" s="294"/>
      <c r="E15" s="295"/>
      <c r="F15" s="37">
        <v>132</v>
      </c>
      <c r="G15" s="141"/>
      <c r="H15" s="142"/>
      <c r="I15" s="143">
        <f t="shared" si="0"/>
        <v>0</v>
      </c>
      <c r="J15" s="141">
        <v>0</v>
      </c>
      <c r="K15" s="142">
        <v>6775645.4</v>
      </c>
      <c r="L15" s="143">
        <f t="shared" si="1"/>
        <v>6775645.4</v>
      </c>
    </row>
    <row r="16" spans="1:12" ht="24.75" customHeight="1">
      <c r="A16" s="300" t="s">
        <v>313</v>
      </c>
      <c r="B16" s="294"/>
      <c r="C16" s="294"/>
      <c r="D16" s="294"/>
      <c r="E16" s="295"/>
      <c r="F16" s="37">
        <v>133</v>
      </c>
      <c r="G16" s="144">
        <f>G17+G18+G22+G23+G24+G28+G29</f>
        <v>135096117.76999998</v>
      </c>
      <c r="H16" s="145">
        <f>H17+H18+H22+H23+H24+H28+H29</f>
        <v>308812390.75</v>
      </c>
      <c r="I16" s="143">
        <f t="shared" si="0"/>
        <v>443908508.52</v>
      </c>
      <c r="J16" s="144">
        <f>J17+J18+J22+J23+J24+J28+J29</f>
        <v>142645193.08</v>
      </c>
      <c r="K16" s="145">
        <f>K17+K18+K22+K23+K24+K28+K29</f>
        <v>244543208.11</v>
      </c>
      <c r="L16" s="143">
        <f t="shared" si="1"/>
        <v>387188401.19000006</v>
      </c>
    </row>
    <row r="17" spans="1:12" ht="24.75" customHeight="1">
      <c r="A17" s="293" t="s">
        <v>314</v>
      </c>
      <c r="B17" s="294"/>
      <c r="C17" s="294"/>
      <c r="D17" s="294"/>
      <c r="E17" s="295"/>
      <c r="F17" s="37">
        <v>134</v>
      </c>
      <c r="G17" s="141"/>
      <c r="H17" s="142"/>
      <c r="I17" s="143">
        <f t="shared" si="0"/>
        <v>0</v>
      </c>
      <c r="J17" s="141"/>
      <c r="K17" s="142"/>
      <c r="L17" s="143">
        <f t="shared" si="1"/>
        <v>0</v>
      </c>
    </row>
    <row r="18" spans="1:12" ht="26.25" customHeight="1">
      <c r="A18" s="293" t="s">
        <v>315</v>
      </c>
      <c r="B18" s="294"/>
      <c r="C18" s="294"/>
      <c r="D18" s="294"/>
      <c r="E18" s="295"/>
      <c r="F18" s="37">
        <v>135</v>
      </c>
      <c r="G18" s="144">
        <f>SUM(G19:G21)</f>
        <v>4565.62</v>
      </c>
      <c r="H18" s="145">
        <f>SUM(H19:H21)</f>
        <v>62867176.18</v>
      </c>
      <c r="I18" s="143">
        <f t="shared" si="0"/>
        <v>62871741.8</v>
      </c>
      <c r="J18" s="144">
        <f>SUM(J19:J21)</f>
        <v>4618.36</v>
      </c>
      <c r="K18" s="145">
        <f>SUM(K19:K21)</f>
        <v>23337676.02</v>
      </c>
      <c r="L18" s="143">
        <f t="shared" si="1"/>
        <v>23342294.38</v>
      </c>
    </row>
    <row r="19" spans="1:12" ht="12.75" customHeight="1">
      <c r="A19" s="293" t="s">
        <v>316</v>
      </c>
      <c r="B19" s="294"/>
      <c r="C19" s="294"/>
      <c r="D19" s="294"/>
      <c r="E19" s="295"/>
      <c r="F19" s="37">
        <v>136</v>
      </c>
      <c r="G19" s="141">
        <v>4565.62</v>
      </c>
      <c r="H19" s="142">
        <v>7096001.94</v>
      </c>
      <c r="I19" s="143">
        <f t="shared" si="0"/>
        <v>7100567.5600000005</v>
      </c>
      <c r="J19" s="141">
        <v>4618.36</v>
      </c>
      <c r="K19" s="142">
        <v>6145017.3999999985</v>
      </c>
      <c r="L19" s="143">
        <f t="shared" si="1"/>
        <v>6149635.759999999</v>
      </c>
    </row>
    <row r="20" spans="1:12" ht="24" customHeight="1">
      <c r="A20" s="293" t="s">
        <v>317</v>
      </c>
      <c r="B20" s="294"/>
      <c r="C20" s="294"/>
      <c r="D20" s="294"/>
      <c r="E20" s="295"/>
      <c r="F20" s="37">
        <v>137</v>
      </c>
      <c r="G20" s="141"/>
      <c r="H20" s="142">
        <v>55751782.18</v>
      </c>
      <c r="I20" s="143">
        <f t="shared" si="0"/>
        <v>55751782.18</v>
      </c>
      <c r="J20" s="141">
        <v>0</v>
      </c>
      <c r="K20" s="142">
        <v>17101150.14</v>
      </c>
      <c r="L20" s="143">
        <f t="shared" si="1"/>
        <v>17101150.14</v>
      </c>
    </row>
    <row r="21" spans="1:12" ht="12.75" customHeight="1">
      <c r="A21" s="293" t="s">
        <v>318</v>
      </c>
      <c r="B21" s="294"/>
      <c r="C21" s="294"/>
      <c r="D21" s="294"/>
      <c r="E21" s="295"/>
      <c r="F21" s="37">
        <v>138</v>
      </c>
      <c r="G21" s="141"/>
      <c r="H21" s="142">
        <v>19392.06</v>
      </c>
      <c r="I21" s="143">
        <f t="shared" si="0"/>
        <v>19392.06</v>
      </c>
      <c r="J21" s="141">
        <v>0</v>
      </c>
      <c r="K21" s="142">
        <v>91508.48</v>
      </c>
      <c r="L21" s="143">
        <f t="shared" si="1"/>
        <v>91508.48</v>
      </c>
    </row>
    <row r="22" spans="1:12" ht="12.75" customHeight="1">
      <c r="A22" s="293" t="s">
        <v>319</v>
      </c>
      <c r="B22" s="294"/>
      <c r="C22" s="294"/>
      <c r="D22" s="294"/>
      <c r="E22" s="295"/>
      <c r="F22" s="37">
        <v>139</v>
      </c>
      <c r="G22" s="141">
        <v>108747359.52</v>
      </c>
      <c r="H22" s="142">
        <v>160646102.7</v>
      </c>
      <c r="I22" s="143">
        <f t="shared" si="0"/>
        <v>269393462.21999997</v>
      </c>
      <c r="J22" s="141">
        <v>111995864.08000001</v>
      </c>
      <c r="K22" s="142">
        <v>153641048.84</v>
      </c>
      <c r="L22" s="143">
        <f t="shared" si="1"/>
        <v>265636912.92000002</v>
      </c>
    </row>
    <row r="23" spans="1:12" ht="20.25" customHeight="1">
      <c r="A23" s="293" t="s">
        <v>320</v>
      </c>
      <c r="B23" s="294"/>
      <c r="C23" s="294"/>
      <c r="D23" s="294"/>
      <c r="E23" s="295"/>
      <c r="F23" s="37">
        <v>140</v>
      </c>
      <c r="G23" s="141">
        <v>2494897.33</v>
      </c>
      <c r="H23" s="142">
        <v>8892042.129999999</v>
      </c>
      <c r="I23" s="143">
        <f t="shared" si="0"/>
        <v>11386939.459999999</v>
      </c>
      <c r="J23" s="141">
        <v>19176414.46</v>
      </c>
      <c r="K23" s="142">
        <v>25292859.31</v>
      </c>
      <c r="L23" s="143">
        <f t="shared" si="1"/>
        <v>44469273.769999996</v>
      </c>
    </row>
    <row r="24" spans="1:12" ht="23.25" customHeight="1">
      <c r="A24" s="293" t="s">
        <v>321</v>
      </c>
      <c r="B24" s="294"/>
      <c r="C24" s="294"/>
      <c r="D24" s="294"/>
      <c r="E24" s="295"/>
      <c r="F24" s="37">
        <v>141</v>
      </c>
      <c r="G24" s="144">
        <f>SUM(G25:G27)</f>
        <v>3870282.95</v>
      </c>
      <c r="H24" s="145">
        <f>SUM(H25:H27)</f>
        <v>6598217.200000001</v>
      </c>
      <c r="I24" s="143">
        <f t="shared" si="0"/>
        <v>10468500.150000002</v>
      </c>
      <c r="J24" s="144">
        <f>SUM(J25:J27)</f>
        <v>7453530.25</v>
      </c>
      <c r="K24" s="145">
        <f>SUM(K25:K27)</f>
        <v>6155699.35</v>
      </c>
      <c r="L24" s="143">
        <f t="shared" si="1"/>
        <v>13609229.6</v>
      </c>
    </row>
    <row r="25" spans="1:12" ht="12.75" customHeight="1">
      <c r="A25" s="293" t="s">
        <v>322</v>
      </c>
      <c r="B25" s="294"/>
      <c r="C25" s="294"/>
      <c r="D25" s="294"/>
      <c r="E25" s="295"/>
      <c r="F25" s="37">
        <v>142</v>
      </c>
      <c r="G25" s="141">
        <v>3081728.98</v>
      </c>
      <c r="H25" s="142">
        <v>4899660.840000001</v>
      </c>
      <c r="I25" s="143">
        <f t="shared" si="0"/>
        <v>7981389.82</v>
      </c>
      <c r="J25" s="141">
        <v>6064757.13</v>
      </c>
      <c r="K25" s="142">
        <v>4541081.8</v>
      </c>
      <c r="L25" s="143">
        <f t="shared" si="1"/>
        <v>10605838.93</v>
      </c>
    </row>
    <row r="26" spans="1:12" ht="12.75" customHeight="1">
      <c r="A26" s="293" t="s">
        <v>323</v>
      </c>
      <c r="B26" s="294"/>
      <c r="C26" s="294"/>
      <c r="D26" s="294"/>
      <c r="E26" s="295"/>
      <c r="F26" s="37">
        <v>143</v>
      </c>
      <c r="G26" s="141"/>
      <c r="H26" s="142">
        <v>1698556.36</v>
      </c>
      <c r="I26" s="143">
        <f t="shared" si="0"/>
        <v>1698556.36</v>
      </c>
      <c r="J26" s="141">
        <v>1061391.42</v>
      </c>
      <c r="K26" s="142">
        <v>1614617.55</v>
      </c>
      <c r="L26" s="143">
        <f t="shared" si="1"/>
        <v>2676008.9699999997</v>
      </c>
    </row>
    <row r="27" spans="1:12" ht="12.75" customHeight="1">
      <c r="A27" s="293" t="s">
        <v>324</v>
      </c>
      <c r="B27" s="294"/>
      <c r="C27" s="294"/>
      <c r="D27" s="294"/>
      <c r="E27" s="295"/>
      <c r="F27" s="37">
        <v>144</v>
      </c>
      <c r="G27" s="141">
        <v>788553.97</v>
      </c>
      <c r="H27" s="142"/>
      <c r="I27" s="143">
        <f t="shared" si="0"/>
        <v>788553.97</v>
      </c>
      <c r="J27" s="141">
        <v>327381.7</v>
      </c>
      <c r="K27" s="142">
        <v>0</v>
      </c>
      <c r="L27" s="143">
        <f t="shared" si="1"/>
        <v>327381.7</v>
      </c>
    </row>
    <row r="28" spans="1:12" ht="12.75" customHeight="1">
      <c r="A28" s="293" t="s">
        <v>325</v>
      </c>
      <c r="B28" s="294"/>
      <c r="C28" s="294"/>
      <c r="D28" s="294"/>
      <c r="E28" s="295"/>
      <c r="F28" s="37">
        <v>145</v>
      </c>
      <c r="G28" s="141">
        <v>19753249.53</v>
      </c>
      <c r="H28" s="142">
        <v>16947706.85</v>
      </c>
      <c r="I28" s="143">
        <f t="shared" si="0"/>
        <v>36700956.38</v>
      </c>
      <c r="J28" s="141">
        <v>3829830.9299999997</v>
      </c>
      <c r="K28" s="142">
        <v>4502517.05</v>
      </c>
      <c r="L28" s="143">
        <f t="shared" si="1"/>
        <v>8332347.9799999995</v>
      </c>
    </row>
    <row r="29" spans="1:12" ht="12.75" customHeight="1">
      <c r="A29" s="293" t="s">
        <v>326</v>
      </c>
      <c r="B29" s="294"/>
      <c r="C29" s="294"/>
      <c r="D29" s="294"/>
      <c r="E29" s="295"/>
      <c r="F29" s="37">
        <v>146</v>
      </c>
      <c r="G29" s="141">
        <v>225762.81999999998</v>
      </c>
      <c r="H29" s="142">
        <v>52861145.69</v>
      </c>
      <c r="I29" s="143">
        <f t="shared" si="0"/>
        <v>53086908.51</v>
      </c>
      <c r="J29" s="141">
        <v>184935</v>
      </c>
      <c r="K29" s="142">
        <v>31613407.540000003</v>
      </c>
      <c r="L29" s="143">
        <f t="shared" si="1"/>
        <v>31798342.540000003</v>
      </c>
    </row>
    <row r="30" spans="1:12" ht="12.75" customHeight="1">
      <c r="A30" s="300" t="s">
        <v>327</v>
      </c>
      <c r="B30" s="294"/>
      <c r="C30" s="294"/>
      <c r="D30" s="294"/>
      <c r="E30" s="295"/>
      <c r="F30" s="37">
        <v>147</v>
      </c>
      <c r="G30" s="141">
        <v>69101.47</v>
      </c>
      <c r="H30" s="142">
        <v>44660305.31999999</v>
      </c>
      <c r="I30" s="143">
        <f t="shared" si="0"/>
        <v>44729406.78999999</v>
      </c>
      <c r="J30" s="141">
        <v>25900.79</v>
      </c>
      <c r="K30" s="142">
        <v>40199038.21</v>
      </c>
      <c r="L30" s="143">
        <f t="shared" si="1"/>
        <v>40224939</v>
      </c>
    </row>
    <row r="31" spans="1:12" ht="21.75" customHeight="1">
      <c r="A31" s="300" t="s">
        <v>328</v>
      </c>
      <c r="B31" s="294"/>
      <c r="C31" s="294"/>
      <c r="D31" s="294"/>
      <c r="E31" s="295"/>
      <c r="F31" s="37">
        <v>148</v>
      </c>
      <c r="G31" s="141">
        <v>108336.21</v>
      </c>
      <c r="H31" s="142">
        <v>20825011.37</v>
      </c>
      <c r="I31" s="143">
        <f t="shared" si="0"/>
        <v>20933347.580000002</v>
      </c>
      <c r="J31" s="141">
        <v>180376.56</v>
      </c>
      <c r="K31" s="142">
        <v>19606815.279999997</v>
      </c>
      <c r="L31" s="143">
        <f t="shared" si="1"/>
        <v>19787191.839999996</v>
      </c>
    </row>
    <row r="32" spans="1:12" ht="12.75" customHeight="1">
      <c r="A32" s="300" t="s">
        <v>329</v>
      </c>
      <c r="B32" s="294"/>
      <c r="C32" s="294"/>
      <c r="D32" s="294"/>
      <c r="E32" s="295"/>
      <c r="F32" s="37">
        <v>149</v>
      </c>
      <c r="G32" s="141">
        <v>1361320.6900000002</v>
      </c>
      <c r="H32" s="142">
        <v>213761067.11</v>
      </c>
      <c r="I32" s="143">
        <f t="shared" si="0"/>
        <v>215122387.8</v>
      </c>
      <c r="J32" s="141">
        <v>702611.5800000001</v>
      </c>
      <c r="K32" s="142">
        <v>235287019.34</v>
      </c>
      <c r="L32" s="143">
        <f t="shared" si="1"/>
        <v>235989630.92000002</v>
      </c>
    </row>
    <row r="33" spans="1:12" ht="21.75" customHeight="1">
      <c r="A33" s="300" t="s">
        <v>330</v>
      </c>
      <c r="B33" s="294"/>
      <c r="C33" s="294"/>
      <c r="D33" s="294"/>
      <c r="E33" s="295"/>
      <c r="F33" s="37">
        <v>150</v>
      </c>
      <c r="G33" s="144">
        <f>G34+G38</f>
        <v>-323768560.22999996</v>
      </c>
      <c r="H33" s="145">
        <f>H34+H38</f>
        <v>-1403695468.69</v>
      </c>
      <c r="I33" s="145">
        <f t="shared" si="0"/>
        <v>-1727464028.92</v>
      </c>
      <c r="J33" s="144">
        <f>J34+J38</f>
        <v>-276828883.43</v>
      </c>
      <c r="K33" s="145">
        <f>K34+K38</f>
        <v>-1409663451.6800003</v>
      </c>
      <c r="L33" s="143">
        <f t="shared" si="1"/>
        <v>-1686492335.1100004</v>
      </c>
    </row>
    <row r="34" spans="1:12" ht="12.75" customHeight="1">
      <c r="A34" s="293" t="s">
        <v>331</v>
      </c>
      <c r="B34" s="294"/>
      <c r="C34" s="294"/>
      <c r="D34" s="294"/>
      <c r="E34" s="295"/>
      <c r="F34" s="37">
        <v>151</v>
      </c>
      <c r="G34" s="144">
        <f>SUM(G35:G37)</f>
        <v>-329935997.96</v>
      </c>
      <c r="H34" s="145">
        <f>SUM(H35:H37)</f>
        <v>-1470065856.96</v>
      </c>
      <c r="I34" s="143">
        <f t="shared" si="0"/>
        <v>-1800001854.92</v>
      </c>
      <c r="J34" s="144">
        <f>SUM(J35:J37)</f>
        <v>-280307523.94</v>
      </c>
      <c r="K34" s="145">
        <f>SUM(K35:K37)</f>
        <v>-1406169973.0200002</v>
      </c>
      <c r="L34" s="143">
        <f t="shared" si="1"/>
        <v>-1686477496.9600003</v>
      </c>
    </row>
    <row r="35" spans="1:12" ht="12.75" customHeight="1">
      <c r="A35" s="293" t="s">
        <v>332</v>
      </c>
      <c r="B35" s="294"/>
      <c r="C35" s="294"/>
      <c r="D35" s="294"/>
      <c r="E35" s="295"/>
      <c r="F35" s="37">
        <v>152</v>
      </c>
      <c r="G35" s="141">
        <v>-329935997.96</v>
      </c>
      <c r="H35" s="142">
        <v>-1614599709.43</v>
      </c>
      <c r="I35" s="143">
        <f t="shared" si="0"/>
        <v>-1944535707.39</v>
      </c>
      <c r="J35" s="141">
        <v>-280438416.21</v>
      </c>
      <c r="K35" s="142">
        <v>-1539615208.66</v>
      </c>
      <c r="L35" s="143">
        <f t="shared" si="1"/>
        <v>-1820053624.8700001</v>
      </c>
    </row>
    <row r="36" spans="1:12" ht="12.75" customHeight="1">
      <c r="A36" s="293" t="s">
        <v>333</v>
      </c>
      <c r="B36" s="294"/>
      <c r="C36" s="294"/>
      <c r="D36" s="294"/>
      <c r="E36" s="295"/>
      <c r="F36" s="37">
        <v>153</v>
      </c>
      <c r="G36" s="141"/>
      <c r="H36" s="142">
        <v>40488.51</v>
      </c>
      <c r="I36" s="143">
        <f t="shared" si="0"/>
        <v>40488.51</v>
      </c>
      <c r="J36" s="141">
        <v>0</v>
      </c>
      <c r="K36" s="142">
        <v>1567252.36</v>
      </c>
      <c r="L36" s="143">
        <f t="shared" si="1"/>
        <v>1567252.36</v>
      </c>
    </row>
    <row r="37" spans="1:12" ht="12.75" customHeight="1">
      <c r="A37" s="293" t="s">
        <v>334</v>
      </c>
      <c r="B37" s="294"/>
      <c r="C37" s="294"/>
      <c r="D37" s="294"/>
      <c r="E37" s="295"/>
      <c r="F37" s="37">
        <v>154</v>
      </c>
      <c r="G37" s="141"/>
      <c r="H37" s="142">
        <v>144493363.96</v>
      </c>
      <c r="I37" s="143">
        <f t="shared" si="0"/>
        <v>144493363.96</v>
      </c>
      <c r="J37" s="141">
        <v>130892.27</v>
      </c>
      <c r="K37" s="142">
        <v>131877983.28</v>
      </c>
      <c r="L37" s="143">
        <f t="shared" si="1"/>
        <v>132008875.55</v>
      </c>
    </row>
    <row r="38" spans="1:12" ht="12.75" customHeight="1">
      <c r="A38" s="293" t="s">
        <v>335</v>
      </c>
      <c r="B38" s="294"/>
      <c r="C38" s="294"/>
      <c r="D38" s="294"/>
      <c r="E38" s="295"/>
      <c r="F38" s="37">
        <v>155</v>
      </c>
      <c r="G38" s="144">
        <f>SUM(G39:G41)</f>
        <v>6167437.73</v>
      </c>
      <c r="H38" s="145">
        <f>SUM(H39:H41)</f>
        <v>66370388.269999996</v>
      </c>
      <c r="I38" s="143">
        <f t="shared" si="0"/>
        <v>72537826</v>
      </c>
      <c r="J38" s="144">
        <f>SUM(J39:J41)</f>
        <v>3478640.51</v>
      </c>
      <c r="K38" s="145">
        <f>SUM(K39:K41)</f>
        <v>-3493478.6600000113</v>
      </c>
      <c r="L38" s="143">
        <f t="shared" si="1"/>
        <v>-14838.150000011548</v>
      </c>
    </row>
    <row r="39" spans="1:12" ht="12.75" customHeight="1">
      <c r="A39" s="293" t="s">
        <v>336</v>
      </c>
      <c r="B39" s="294"/>
      <c r="C39" s="294"/>
      <c r="D39" s="294"/>
      <c r="E39" s="295"/>
      <c r="F39" s="37">
        <v>156</v>
      </c>
      <c r="G39" s="141">
        <v>6163008.61</v>
      </c>
      <c r="H39" s="142">
        <v>-56641837.61</v>
      </c>
      <c r="I39" s="143">
        <f t="shared" si="0"/>
        <v>-50478829</v>
      </c>
      <c r="J39" s="141">
        <v>3478640.51</v>
      </c>
      <c r="K39" s="142">
        <v>81741709.95</v>
      </c>
      <c r="L39" s="143">
        <f t="shared" si="1"/>
        <v>85220350.46000001</v>
      </c>
    </row>
    <row r="40" spans="1:12" ht="12.75" customHeight="1">
      <c r="A40" s="293" t="s">
        <v>337</v>
      </c>
      <c r="B40" s="294"/>
      <c r="C40" s="294"/>
      <c r="D40" s="294"/>
      <c r="E40" s="295"/>
      <c r="F40" s="37">
        <v>157</v>
      </c>
      <c r="G40" s="141">
        <v>4429.12</v>
      </c>
      <c r="H40" s="142"/>
      <c r="I40" s="143">
        <f t="shared" si="0"/>
        <v>4429.12</v>
      </c>
      <c r="J40" s="141">
        <v>0</v>
      </c>
      <c r="K40" s="142">
        <v>425564.07</v>
      </c>
      <c r="L40" s="143">
        <f t="shared" si="1"/>
        <v>425564.07</v>
      </c>
    </row>
    <row r="41" spans="1:12" ht="12.75" customHeight="1">
      <c r="A41" s="293" t="s">
        <v>338</v>
      </c>
      <c r="B41" s="294"/>
      <c r="C41" s="294"/>
      <c r="D41" s="294"/>
      <c r="E41" s="295"/>
      <c r="F41" s="37">
        <v>158</v>
      </c>
      <c r="G41" s="141"/>
      <c r="H41" s="142">
        <v>123012225.88</v>
      </c>
      <c r="I41" s="143">
        <f t="shared" si="0"/>
        <v>123012225.88</v>
      </c>
      <c r="J41" s="141">
        <v>0</v>
      </c>
      <c r="K41" s="142">
        <v>-85660752.68</v>
      </c>
      <c r="L41" s="143">
        <f t="shared" si="1"/>
        <v>-85660752.68</v>
      </c>
    </row>
    <row r="42" spans="1:12" ht="22.5" customHeight="1">
      <c r="A42" s="300" t="s">
        <v>339</v>
      </c>
      <c r="B42" s="294"/>
      <c r="C42" s="294"/>
      <c r="D42" s="294"/>
      <c r="E42" s="295"/>
      <c r="F42" s="37">
        <v>159</v>
      </c>
      <c r="G42" s="144">
        <f>G43+G46</f>
        <v>-64996942.71</v>
      </c>
      <c r="H42" s="145">
        <f>H43+H46</f>
        <v>-10670000</v>
      </c>
      <c r="I42" s="143">
        <f t="shared" si="0"/>
        <v>-75666942.71000001</v>
      </c>
      <c r="J42" s="144">
        <f>J43+J46</f>
        <v>-122247760.35000001</v>
      </c>
      <c r="K42" s="145">
        <f>K43+K46</f>
        <v>-17117895.65</v>
      </c>
      <c r="L42" s="143">
        <f t="shared" si="1"/>
        <v>-139365656</v>
      </c>
    </row>
    <row r="43" spans="1:12" ht="27" customHeight="1">
      <c r="A43" s="293" t="s">
        <v>340</v>
      </c>
      <c r="B43" s="294"/>
      <c r="C43" s="294"/>
      <c r="D43" s="294"/>
      <c r="E43" s="295"/>
      <c r="F43" s="37">
        <v>160</v>
      </c>
      <c r="G43" s="144">
        <f>SUM(G44:G45)</f>
        <v>-64996942.71</v>
      </c>
      <c r="H43" s="145">
        <f>SUM(H44:H45)</f>
        <v>0</v>
      </c>
      <c r="I43" s="143">
        <f t="shared" si="0"/>
        <v>-64996942.71</v>
      </c>
      <c r="J43" s="144">
        <f>SUM(J44:J45)</f>
        <v>-122247760.35000001</v>
      </c>
      <c r="K43" s="145">
        <f>SUM(K44:K45)</f>
        <v>0</v>
      </c>
      <c r="L43" s="143">
        <f t="shared" si="1"/>
        <v>-122247760.35000001</v>
      </c>
    </row>
    <row r="44" spans="1:12" ht="12.75" customHeight="1">
      <c r="A44" s="293" t="s">
        <v>341</v>
      </c>
      <c r="B44" s="294"/>
      <c r="C44" s="294"/>
      <c r="D44" s="294"/>
      <c r="E44" s="295"/>
      <c r="F44" s="37">
        <v>161</v>
      </c>
      <c r="G44" s="141">
        <v>-65149825.27</v>
      </c>
      <c r="H44" s="142"/>
      <c r="I44" s="143">
        <f t="shared" si="0"/>
        <v>-65149825.27</v>
      </c>
      <c r="J44" s="141">
        <v>-122313319.84</v>
      </c>
      <c r="K44" s="142">
        <v>0</v>
      </c>
      <c r="L44" s="143">
        <f t="shared" si="1"/>
        <v>-122313319.84</v>
      </c>
    </row>
    <row r="45" spans="1:12" ht="12.75" customHeight="1">
      <c r="A45" s="293" t="s">
        <v>342</v>
      </c>
      <c r="B45" s="294"/>
      <c r="C45" s="294"/>
      <c r="D45" s="294"/>
      <c r="E45" s="295"/>
      <c r="F45" s="37">
        <v>162</v>
      </c>
      <c r="G45" s="141">
        <v>152882.56</v>
      </c>
      <c r="H45" s="142"/>
      <c r="I45" s="143">
        <f t="shared" si="0"/>
        <v>152882.56</v>
      </c>
      <c r="J45" s="141">
        <v>65559.49</v>
      </c>
      <c r="K45" s="142">
        <v>0</v>
      </c>
      <c r="L45" s="143">
        <f t="shared" si="1"/>
        <v>65559.49</v>
      </c>
    </row>
    <row r="46" spans="1:12" ht="24.75" customHeight="1">
      <c r="A46" s="293" t="s">
        <v>343</v>
      </c>
      <c r="B46" s="294"/>
      <c r="C46" s="294"/>
      <c r="D46" s="294"/>
      <c r="E46" s="295"/>
      <c r="F46" s="37">
        <v>163</v>
      </c>
      <c r="G46" s="144">
        <f>SUM(G47:G49)</f>
        <v>0</v>
      </c>
      <c r="H46" s="145">
        <f>SUM(H47:H49)</f>
        <v>-10670000</v>
      </c>
      <c r="I46" s="143">
        <f t="shared" si="0"/>
        <v>-10670000</v>
      </c>
      <c r="J46" s="144">
        <f>SUM(J47:J49)</f>
        <v>0</v>
      </c>
      <c r="K46" s="145">
        <f>SUM(K47:K49)</f>
        <v>-17117895.65</v>
      </c>
      <c r="L46" s="143">
        <f t="shared" si="1"/>
        <v>-17117895.65</v>
      </c>
    </row>
    <row r="47" spans="1:12" ht="12.75" customHeight="1">
      <c r="A47" s="293" t="s">
        <v>336</v>
      </c>
      <c r="B47" s="294"/>
      <c r="C47" s="294"/>
      <c r="D47" s="294"/>
      <c r="E47" s="295"/>
      <c r="F47" s="37">
        <v>164</v>
      </c>
      <c r="G47" s="141"/>
      <c r="H47" s="142">
        <v>-10670000</v>
      </c>
      <c r="I47" s="143">
        <f t="shared" si="0"/>
        <v>-10670000</v>
      </c>
      <c r="J47" s="141">
        <v>0</v>
      </c>
      <c r="K47" s="142">
        <v>-17117895.65</v>
      </c>
      <c r="L47" s="143">
        <f t="shared" si="1"/>
        <v>-17117895.65</v>
      </c>
    </row>
    <row r="48" spans="1:12" ht="12.75" customHeight="1">
      <c r="A48" s="293" t="s">
        <v>337</v>
      </c>
      <c r="B48" s="294"/>
      <c r="C48" s="294"/>
      <c r="D48" s="294"/>
      <c r="E48" s="295"/>
      <c r="F48" s="37">
        <v>165</v>
      </c>
      <c r="G48" s="141"/>
      <c r="H48" s="142"/>
      <c r="I48" s="143">
        <f t="shared" si="0"/>
        <v>0</v>
      </c>
      <c r="J48" s="141">
        <v>0</v>
      </c>
      <c r="K48" s="142">
        <v>0</v>
      </c>
      <c r="L48" s="143">
        <f t="shared" si="1"/>
        <v>0</v>
      </c>
    </row>
    <row r="49" spans="1:12" ht="12.75" customHeight="1">
      <c r="A49" s="293" t="s">
        <v>338</v>
      </c>
      <c r="B49" s="294"/>
      <c r="C49" s="294"/>
      <c r="D49" s="294"/>
      <c r="E49" s="295"/>
      <c r="F49" s="37">
        <v>166</v>
      </c>
      <c r="G49" s="141"/>
      <c r="H49" s="142"/>
      <c r="I49" s="143">
        <f t="shared" si="0"/>
        <v>0</v>
      </c>
      <c r="J49" s="141">
        <v>0</v>
      </c>
      <c r="K49" s="142">
        <v>0</v>
      </c>
      <c r="L49" s="143">
        <f t="shared" si="1"/>
        <v>0</v>
      </c>
    </row>
    <row r="50" spans="1:12" ht="51" customHeight="1">
      <c r="A50" s="327" t="s">
        <v>482</v>
      </c>
      <c r="B50" s="328"/>
      <c r="C50" s="328"/>
      <c r="D50" s="328"/>
      <c r="E50" s="329"/>
      <c r="F50" s="37">
        <v>167</v>
      </c>
      <c r="G50" s="144">
        <f>SUM(G51:G53)</f>
        <v>4700768.05</v>
      </c>
      <c r="H50" s="145">
        <f>SUM(H51:H53)</f>
        <v>0</v>
      </c>
      <c r="I50" s="143">
        <f t="shared" si="0"/>
        <v>4700768.05</v>
      </c>
      <c r="J50" s="144">
        <f>SUM(J51:J53)</f>
        <v>4947344.91</v>
      </c>
      <c r="K50" s="145">
        <f>SUM(K51:K53)</f>
        <v>0</v>
      </c>
      <c r="L50" s="143">
        <f t="shared" si="1"/>
        <v>4947344.91</v>
      </c>
    </row>
    <row r="51" spans="1:12" ht="12.75" customHeight="1">
      <c r="A51" s="293" t="s">
        <v>344</v>
      </c>
      <c r="B51" s="294"/>
      <c r="C51" s="294"/>
      <c r="D51" s="294"/>
      <c r="E51" s="295"/>
      <c r="F51" s="37">
        <v>168</v>
      </c>
      <c r="G51" s="141">
        <v>4700768.05</v>
      </c>
      <c r="H51" s="142"/>
      <c r="I51" s="143">
        <f t="shared" si="0"/>
        <v>4700768.05</v>
      </c>
      <c r="J51" s="141">
        <v>4947344.91</v>
      </c>
      <c r="K51" s="142">
        <v>0</v>
      </c>
      <c r="L51" s="143">
        <f t="shared" si="1"/>
        <v>4947344.91</v>
      </c>
    </row>
    <row r="52" spans="1:12" ht="12.75" customHeight="1">
      <c r="A52" s="293" t="s">
        <v>345</v>
      </c>
      <c r="B52" s="294"/>
      <c r="C52" s="294"/>
      <c r="D52" s="294"/>
      <c r="E52" s="295"/>
      <c r="F52" s="37">
        <v>169</v>
      </c>
      <c r="G52" s="141"/>
      <c r="H52" s="142"/>
      <c r="I52" s="143">
        <f t="shared" si="0"/>
        <v>0</v>
      </c>
      <c r="J52" s="141">
        <v>0</v>
      </c>
      <c r="K52" s="142">
        <v>0</v>
      </c>
      <c r="L52" s="143">
        <f t="shared" si="1"/>
        <v>0</v>
      </c>
    </row>
    <row r="53" spans="1:12" ht="12.75" customHeight="1">
      <c r="A53" s="293" t="s">
        <v>346</v>
      </c>
      <c r="B53" s="294"/>
      <c r="C53" s="294"/>
      <c r="D53" s="294"/>
      <c r="E53" s="295"/>
      <c r="F53" s="37">
        <v>170</v>
      </c>
      <c r="G53" s="141"/>
      <c r="H53" s="142"/>
      <c r="I53" s="143">
        <f t="shared" si="0"/>
        <v>0</v>
      </c>
      <c r="J53" s="141">
        <v>0</v>
      </c>
      <c r="K53" s="142">
        <v>0</v>
      </c>
      <c r="L53" s="143">
        <f t="shared" si="1"/>
        <v>0</v>
      </c>
    </row>
    <row r="54" spans="1:12" ht="26.25" customHeight="1">
      <c r="A54" s="300" t="s">
        <v>481</v>
      </c>
      <c r="B54" s="294"/>
      <c r="C54" s="294"/>
      <c r="D54" s="294"/>
      <c r="E54" s="295"/>
      <c r="F54" s="37">
        <v>171</v>
      </c>
      <c r="G54" s="144">
        <f>SUM(G55:G56)</f>
        <v>0</v>
      </c>
      <c r="H54" s="145">
        <f>SUM(H55:H56)</f>
        <v>-466212.57</v>
      </c>
      <c r="I54" s="143">
        <f t="shared" si="0"/>
        <v>-466212.57</v>
      </c>
      <c r="J54" s="144">
        <f>SUM(J55:J56)</f>
        <v>0</v>
      </c>
      <c r="K54" s="145">
        <f>SUM(K55:K56)</f>
        <v>561465.6499999999</v>
      </c>
      <c r="L54" s="143">
        <f t="shared" si="1"/>
        <v>561465.6499999999</v>
      </c>
    </row>
    <row r="55" spans="1:12" ht="12.75" customHeight="1">
      <c r="A55" s="293" t="s">
        <v>347</v>
      </c>
      <c r="B55" s="294"/>
      <c r="C55" s="294"/>
      <c r="D55" s="294"/>
      <c r="E55" s="295"/>
      <c r="F55" s="37">
        <v>172</v>
      </c>
      <c r="G55" s="141"/>
      <c r="H55" s="142">
        <v>-104980.88</v>
      </c>
      <c r="I55" s="143">
        <f t="shared" si="0"/>
        <v>-104980.88</v>
      </c>
      <c r="J55" s="141">
        <v>0</v>
      </c>
      <c r="K55" s="142">
        <v>999176.21</v>
      </c>
      <c r="L55" s="143">
        <f t="shared" si="1"/>
        <v>999176.21</v>
      </c>
    </row>
    <row r="56" spans="1:12" ht="12.75" customHeight="1">
      <c r="A56" s="293" t="s">
        <v>348</v>
      </c>
      <c r="B56" s="294"/>
      <c r="C56" s="294"/>
      <c r="D56" s="294"/>
      <c r="E56" s="295"/>
      <c r="F56" s="37">
        <v>173</v>
      </c>
      <c r="G56" s="141"/>
      <c r="H56" s="142">
        <v>-361231.69</v>
      </c>
      <c r="I56" s="143">
        <f t="shared" si="0"/>
        <v>-361231.69</v>
      </c>
      <c r="J56" s="141">
        <v>0</v>
      </c>
      <c r="K56" s="142">
        <v>-437710.56</v>
      </c>
      <c r="L56" s="143">
        <f t="shared" si="1"/>
        <v>-437710.56</v>
      </c>
    </row>
    <row r="57" spans="1:12" ht="21" customHeight="1">
      <c r="A57" s="300" t="s">
        <v>349</v>
      </c>
      <c r="B57" s="294"/>
      <c r="C57" s="294"/>
      <c r="D57" s="294"/>
      <c r="E57" s="295"/>
      <c r="F57" s="37">
        <v>174</v>
      </c>
      <c r="G57" s="144">
        <f>G58+G62</f>
        <v>-108883777.06</v>
      </c>
      <c r="H57" s="145">
        <f>H58+H62</f>
        <v>-1040417397.1399999</v>
      </c>
      <c r="I57" s="143">
        <f t="shared" si="0"/>
        <v>-1149301174.1999998</v>
      </c>
      <c r="J57" s="144">
        <f>J58+J62</f>
        <v>-118230886.19999999</v>
      </c>
      <c r="K57" s="145">
        <f>K58+K62</f>
        <v>-999522607.6700001</v>
      </c>
      <c r="L57" s="143">
        <f t="shared" si="1"/>
        <v>-1117753493.8700001</v>
      </c>
    </row>
    <row r="58" spans="1:12" ht="12.75" customHeight="1">
      <c r="A58" s="293" t="s">
        <v>350</v>
      </c>
      <c r="B58" s="294"/>
      <c r="C58" s="294"/>
      <c r="D58" s="294"/>
      <c r="E58" s="295"/>
      <c r="F58" s="37">
        <v>175</v>
      </c>
      <c r="G58" s="144">
        <f>SUM(G59:G61)</f>
        <v>-35290162.93</v>
      </c>
      <c r="H58" s="145">
        <f>SUM(H59:H61)</f>
        <v>-296237384.36999995</v>
      </c>
      <c r="I58" s="143">
        <f t="shared" si="0"/>
        <v>-331527547.29999995</v>
      </c>
      <c r="J58" s="144">
        <f>SUM(J59:J61)</f>
        <v>-30792325.4</v>
      </c>
      <c r="K58" s="145">
        <f>SUM(K59:K61)</f>
        <v>-300698985.93</v>
      </c>
      <c r="L58" s="143">
        <f t="shared" si="1"/>
        <v>-331491311.33</v>
      </c>
    </row>
    <row r="59" spans="1:12" ht="12.75" customHeight="1">
      <c r="A59" s="293" t="s">
        <v>351</v>
      </c>
      <c r="B59" s="294"/>
      <c r="C59" s="294"/>
      <c r="D59" s="294"/>
      <c r="E59" s="295"/>
      <c r="F59" s="37">
        <v>176</v>
      </c>
      <c r="G59" s="141">
        <v>-25822347.29</v>
      </c>
      <c r="H59" s="142">
        <v>-176517442.88</v>
      </c>
      <c r="I59" s="143">
        <f t="shared" si="0"/>
        <v>-202339790.17</v>
      </c>
      <c r="J59" s="141">
        <v>-23143484.45</v>
      </c>
      <c r="K59" s="142">
        <v>-191091364.34</v>
      </c>
      <c r="L59" s="143">
        <f t="shared" si="1"/>
        <v>-214234848.79</v>
      </c>
    </row>
    <row r="60" spans="1:12" ht="12.75" customHeight="1">
      <c r="A60" s="293" t="s">
        <v>352</v>
      </c>
      <c r="B60" s="294"/>
      <c r="C60" s="294"/>
      <c r="D60" s="294"/>
      <c r="E60" s="295"/>
      <c r="F60" s="37">
        <v>177</v>
      </c>
      <c r="G60" s="141">
        <v>-9467815.64</v>
      </c>
      <c r="H60" s="142">
        <v>-123177080.96</v>
      </c>
      <c r="I60" s="143">
        <f t="shared" si="0"/>
        <v>-132644896.6</v>
      </c>
      <c r="J60" s="141">
        <v>-7648840.95</v>
      </c>
      <c r="K60" s="142">
        <v>-107511353.42</v>
      </c>
      <c r="L60" s="143">
        <f t="shared" si="1"/>
        <v>-115160194.37</v>
      </c>
    </row>
    <row r="61" spans="1:12" ht="12.75" customHeight="1">
      <c r="A61" s="293" t="s">
        <v>353</v>
      </c>
      <c r="B61" s="294"/>
      <c r="C61" s="294"/>
      <c r="D61" s="294"/>
      <c r="E61" s="295"/>
      <c r="F61" s="37">
        <v>178</v>
      </c>
      <c r="G61" s="141"/>
      <c r="H61" s="142">
        <v>3457139.47</v>
      </c>
      <c r="I61" s="143">
        <f t="shared" si="0"/>
        <v>3457139.47</v>
      </c>
      <c r="J61" s="141">
        <v>0</v>
      </c>
      <c r="K61" s="142">
        <v>-2096268.17</v>
      </c>
      <c r="L61" s="143">
        <f t="shared" si="1"/>
        <v>-2096268.17</v>
      </c>
    </row>
    <row r="62" spans="1:12" ht="24" customHeight="1">
      <c r="A62" s="293" t="s">
        <v>354</v>
      </c>
      <c r="B62" s="294"/>
      <c r="C62" s="294"/>
      <c r="D62" s="294"/>
      <c r="E62" s="295"/>
      <c r="F62" s="37">
        <v>179</v>
      </c>
      <c r="G62" s="144">
        <f>SUM(G63:G65)</f>
        <v>-73593614.13</v>
      </c>
      <c r="H62" s="145">
        <f>SUM(H63:H65)</f>
        <v>-744180012.77</v>
      </c>
      <c r="I62" s="143">
        <f t="shared" si="0"/>
        <v>-817773626.9</v>
      </c>
      <c r="J62" s="144">
        <f>SUM(J63:J65)</f>
        <v>-87438560.8</v>
      </c>
      <c r="K62" s="145">
        <f>SUM(K63:K65)</f>
        <v>-698823621.74</v>
      </c>
      <c r="L62" s="143">
        <f t="shared" si="1"/>
        <v>-786262182.54</v>
      </c>
    </row>
    <row r="63" spans="1:12" ht="12.75" customHeight="1">
      <c r="A63" s="293" t="s">
        <v>355</v>
      </c>
      <c r="B63" s="294"/>
      <c r="C63" s="294"/>
      <c r="D63" s="294"/>
      <c r="E63" s="295"/>
      <c r="F63" s="37">
        <v>180</v>
      </c>
      <c r="G63" s="141">
        <v>-1944284.8</v>
      </c>
      <c r="H63" s="142">
        <v>-54451778.95</v>
      </c>
      <c r="I63" s="143">
        <f t="shared" si="0"/>
        <v>-56396063.75</v>
      </c>
      <c r="J63" s="141">
        <v>-2088098.55</v>
      </c>
      <c r="K63" s="142">
        <v>-59290210.31</v>
      </c>
      <c r="L63" s="143">
        <f t="shared" si="1"/>
        <v>-61378308.86</v>
      </c>
    </row>
    <row r="64" spans="1:12" ht="20.25" customHeight="1">
      <c r="A64" s="293" t="s">
        <v>356</v>
      </c>
      <c r="B64" s="294"/>
      <c r="C64" s="294"/>
      <c r="D64" s="294"/>
      <c r="E64" s="295"/>
      <c r="F64" s="37">
        <v>181</v>
      </c>
      <c r="G64" s="141">
        <v>-44308600.26</v>
      </c>
      <c r="H64" s="142">
        <v>-380279989.41</v>
      </c>
      <c r="I64" s="143">
        <f t="shared" si="0"/>
        <v>-424588589.67</v>
      </c>
      <c r="J64" s="141">
        <v>-44719484.27</v>
      </c>
      <c r="K64" s="142">
        <v>-374390554.43</v>
      </c>
      <c r="L64" s="143">
        <f t="shared" si="1"/>
        <v>-419110038.7</v>
      </c>
    </row>
    <row r="65" spans="1:12" ht="12.75" customHeight="1">
      <c r="A65" s="293" t="s">
        <v>357</v>
      </c>
      <c r="B65" s="294"/>
      <c r="C65" s="294"/>
      <c r="D65" s="294"/>
      <c r="E65" s="295"/>
      <c r="F65" s="37">
        <v>182</v>
      </c>
      <c r="G65" s="141">
        <v>-27340729.07</v>
      </c>
      <c r="H65" s="142">
        <v>-309448244.41</v>
      </c>
      <c r="I65" s="143">
        <f t="shared" si="0"/>
        <v>-336788973.48</v>
      </c>
      <c r="J65" s="141">
        <v>-40630977.98</v>
      </c>
      <c r="K65" s="142">
        <v>-265142857</v>
      </c>
      <c r="L65" s="143">
        <f t="shared" si="1"/>
        <v>-305773834.98</v>
      </c>
    </row>
    <row r="66" spans="1:12" ht="12.75" customHeight="1">
      <c r="A66" s="300" t="s">
        <v>358</v>
      </c>
      <c r="B66" s="294"/>
      <c r="C66" s="294"/>
      <c r="D66" s="294"/>
      <c r="E66" s="295"/>
      <c r="F66" s="37">
        <v>183</v>
      </c>
      <c r="G66" s="144">
        <f>SUM(G67:G73)</f>
        <v>-20233602.58</v>
      </c>
      <c r="H66" s="145">
        <f>SUM(H67:H73)</f>
        <v>-184753812.12</v>
      </c>
      <c r="I66" s="143">
        <f t="shared" si="0"/>
        <v>-204987414.7</v>
      </c>
      <c r="J66" s="144">
        <f>SUM(J67:J73)</f>
        <v>-28657729.589999996</v>
      </c>
      <c r="K66" s="145">
        <f>SUM(K67:K73)</f>
        <v>-128045104.10000002</v>
      </c>
      <c r="L66" s="143">
        <f t="shared" si="1"/>
        <v>-156702833.69000003</v>
      </c>
    </row>
    <row r="67" spans="1:12" ht="21" customHeight="1">
      <c r="A67" s="293" t="s">
        <v>359</v>
      </c>
      <c r="B67" s="294"/>
      <c r="C67" s="294"/>
      <c r="D67" s="294"/>
      <c r="E67" s="295"/>
      <c r="F67" s="37">
        <v>184</v>
      </c>
      <c r="G67" s="141"/>
      <c r="H67" s="142"/>
      <c r="I67" s="143">
        <f t="shared" si="0"/>
        <v>0</v>
      </c>
      <c r="J67" s="141">
        <v>0</v>
      </c>
      <c r="K67" s="142">
        <v>0</v>
      </c>
      <c r="L67" s="143">
        <f t="shared" si="1"/>
        <v>0</v>
      </c>
    </row>
    <row r="68" spans="1:12" ht="12.75" customHeight="1">
      <c r="A68" s="293" t="s">
        <v>360</v>
      </c>
      <c r="B68" s="294"/>
      <c r="C68" s="294"/>
      <c r="D68" s="294"/>
      <c r="E68" s="295"/>
      <c r="F68" s="37">
        <v>185</v>
      </c>
      <c r="G68" s="141">
        <v>-12185.54</v>
      </c>
      <c r="H68" s="142">
        <v>-1353.63</v>
      </c>
      <c r="I68" s="143">
        <f t="shared" si="0"/>
        <v>-13539.170000000002</v>
      </c>
      <c r="J68" s="141">
        <v>-33336.09</v>
      </c>
      <c r="K68" s="142">
        <v>-27663.93</v>
      </c>
      <c r="L68" s="143">
        <f t="shared" si="1"/>
        <v>-61000.02</v>
      </c>
    </row>
    <row r="69" spans="1:12" ht="12.75" customHeight="1">
      <c r="A69" s="293" t="s">
        <v>361</v>
      </c>
      <c r="B69" s="294"/>
      <c r="C69" s="294"/>
      <c r="D69" s="294"/>
      <c r="E69" s="295"/>
      <c r="F69" s="37">
        <v>186</v>
      </c>
      <c r="G69" s="141">
        <v>-12043533.83</v>
      </c>
      <c r="H69" s="142">
        <v>-32152660.72</v>
      </c>
      <c r="I69" s="143">
        <f t="shared" si="0"/>
        <v>-44196194.55</v>
      </c>
      <c r="J69" s="141">
        <v>-23815095.33</v>
      </c>
      <c r="K69" s="142">
        <v>-76852570.89</v>
      </c>
      <c r="L69" s="143">
        <f t="shared" si="1"/>
        <v>-100667666.22</v>
      </c>
    </row>
    <row r="70" spans="1:12" ht="23.25" customHeight="1">
      <c r="A70" s="293" t="s">
        <v>362</v>
      </c>
      <c r="B70" s="294"/>
      <c r="C70" s="294"/>
      <c r="D70" s="294"/>
      <c r="E70" s="295"/>
      <c r="F70" s="37">
        <v>187</v>
      </c>
      <c r="G70" s="141">
        <v>-2575940.33</v>
      </c>
      <c r="H70" s="142">
        <v>-21363965.72</v>
      </c>
      <c r="I70" s="143">
        <f t="shared" si="0"/>
        <v>-23939906.049999997</v>
      </c>
      <c r="J70" s="141">
        <v>-3076766.34</v>
      </c>
      <c r="K70" s="142">
        <v>-233257.58</v>
      </c>
      <c r="L70" s="143">
        <f t="shared" si="1"/>
        <v>-3310023.92</v>
      </c>
    </row>
    <row r="71" spans="1:12" ht="19.5" customHeight="1">
      <c r="A71" s="293" t="s">
        <v>363</v>
      </c>
      <c r="B71" s="294"/>
      <c r="C71" s="294"/>
      <c r="D71" s="294"/>
      <c r="E71" s="295"/>
      <c r="F71" s="37">
        <v>188</v>
      </c>
      <c r="G71" s="141">
        <v>-5089977.75</v>
      </c>
      <c r="H71" s="142">
        <v>-8014887.95</v>
      </c>
      <c r="I71" s="143">
        <f t="shared" si="0"/>
        <v>-13104865.7</v>
      </c>
      <c r="J71" s="141">
        <v>-1113883.08</v>
      </c>
      <c r="K71" s="142">
        <v>-4176827.2</v>
      </c>
      <c r="L71" s="143">
        <f t="shared" si="1"/>
        <v>-5290710.28</v>
      </c>
    </row>
    <row r="72" spans="1:12" ht="12.75" customHeight="1">
      <c r="A72" s="293" t="s">
        <v>364</v>
      </c>
      <c r="B72" s="294"/>
      <c r="C72" s="294"/>
      <c r="D72" s="294"/>
      <c r="E72" s="295"/>
      <c r="F72" s="37">
        <v>189</v>
      </c>
      <c r="G72" s="141"/>
      <c r="H72" s="142"/>
      <c r="I72" s="143">
        <f aca="true" t="shared" si="2" ref="I72:I99">G72+H72</f>
        <v>0</v>
      </c>
      <c r="J72" s="141">
        <v>0</v>
      </c>
      <c r="K72" s="142">
        <v>-0.00999999977648258</v>
      </c>
      <c r="L72" s="143">
        <f aca="true" t="shared" si="3" ref="L72:L99">J72+K72</f>
        <v>-0.00999999977648258</v>
      </c>
    </row>
    <row r="73" spans="1:12" ht="12.75" customHeight="1">
      <c r="A73" s="293" t="s">
        <v>365</v>
      </c>
      <c r="B73" s="294"/>
      <c r="C73" s="294"/>
      <c r="D73" s="294"/>
      <c r="E73" s="295"/>
      <c r="F73" s="37">
        <v>190</v>
      </c>
      <c r="G73" s="141">
        <v>-511965.13</v>
      </c>
      <c r="H73" s="142">
        <v>-123220944.1</v>
      </c>
      <c r="I73" s="143">
        <f t="shared" si="2"/>
        <v>-123732909.22999999</v>
      </c>
      <c r="J73" s="141">
        <v>-618648.75</v>
      </c>
      <c r="K73" s="142">
        <v>-46754784.49</v>
      </c>
      <c r="L73" s="143">
        <f t="shared" si="3"/>
        <v>-47373433.24</v>
      </c>
    </row>
    <row r="74" spans="1:12" ht="24.75" customHeight="1">
      <c r="A74" s="300" t="s">
        <v>366</v>
      </c>
      <c r="B74" s="294"/>
      <c r="C74" s="294"/>
      <c r="D74" s="294"/>
      <c r="E74" s="295"/>
      <c r="F74" s="37">
        <v>191</v>
      </c>
      <c r="G74" s="144">
        <f>SUM(G75:G76)</f>
        <v>-190956.41</v>
      </c>
      <c r="H74" s="145">
        <f>SUM(H75:H76)</f>
        <v>-84668049.2</v>
      </c>
      <c r="I74" s="143">
        <f t="shared" si="2"/>
        <v>-84859005.61</v>
      </c>
      <c r="J74" s="144">
        <f>SUM(J75:J76)</f>
        <v>-287042.07</v>
      </c>
      <c r="K74" s="145">
        <f>SUM(K75:K76)</f>
        <v>-90939086.39</v>
      </c>
      <c r="L74" s="143">
        <f t="shared" si="3"/>
        <v>-91226128.46</v>
      </c>
    </row>
    <row r="75" spans="1:12" ht="12.75" customHeight="1">
      <c r="A75" s="293" t="s">
        <v>367</v>
      </c>
      <c r="B75" s="294"/>
      <c r="C75" s="294"/>
      <c r="D75" s="294"/>
      <c r="E75" s="295"/>
      <c r="F75" s="37">
        <v>192</v>
      </c>
      <c r="G75" s="141"/>
      <c r="H75" s="142">
        <v>-6101039.4</v>
      </c>
      <c r="I75" s="143">
        <f t="shared" si="2"/>
        <v>-6101039.4</v>
      </c>
      <c r="J75" s="141">
        <v>0</v>
      </c>
      <c r="K75" s="142">
        <v>-6103164.77</v>
      </c>
      <c r="L75" s="143">
        <f t="shared" si="3"/>
        <v>-6103164.77</v>
      </c>
    </row>
    <row r="76" spans="1:12" ht="12.75" customHeight="1">
      <c r="A76" s="293" t="s">
        <v>368</v>
      </c>
      <c r="B76" s="294"/>
      <c r="C76" s="294"/>
      <c r="D76" s="294"/>
      <c r="E76" s="295"/>
      <c r="F76" s="37">
        <v>193</v>
      </c>
      <c r="G76" s="141">
        <v>-190956.41</v>
      </c>
      <c r="H76" s="142">
        <v>-78567009.8</v>
      </c>
      <c r="I76" s="143">
        <f t="shared" si="2"/>
        <v>-78757966.21</v>
      </c>
      <c r="J76" s="141">
        <v>-287042.07</v>
      </c>
      <c r="K76" s="142">
        <v>-84835921.62</v>
      </c>
      <c r="L76" s="143">
        <f t="shared" si="3"/>
        <v>-85122963.69</v>
      </c>
    </row>
    <row r="77" spans="1:12" ht="12.75" customHeight="1">
      <c r="A77" s="300" t="s">
        <v>369</v>
      </c>
      <c r="B77" s="294"/>
      <c r="C77" s="294"/>
      <c r="D77" s="294"/>
      <c r="E77" s="295"/>
      <c r="F77" s="37">
        <v>194</v>
      </c>
      <c r="G77" s="141">
        <v>-1142462.99</v>
      </c>
      <c r="H77" s="142">
        <v>-168881499.21</v>
      </c>
      <c r="I77" s="143">
        <f t="shared" si="2"/>
        <v>-170023962.20000002</v>
      </c>
      <c r="J77" s="141">
        <v>0</v>
      </c>
      <c r="K77" s="142">
        <v>-147943018.51</v>
      </c>
      <c r="L77" s="143">
        <f t="shared" si="3"/>
        <v>-147943018.51</v>
      </c>
    </row>
    <row r="78" spans="1:12" ht="36" customHeight="1">
      <c r="A78" s="300" t="s">
        <v>370</v>
      </c>
      <c r="B78" s="303"/>
      <c r="C78" s="303"/>
      <c r="D78" s="303"/>
      <c r="E78" s="304"/>
      <c r="F78" s="37">
        <v>195</v>
      </c>
      <c r="G78" s="144">
        <f>G7+G16+G30+G31+G32+G33+G42+G50+G54+G57+G66+G74+G77</f>
        <v>9676406.679999998</v>
      </c>
      <c r="H78" s="145">
        <f>H7+H16+H30+H31+H32+H33+H42+H50+H54+H57+H66+H74+H77</f>
        <v>148600606.11999986</v>
      </c>
      <c r="I78" s="143">
        <f t="shared" si="2"/>
        <v>158277012.79999986</v>
      </c>
      <c r="J78" s="144">
        <f>J7+J16+J30+J31+J32+J33+J42+J50+J54+J57+J66+J74+J77</f>
        <v>17140374.78999996</v>
      </c>
      <c r="K78" s="145">
        <f>K7+K16+K30+K31+K32+K33+K42+K50+K54+K57+K66+K74+K77</f>
        <v>149122659.57000065</v>
      </c>
      <c r="L78" s="143">
        <f t="shared" si="3"/>
        <v>166263034.3600006</v>
      </c>
    </row>
    <row r="79" spans="1:12" ht="12.75" customHeight="1">
      <c r="A79" s="300" t="s">
        <v>371</v>
      </c>
      <c r="B79" s="294"/>
      <c r="C79" s="294"/>
      <c r="D79" s="294"/>
      <c r="E79" s="295"/>
      <c r="F79" s="37">
        <v>196</v>
      </c>
      <c r="G79" s="144">
        <f>SUM(G80:G81)</f>
        <v>-2551473.34</v>
      </c>
      <c r="H79" s="145">
        <f>SUM(H80:H81)</f>
        <v>-46033080.95999999</v>
      </c>
      <c r="I79" s="143">
        <f t="shared" si="2"/>
        <v>-48584554.3</v>
      </c>
      <c r="J79" s="144">
        <f>SUM(J80:J81)</f>
        <v>-4991196.319999999</v>
      </c>
      <c r="K79" s="145">
        <f>SUM(K80:K81)</f>
        <v>-34054062.97</v>
      </c>
      <c r="L79" s="143">
        <f t="shared" si="3"/>
        <v>-39045259.29</v>
      </c>
    </row>
    <row r="80" spans="1:12" ht="12.75" customHeight="1">
      <c r="A80" s="293" t="s">
        <v>372</v>
      </c>
      <c r="B80" s="294"/>
      <c r="C80" s="294"/>
      <c r="D80" s="294"/>
      <c r="E80" s="295"/>
      <c r="F80" s="37">
        <v>197</v>
      </c>
      <c r="G80" s="141">
        <v>-1616708.42</v>
      </c>
      <c r="H80" s="142">
        <v>-45990298.16</v>
      </c>
      <c r="I80" s="143">
        <f t="shared" si="2"/>
        <v>-47607006.58</v>
      </c>
      <c r="J80" s="141">
        <v>-5220549.02</v>
      </c>
      <c r="K80" s="142">
        <v>-45417025.72</v>
      </c>
      <c r="L80" s="143">
        <f t="shared" si="3"/>
        <v>-50637574.739999995</v>
      </c>
    </row>
    <row r="81" spans="1:12" ht="12.75" customHeight="1">
      <c r="A81" s="293" t="s">
        <v>373</v>
      </c>
      <c r="B81" s="294"/>
      <c r="C81" s="294"/>
      <c r="D81" s="294"/>
      <c r="E81" s="295"/>
      <c r="F81" s="37">
        <v>198</v>
      </c>
      <c r="G81" s="141">
        <v>-934764.92</v>
      </c>
      <c r="H81" s="142">
        <v>-42782.8</v>
      </c>
      <c r="I81" s="143">
        <f t="shared" si="2"/>
        <v>-977547.7200000001</v>
      </c>
      <c r="J81" s="141">
        <v>229352.7</v>
      </c>
      <c r="K81" s="142">
        <v>11362962.75</v>
      </c>
      <c r="L81" s="143">
        <f t="shared" si="3"/>
        <v>11592315.45</v>
      </c>
    </row>
    <row r="82" spans="1:12" ht="21" customHeight="1">
      <c r="A82" s="300" t="s">
        <v>374</v>
      </c>
      <c r="B82" s="294"/>
      <c r="C82" s="294"/>
      <c r="D82" s="294"/>
      <c r="E82" s="295"/>
      <c r="F82" s="37">
        <v>199</v>
      </c>
      <c r="G82" s="144">
        <f>G78+G79</f>
        <v>7124933.339999998</v>
      </c>
      <c r="H82" s="145">
        <f>H78+H79</f>
        <v>102567525.15999986</v>
      </c>
      <c r="I82" s="143">
        <f t="shared" si="2"/>
        <v>109692458.49999987</v>
      </c>
      <c r="J82" s="144">
        <f>J78+J79</f>
        <v>12149178.469999962</v>
      </c>
      <c r="K82" s="145">
        <f>K78+K79</f>
        <v>115068596.60000065</v>
      </c>
      <c r="L82" s="143">
        <f>J82+K82</f>
        <v>127217775.07000062</v>
      </c>
    </row>
    <row r="83" spans="1:12" ht="12.75" customHeight="1">
      <c r="A83" s="300" t="s">
        <v>300</v>
      </c>
      <c r="B83" s="303"/>
      <c r="C83" s="303"/>
      <c r="D83" s="303"/>
      <c r="E83" s="304"/>
      <c r="F83" s="37">
        <v>200</v>
      </c>
      <c r="G83" s="141">
        <v>6785475.339999973</v>
      </c>
      <c r="H83" s="142">
        <v>100261629.38766035</v>
      </c>
      <c r="I83" s="143">
        <f t="shared" si="2"/>
        <v>107047104.72766033</v>
      </c>
      <c r="J83" s="141">
        <v>11469442.190000052</v>
      </c>
      <c r="K83" s="142">
        <v>111949580.82506125</v>
      </c>
      <c r="L83" s="143">
        <f t="shared" si="3"/>
        <v>123419023.0150613</v>
      </c>
    </row>
    <row r="84" spans="1:12" ht="12.75" customHeight="1">
      <c r="A84" s="300" t="s">
        <v>301</v>
      </c>
      <c r="B84" s="303"/>
      <c r="C84" s="303"/>
      <c r="D84" s="303"/>
      <c r="E84" s="304"/>
      <c r="F84" s="37">
        <v>201</v>
      </c>
      <c r="G84" s="141">
        <v>339458</v>
      </c>
      <c r="H84" s="142">
        <v>2305894.6123389998</v>
      </c>
      <c r="I84" s="143">
        <f t="shared" si="2"/>
        <v>2645352.6123389998</v>
      </c>
      <c r="J84" s="141">
        <v>679736.28</v>
      </c>
      <c r="K84" s="142">
        <v>3119015.7749389997</v>
      </c>
      <c r="L84" s="143">
        <f t="shared" si="3"/>
        <v>3798752.054939</v>
      </c>
    </row>
    <row r="85" spans="1:12" ht="12.75" customHeight="1">
      <c r="A85" s="300" t="s">
        <v>375</v>
      </c>
      <c r="B85" s="303"/>
      <c r="C85" s="303"/>
      <c r="D85" s="303"/>
      <c r="E85" s="303"/>
      <c r="F85" s="37">
        <v>202</v>
      </c>
      <c r="G85" s="146">
        <v>524191940.60999995</v>
      </c>
      <c r="H85" s="147">
        <v>3042153045.0499997</v>
      </c>
      <c r="I85" s="148">
        <f>I7+I16+I30+I31+I32</f>
        <v>3566344985.6599994</v>
      </c>
      <c r="J85" s="146">
        <f>J7+J16+J30+J31+J32</f>
        <v>558445331.52</v>
      </c>
      <c r="K85" s="147">
        <f>K7+K16+K30+K31+K32</f>
        <v>2941792357.920001</v>
      </c>
      <c r="L85" s="148">
        <f>L7+L16+L30+L31+L32</f>
        <v>3500237689.440001</v>
      </c>
    </row>
    <row r="86" spans="1:12" ht="12.75" customHeight="1">
      <c r="A86" s="300" t="s">
        <v>376</v>
      </c>
      <c r="B86" s="303"/>
      <c r="C86" s="303"/>
      <c r="D86" s="303"/>
      <c r="E86" s="303"/>
      <c r="F86" s="37">
        <v>203</v>
      </c>
      <c r="G86" s="146">
        <v>-517067007.2699999</v>
      </c>
      <c r="H86" s="147">
        <v>-2939585519.8899994</v>
      </c>
      <c r="I86" s="148">
        <f>I33+I42+I50+I54+I57+I66+I74+I77+I79</f>
        <v>-3456652527.16</v>
      </c>
      <c r="J86" s="146">
        <f>J33+J42+J50+J54+J57+J66+J74+J77+J79</f>
        <v>-546296153.0500001</v>
      </c>
      <c r="K86" s="147">
        <f>K33+K42+K50+K54+K57+K66+K74+K77+K79</f>
        <v>-2826723761.32</v>
      </c>
      <c r="L86" s="148">
        <f>L33+L42+L50+L54+L57+L66+L74+L77+L79</f>
        <v>-3373019914.37</v>
      </c>
    </row>
    <row r="87" spans="1:12" ht="12.75" customHeight="1">
      <c r="A87" s="300" t="s">
        <v>377</v>
      </c>
      <c r="B87" s="294"/>
      <c r="C87" s="294"/>
      <c r="D87" s="294"/>
      <c r="E87" s="294"/>
      <c r="F87" s="37">
        <v>204</v>
      </c>
      <c r="G87" s="144">
        <f>SUM(G88:G94)-G95</f>
        <v>-24407721</v>
      </c>
      <c r="H87" s="145">
        <f>SUM(H88:H94)-H95</f>
        <v>-39370966</v>
      </c>
      <c r="I87" s="143">
        <f t="shared" si="2"/>
        <v>-63778687</v>
      </c>
      <c r="J87" s="144">
        <f>SUM(J88:J94)-J95</f>
        <v>3383613</v>
      </c>
      <c r="K87" s="145">
        <f>SUM(K88:K94)-K95</f>
        <v>-25291562</v>
      </c>
      <c r="L87" s="143">
        <f t="shared" si="3"/>
        <v>-21907949</v>
      </c>
    </row>
    <row r="88" spans="1:12" ht="19.5" customHeight="1">
      <c r="A88" s="293" t="s">
        <v>378</v>
      </c>
      <c r="B88" s="294"/>
      <c r="C88" s="294"/>
      <c r="D88" s="294"/>
      <c r="E88" s="294"/>
      <c r="F88" s="37">
        <v>205</v>
      </c>
      <c r="G88" s="146"/>
      <c r="H88" s="147">
        <v>64842</v>
      </c>
      <c r="I88" s="143">
        <f t="shared" si="2"/>
        <v>64842</v>
      </c>
      <c r="J88" s="146"/>
      <c r="K88" s="147">
        <v>-7435944</v>
      </c>
      <c r="L88" s="143">
        <f t="shared" si="3"/>
        <v>-7435944</v>
      </c>
    </row>
    <row r="89" spans="1:12" ht="23.25" customHeight="1">
      <c r="A89" s="293" t="s">
        <v>379</v>
      </c>
      <c r="B89" s="294"/>
      <c r="C89" s="294"/>
      <c r="D89" s="294"/>
      <c r="E89" s="294"/>
      <c r="F89" s="37">
        <v>206</v>
      </c>
      <c r="G89" s="146">
        <v>-24407721</v>
      </c>
      <c r="H89" s="147">
        <v>-41830581</v>
      </c>
      <c r="I89" s="143">
        <f t="shared" si="2"/>
        <v>-66238302</v>
      </c>
      <c r="J89" s="146">
        <v>3383613</v>
      </c>
      <c r="K89" s="147">
        <v>-10893814</v>
      </c>
      <c r="L89" s="143">
        <f t="shared" si="3"/>
        <v>-7510201</v>
      </c>
    </row>
    <row r="90" spans="1:12" ht="21.75" customHeight="1">
      <c r="A90" s="293" t="s">
        <v>380</v>
      </c>
      <c r="B90" s="294"/>
      <c r="C90" s="294"/>
      <c r="D90" s="294"/>
      <c r="E90" s="294"/>
      <c r="F90" s="37">
        <v>207</v>
      </c>
      <c r="G90" s="146"/>
      <c r="H90" s="147">
        <v>2394773</v>
      </c>
      <c r="I90" s="143">
        <f t="shared" si="2"/>
        <v>2394773</v>
      </c>
      <c r="J90" s="146"/>
      <c r="K90" s="147">
        <v>-6961804</v>
      </c>
      <c r="L90" s="143">
        <f t="shared" si="3"/>
        <v>-6961804</v>
      </c>
    </row>
    <row r="91" spans="1:12" ht="21" customHeight="1">
      <c r="A91" s="293" t="s">
        <v>381</v>
      </c>
      <c r="B91" s="294"/>
      <c r="C91" s="294"/>
      <c r="D91" s="294"/>
      <c r="E91" s="294"/>
      <c r="F91" s="37">
        <v>208</v>
      </c>
      <c r="G91" s="146"/>
      <c r="H91" s="147"/>
      <c r="I91" s="143">
        <f t="shared" si="2"/>
        <v>0</v>
      </c>
      <c r="J91" s="146"/>
      <c r="K91" s="147"/>
      <c r="L91" s="143">
        <f t="shared" si="3"/>
        <v>0</v>
      </c>
    </row>
    <row r="92" spans="1:12" ht="15.75" customHeight="1">
      <c r="A92" s="293" t="s">
        <v>484</v>
      </c>
      <c r="B92" s="294"/>
      <c r="C92" s="294"/>
      <c r="D92" s="294"/>
      <c r="E92" s="294"/>
      <c r="F92" s="37">
        <v>209</v>
      </c>
      <c r="G92" s="146"/>
      <c r="H92" s="147"/>
      <c r="I92" s="143">
        <f t="shared" si="2"/>
        <v>0</v>
      </c>
      <c r="J92" s="146"/>
      <c r="K92" s="147"/>
      <c r="L92" s="143">
        <f t="shared" si="3"/>
        <v>0</v>
      </c>
    </row>
    <row r="93" spans="1:12" ht="21" customHeight="1">
      <c r="A93" s="293" t="s">
        <v>485</v>
      </c>
      <c r="B93" s="294"/>
      <c r="C93" s="294"/>
      <c r="D93" s="294"/>
      <c r="E93" s="294"/>
      <c r="F93" s="37">
        <v>210</v>
      </c>
      <c r="G93" s="146"/>
      <c r="H93" s="147"/>
      <c r="I93" s="143">
        <f t="shared" si="2"/>
        <v>0</v>
      </c>
      <c r="J93" s="146"/>
      <c r="K93" s="147"/>
      <c r="L93" s="143">
        <f t="shared" si="3"/>
        <v>0</v>
      </c>
    </row>
    <row r="94" spans="1:12" ht="14.25" customHeight="1">
      <c r="A94" s="293" t="s">
        <v>483</v>
      </c>
      <c r="B94" s="294"/>
      <c r="C94" s="294"/>
      <c r="D94" s="294"/>
      <c r="E94" s="294"/>
      <c r="F94" s="37">
        <v>211</v>
      </c>
      <c r="G94" s="146"/>
      <c r="H94" s="147"/>
      <c r="I94" s="143">
        <f t="shared" si="2"/>
        <v>0</v>
      </c>
      <c r="J94" s="146"/>
      <c r="K94" s="147"/>
      <c r="L94" s="143">
        <f t="shared" si="3"/>
        <v>0</v>
      </c>
    </row>
    <row r="95" spans="1:12" ht="12.75" customHeight="1">
      <c r="A95" s="293" t="s">
        <v>382</v>
      </c>
      <c r="B95" s="294"/>
      <c r="C95" s="294"/>
      <c r="D95" s="294"/>
      <c r="E95" s="294"/>
      <c r="F95" s="37">
        <v>212</v>
      </c>
      <c r="G95" s="146"/>
      <c r="H95" s="147"/>
      <c r="I95" s="143">
        <f t="shared" si="2"/>
        <v>0</v>
      </c>
      <c r="J95" s="146"/>
      <c r="K95" s="147"/>
      <c r="L95" s="143">
        <f t="shared" si="3"/>
        <v>0</v>
      </c>
    </row>
    <row r="96" spans="1:12" ht="12.75" customHeight="1">
      <c r="A96" s="300" t="s">
        <v>383</v>
      </c>
      <c r="B96" s="294"/>
      <c r="C96" s="294"/>
      <c r="D96" s="294"/>
      <c r="E96" s="294"/>
      <c r="F96" s="37">
        <v>213</v>
      </c>
      <c r="G96" s="144">
        <f>G82+G87</f>
        <v>-17282787.660000004</v>
      </c>
      <c r="H96" s="145">
        <f>H82+H87</f>
        <v>63196559.15999986</v>
      </c>
      <c r="I96" s="143">
        <f t="shared" si="2"/>
        <v>45913771.49999986</v>
      </c>
      <c r="J96" s="144">
        <f>J82+J87</f>
        <v>15532791.469999962</v>
      </c>
      <c r="K96" s="145">
        <f>K82+K87</f>
        <v>89777034.60000065</v>
      </c>
      <c r="L96" s="143">
        <f t="shared" si="3"/>
        <v>105309826.07000062</v>
      </c>
    </row>
    <row r="97" spans="1:12" ht="12.75" customHeight="1">
      <c r="A97" s="300" t="s">
        <v>300</v>
      </c>
      <c r="B97" s="303"/>
      <c r="C97" s="303"/>
      <c r="D97" s="303"/>
      <c r="E97" s="304"/>
      <c r="F97" s="37">
        <v>214</v>
      </c>
      <c r="G97" s="141">
        <v>-17622246</v>
      </c>
      <c r="H97" s="142">
        <v>54587155</v>
      </c>
      <c r="I97" s="143">
        <f t="shared" si="2"/>
        <v>36964909</v>
      </c>
      <c r="J97" s="141">
        <v>14853055.09999987</v>
      </c>
      <c r="K97" s="142">
        <v>85504712.47110471</v>
      </c>
      <c r="L97" s="143">
        <f t="shared" si="3"/>
        <v>100357767.57110459</v>
      </c>
    </row>
    <row r="98" spans="1:12" ht="12.75" customHeight="1">
      <c r="A98" s="300" t="s">
        <v>301</v>
      </c>
      <c r="B98" s="303"/>
      <c r="C98" s="303"/>
      <c r="D98" s="303"/>
      <c r="E98" s="304"/>
      <c r="F98" s="37">
        <v>215</v>
      </c>
      <c r="G98" s="141">
        <v>339458</v>
      </c>
      <c r="H98" s="142">
        <v>8609405</v>
      </c>
      <c r="I98" s="143">
        <f t="shared" si="2"/>
        <v>8948863</v>
      </c>
      <c r="J98" s="141">
        <v>679736.28</v>
      </c>
      <c r="K98" s="142">
        <v>4272322.738895999</v>
      </c>
      <c r="L98" s="143">
        <f t="shared" si="3"/>
        <v>4952059.0188959995</v>
      </c>
    </row>
    <row r="99" spans="1:12" ht="12.75" customHeight="1">
      <c r="A99" s="307" t="s">
        <v>486</v>
      </c>
      <c r="B99" s="331"/>
      <c r="C99" s="331"/>
      <c r="D99" s="331"/>
      <c r="E99" s="331"/>
      <c r="F99" s="38">
        <v>216</v>
      </c>
      <c r="G99" s="149">
        <v>0</v>
      </c>
      <c r="H99" s="150">
        <v>0</v>
      </c>
      <c r="I99" s="151">
        <f t="shared" si="2"/>
        <v>0</v>
      </c>
      <c r="J99" s="149"/>
      <c r="K99" s="150"/>
      <c r="L99" s="151">
        <f t="shared" si="3"/>
        <v>0</v>
      </c>
    </row>
    <row r="100" spans="1:12" ht="12.75">
      <c r="A100" s="330" t="s">
        <v>384</v>
      </c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6" max="255" man="1"/>
  </rowBreaks>
  <ignoredErrors>
    <ignoredError sqref="I7:I17 I25:I46 I54:I73 I78:K84 I87:K87 I85:I86 I96 I50" formula="1"/>
    <ignoredError sqref="I18 I24 I74 J85:K86" formula="1" formulaRange="1"/>
    <ignoredError sqref="G19:K23 G18:H18 J18:K18 G24:H24 J24:K24 G74:H74 J74:K74" formulaRange="1"/>
    <ignoredError sqref="J85:K8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31">
      <selection activeCell="J37" sqref="J37"/>
    </sheetView>
  </sheetViews>
  <sheetFormatPr defaultColWidth="9.140625" defaultRowHeight="12.75"/>
  <cols>
    <col min="1" max="16384" width="9.140625" style="72" customWidth="1"/>
  </cols>
  <sheetData>
    <row r="1" spans="1:13" ht="18.75" customHeight="1">
      <c r="A1" s="332" t="s">
        <v>385</v>
      </c>
      <c r="B1" s="332"/>
      <c r="C1" s="332"/>
      <c r="D1" s="332"/>
      <c r="E1" s="332"/>
      <c r="F1" s="332"/>
      <c r="G1" s="332"/>
      <c r="H1" s="332"/>
      <c r="I1" s="332"/>
      <c r="J1" s="333"/>
      <c r="K1" s="333"/>
      <c r="L1" s="333"/>
      <c r="M1" s="333"/>
    </row>
    <row r="2" spans="1:10" ht="12.75" customHeight="1">
      <c r="A2" s="337" t="s">
        <v>500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11" ht="12.75">
      <c r="A3" s="189"/>
      <c r="B3" s="193"/>
      <c r="C3" s="193"/>
      <c r="D3" s="353"/>
      <c r="E3" s="353"/>
      <c r="F3" s="193"/>
      <c r="G3" s="193"/>
      <c r="H3" s="193"/>
      <c r="I3" s="193"/>
      <c r="J3" s="194"/>
      <c r="K3" s="195" t="s">
        <v>173</v>
      </c>
    </row>
    <row r="4" spans="1:11" ht="24.75" thickBot="1">
      <c r="A4" s="340" t="s">
        <v>174</v>
      </c>
      <c r="B4" s="340"/>
      <c r="C4" s="340"/>
      <c r="D4" s="340"/>
      <c r="E4" s="340"/>
      <c r="F4" s="340"/>
      <c r="G4" s="340"/>
      <c r="H4" s="340"/>
      <c r="I4" s="73" t="s">
        <v>175</v>
      </c>
      <c r="J4" s="73" t="s">
        <v>176</v>
      </c>
      <c r="K4" s="73" t="s">
        <v>177</v>
      </c>
    </row>
    <row r="5" spans="1:11" ht="12.75" customHeight="1">
      <c r="A5" s="341">
        <v>1</v>
      </c>
      <c r="B5" s="341"/>
      <c r="C5" s="341"/>
      <c r="D5" s="341"/>
      <c r="E5" s="341"/>
      <c r="F5" s="341"/>
      <c r="G5" s="341"/>
      <c r="H5" s="341"/>
      <c r="I5" s="74">
        <v>2</v>
      </c>
      <c r="J5" s="75" t="s">
        <v>14</v>
      </c>
      <c r="K5" s="75" t="s">
        <v>15</v>
      </c>
    </row>
    <row r="6" spans="1:11" ht="12.75" customHeight="1">
      <c r="A6" s="342" t="s">
        <v>386</v>
      </c>
      <c r="B6" s="343"/>
      <c r="C6" s="343"/>
      <c r="D6" s="343"/>
      <c r="E6" s="343"/>
      <c r="F6" s="343"/>
      <c r="G6" s="343"/>
      <c r="H6" s="344"/>
      <c r="I6" s="43">
        <v>1</v>
      </c>
      <c r="J6" s="50">
        <f>J7+J18+J36</f>
        <v>319179770.3257458</v>
      </c>
      <c r="K6" s="50">
        <f>K7+K18+K36</f>
        <v>1054665</v>
      </c>
    </row>
    <row r="7" spans="1:11" ht="12.75" customHeight="1">
      <c r="A7" s="345" t="s">
        <v>387</v>
      </c>
      <c r="B7" s="335"/>
      <c r="C7" s="335"/>
      <c r="D7" s="335"/>
      <c r="E7" s="335"/>
      <c r="F7" s="335"/>
      <c r="G7" s="335"/>
      <c r="H7" s="336"/>
      <c r="I7" s="44">
        <v>2</v>
      </c>
      <c r="J7" s="51">
        <f>J8+J9</f>
        <v>-71994543.1999999</v>
      </c>
      <c r="K7" s="51">
        <f>K8+K9</f>
        <v>62667435</v>
      </c>
    </row>
    <row r="8" spans="1:11" ht="12.75" customHeight="1">
      <c r="A8" s="334" t="s">
        <v>388</v>
      </c>
      <c r="B8" s="335"/>
      <c r="C8" s="335"/>
      <c r="D8" s="335"/>
      <c r="E8" s="335"/>
      <c r="F8" s="335"/>
      <c r="G8" s="335"/>
      <c r="H8" s="336"/>
      <c r="I8" s="44">
        <v>3</v>
      </c>
      <c r="J8" s="52">
        <v>158277012.8000001</v>
      </c>
      <c r="K8" s="52">
        <v>166263034</v>
      </c>
    </row>
    <row r="9" spans="1:11" ht="12.75" customHeight="1">
      <c r="A9" s="334" t="s">
        <v>389</v>
      </c>
      <c r="B9" s="335"/>
      <c r="C9" s="335"/>
      <c r="D9" s="335"/>
      <c r="E9" s="335"/>
      <c r="F9" s="335"/>
      <c r="G9" s="335"/>
      <c r="H9" s="336"/>
      <c r="I9" s="44">
        <v>4</v>
      </c>
      <c r="J9" s="51">
        <f>SUM(J10:J17)</f>
        <v>-230271556</v>
      </c>
      <c r="K9" s="51">
        <f>SUM(K10:K17)</f>
        <v>-103595599</v>
      </c>
    </row>
    <row r="10" spans="1:11" ht="12.75" customHeight="1">
      <c r="A10" s="334" t="s">
        <v>390</v>
      </c>
      <c r="B10" s="335"/>
      <c r="C10" s="335"/>
      <c r="D10" s="335"/>
      <c r="E10" s="335"/>
      <c r="F10" s="335"/>
      <c r="G10" s="335"/>
      <c r="H10" s="336"/>
      <c r="I10" s="44">
        <v>5</v>
      </c>
      <c r="J10" s="52">
        <v>78610696</v>
      </c>
      <c r="K10" s="52">
        <v>75005515</v>
      </c>
    </row>
    <row r="11" spans="1:11" ht="12.75" customHeight="1">
      <c r="A11" s="334" t="s">
        <v>391</v>
      </c>
      <c r="B11" s="335"/>
      <c r="C11" s="335"/>
      <c r="D11" s="335"/>
      <c r="E11" s="335"/>
      <c r="F11" s="335"/>
      <c r="G11" s="335"/>
      <c r="H11" s="336"/>
      <c r="I11" s="44">
        <v>6</v>
      </c>
      <c r="J11" s="52">
        <v>6452213</v>
      </c>
      <c r="K11" s="52">
        <v>8677191</v>
      </c>
    </row>
    <row r="12" spans="1:11" ht="12.75" customHeight="1">
      <c r="A12" s="334" t="s">
        <v>392</v>
      </c>
      <c r="B12" s="335"/>
      <c r="C12" s="335"/>
      <c r="D12" s="335"/>
      <c r="E12" s="335"/>
      <c r="F12" s="335"/>
      <c r="G12" s="335"/>
      <c r="H12" s="336"/>
      <c r="I12" s="44">
        <v>7</v>
      </c>
      <c r="J12" s="52">
        <v>56114022</v>
      </c>
      <c r="K12" s="52">
        <v>69694625</v>
      </c>
    </row>
    <row r="13" spans="1:11" ht="12.75" customHeight="1">
      <c r="A13" s="334" t="s">
        <v>393</v>
      </c>
      <c r="B13" s="335"/>
      <c r="C13" s="335"/>
      <c r="D13" s="335"/>
      <c r="E13" s="335"/>
      <c r="F13" s="335"/>
      <c r="G13" s="335"/>
      <c r="H13" s="336"/>
      <c r="I13" s="44">
        <v>8</v>
      </c>
      <c r="J13" s="52">
        <v>482</v>
      </c>
      <c r="K13" s="52">
        <v>61088</v>
      </c>
    </row>
    <row r="14" spans="1:11" ht="12.75" customHeight="1">
      <c r="A14" s="334" t="s">
        <v>394</v>
      </c>
      <c r="B14" s="335"/>
      <c r="C14" s="335"/>
      <c r="D14" s="335"/>
      <c r="E14" s="335"/>
      <c r="F14" s="335"/>
      <c r="G14" s="335"/>
      <c r="H14" s="336"/>
      <c r="I14" s="44">
        <v>9</v>
      </c>
      <c r="J14" s="52">
        <v>-229499066</v>
      </c>
      <c r="K14" s="52">
        <v>-225820372</v>
      </c>
    </row>
    <row r="15" spans="1:11" ht="12.75" customHeight="1">
      <c r="A15" s="334" t="s">
        <v>395</v>
      </c>
      <c r="B15" s="335"/>
      <c r="C15" s="335"/>
      <c r="D15" s="335"/>
      <c r="E15" s="335"/>
      <c r="F15" s="335"/>
      <c r="G15" s="335"/>
      <c r="H15" s="336"/>
      <c r="I15" s="44">
        <v>10</v>
      </c>
      <c r="J15" s="52">
        <v>-34558009</v>
      </c>
      <c r="K15" s="52">
        <v>-861252</v>
      </c>
    </row>
    <row r="16" spans="1:11" ht="21" customHeight="1">
      <c r="A16" s="334" t="s">
        <v>396</v>
      </c>
      <c r="B16" s="335"/>
      <c r="C16" s="335"/>
      <c r="D16" s="335"/>
      <c r="E16" s="335"/>
      <c r="F16" s="335"/>
      <c r="G16" s="335"/>
      <c r="H16" s="336"/>
      <c r="I16" s="44">
        <v>11</v>
      </c>
      <c r="J16" s="52">
        <v>10899507</v>
      </c>
      <c r="K16" s="52">
        <v>-26797239</v>
      </c>
    </row>
    <row r="17" spans="1:11" ht="12.75" customHeight="1">
      <c r="A17" s="334" t="s">
        <v>397</v>
      </c>
      <c r="B17" s="335"/>
      <c r="C17" s="335"/>
      <c r="D17" s="335"/>
      <c r="E17" s="335"/>
      <c r="F17" s="335"/>
      <c r="G17" s="335"/>
      <c r="H17" s="336"/>
      <c r="I17" s="44">
        <v>12</v>
      </c>
      <c r="J17" s="52">
        <v>-118291401</v>
      </c>
      <c r="K17" s="52">
        <v>-3555155</v>
      </c>
    </row>
    <row r="18" spans="1:11" ht="12.75" customHeight="1">
      <c r="A18" s="345" t="s">
        <v>398</v>
      </c>
      <c r="B18" s="335"/>
      <c r="C18" s="335"/>
      <c r="D18" s="335"/>
      <c r="E18" s="335"/>
      <c r="F18" s="335"/>
      <c r="G18" s="335"/>
      <c r="H18" s="336"/>
      <c r="I18" s="44">
        <v>13</v>
      </c>
      <c r="J18" s="53">
        <f>SUM(J19:J35)</f>
        <v>437034799.5257457</v>
      </c>
      <c r="K18" s="53">
        <f>SUM(K19:K35)</f>
        <v>-26387172</v>
      </c>
    </row>
    <row r="19" spans="1:11" ht="12.75" customHeight="1">
      <c r="A19" s="334" t="s">
        <v>399</v>
      </c>
      <c r="B19" s="335"/>
      <c r="C19" s="335"/>
      <c r="D19" s="335"/>
      <c r="E19" s="335"/>
      <c r="F19" s="335"/>
      <c r="G19" s="335"/>
      <c r="H19" s="336"/>
      <c r="I19" s="44">
        <v>14</v>
      </c>
      <c r="J19" s="52">
        <v>180407596.29176813</v>
      </c>
      <c r="K19" s="52">
        <v>64118179</v>
      </c>
    </row>
    <row r="20" spans="1:11" ht="19.5" customHeight="1">
      <c r="A20" s="334" t="s">
        <v>400</v>
      </c>
      <c r="B20" s="335"/>
      <c r="C20" s="335"/>
      <c r="D20" s="335"/>
      <c r="E20" s="335"/>
      <c r="F20" s="335"/>
      <c r="G20" s="335"/>
      <c r="H20" s="336"/>
      <c r="I20" s="44">
        <v>15</v>
      </c>
      <c r="J20" s="52">
        <v>-126638761.61999995</v>
      </c>
      <c r="K20" s="52">
        <v>-457952099</v>
      </c>
    </row>
    <row r="21" spans="1:11" ht="12.75" customHeight="1">
      <c r="A21" s="334" t="s">
        <v>401</v>
      </c>
      <c r="B21" s="346"/>
      <c r="C21" s="346"/>
      <c r="D21" s="346"/>
      <c r="E21" s="346"/>
      <c r="F21" s="346"/>
      <c r="G21" s="346"/>
      <c r="H21" s="347"/>
      <c r="I21" s="44">
        <v>16</v>
      </c>
      <c r="J21" s="52">
        <v>162056556.9035771</v>
      </c>
      <c r="K21" s="52">
        <v>18500323</v>
      </c>
    </row>
    <row r="22" spans="1:11" ht="22.5" customHeight="1">
      <c r="A22" s="334" t="s">
        <v>402</v>
      </c>
      <c r="B22" s="346"/>
      <c r="C22" s="346"/>
      <c r="D22" s="346"/>
      <c r="E22" s="346"/>
      <c r="F22" s="346"/>
      <c r="G22" s="346"/>
      <c r="H22" s="347"/>
      <c r="I22" s="44">
        <v>17</v>
      </c>
      <c r="J22" s="52"/>
      <c r="K22" s="52"/>
    </row>
    <row r="23" spans="1:11" ht="21" customHeight="1">
      <c r="A23" s="334" t="s">
        <v>403</v>
      </c>
      <c r="B23" s="346"/>
      <c r="C23" s="346"/>
      <c r="D23" s="346"/>
      <c r="E23" s="346"/>
      <c r="F23" s="346"/>
      <c r="G23" s="346"/>
      <c r="H23" s="347"/>
      <c r="I23" s="44">
        <v>18</v>
      </c>
      <c r="J23" s="52">
        <v>6054340.32</v>
      </c>
      <c r="K23" s="52">
        <v>4895412</v>
      </c>
    </row>
    <row r="24" spans="1:11" ht="12.75" customHeight="1">
      <c r="A24" s="334" t="s">
        <v>404</v>
      </c>
      <c r="B24" s="346"/>
      <c r="C24" s="346"/>
      <c r="D24" s="346"/>
      <c r="E24" s="346"/>
      <c r="F24" s="346"/>
      <c r="G24" s="346"/>
      <c r="H24" s="347"/>
      <c r="I24" s="44">
        <v>19</v>
      </c>
      <c r="J24" s="52">
        <v>-65682531.51999992</v>
      </c>
      <c r="K24" s="52">
        <v>73120153</v>
      </c>
    </row>
    <row r="25" spans="1:11" ht="12.75" customHeight="1">
      <c r="A25" s="334" t="s">
        <v>405</v>
      </c>
      <c r="B25" s="346"/>
      <c r="C25" s="346"/>
      <c r="D25" s="346"/>
      <c r="E25" s="346"/>
      <c r="F25" s="346"/>
      <c r="G25" s="346"/>
      <c r="H25" s="347"/>
      <c r="I25" s="44">
        <v>20</v>
      </c>
      <c r="J25" s="52">
        <v>5415323.219999999</v>
      </c>
      <c r="K25" s="52">
        <v>-21837268</v>
      </c>
    </row>
    <row r="26" spans="1:11" ht="12.75" customHeight="1">
      <c r="A26" s="334" t="s">
        <v>406</v>
      </c>
      <c r="B26" s="346"/>
      <c r="C26" s="346"/>
      <c r="D26" s="346"/>
      <c r="E26" s="346"/>
      <c r="F26" s="346"/>
      <c r="G26" s="346"/>
      <c r="H26" s="347"/>
      <c r="I26" s="44">
        <v>21</v>
      </c>
      <c r="J26" s="52">
        <v>271894249</v>
      </c>
      <c r="K26" s="52">
        <v>116396183</v>
      </c>
    </row>
    <row r="27" spans="1:11" ht="12.75" customHeight="1">
      <c r="A27" s="334" t="s">
        <v>407</v>
      </c>
      <c r="B27" s="346"/>
      <c r="C27" s="346"/>
      <c r="D27" s="346"/>
      <c r="E27" s="346"/>
      <c r="F27" s="346"/>
      <c r="G27" s="346"/>
      <c r="H27" s="347"/>
      <c r="I27" s="44">
        <v>22</v>
      </c>
      <c r="J27" s="52"/>
      <c r="K27" s="52"/>
    </row>
    <row r="28" spans="1:11" ht="21" customHeight="1">
      <c r="A28" s="334" t="s">
        <v>408</v>
      </c>
      <c r="B28" s="346"/>
      <c r="C28" s="346"/>
      <c r="D28" s="346"/>
      <c r="E28" s="346"/>
      <c r="F28" s="346"/>
      <c r="G28" s="346"/>
      <c r="H28" s="347"/>
      <c r="I28" s="44">
        <v>23</v>
      </c>
      <c r="J28" s="52">
        <v>-13900781.329999998</v>
      </c>
      <c r="K28" s="52">
        <v>-11079247</v>
      </c>
    </row>
    <row r="29" spans="1:11" ht="12.75" customHeight="1">
      <c r="A29" s="334" t="s">
        <v>409</v>
      </c>
      <c r="B29" s="346"/>
      <c r="C29" s="346"/>
      <c r="D29" s="346"/>
      <c r="E29" s="346"/>
      <c r="F29" s="346"/>
      <c r="G29" s="346"/>
      <c r="H29" s="347"/>
      <c r="I29" s="44">
        <v>24</v>
      </c>
      <c r="J29" s="52">
        <v>74322706.01000023</v>
      </c>
      <c r="K29" s="52">
        <v>32368876</v>
      </c>
    </row>
    <row r="30" spans="1:11" ht="19.5" customHeight="1">
      <c r="A30" s="334" t="s">
        <v>410</v>
      </c>
      <c r="B30" s="346"/>
      <c r="C30" s="346"/>
      <c r="D30" s="346"/>
      <c r="E30" s="346"/>
      <c r="F30" s="346"/>
      <c r="G30" s="346"/>
      <c r="H30" s="347"/>
      <c r="I30" s="44">
        <v>25</v>
      </c>
      <c r="J30" s="52">
        <v>-6054340.32</v>
      </c>
      <c r="K30" s="52">
        <v>-4895412</v>
      </c>
    </row>
    <row r="31" spans="1:11" ht="12.75" customHeight="1">
      <c r="A31" s="334" t="s">
        <v>411</v>
      </c>
      <c r="B31" s="346"/>
      <c r="C31" s="346"/>
      <c r="D31" s="346"/>
      <c r="E31" s="346"/>
      <c r="F31" s="346"/>
      <c r="G31" s="346"/>
      <c r="H31" s="347"/>
      <c r="I31" s="44">
        <v>26</v>
      </c>
      <c r="J31" s="52">
        <v>5461139.297350004</v>
      </c>
      <c r="K31" s="52">
        <v>-569747</v>
      </c>
    </row>
    <row r="32" spans="1:11" ht="12.75" customHeight="1">
      <c r="A32" s="334" t="s">
        <v>412</v>
      </c>
      <c r="B32" s="346"/>
      <c r="C32" s="346"/>
      <c r="D32" s="346"/>
      <c r="E32" s="346"/>
      <c r="F32" s="346"/>
      <c r="G32" s="346"/>
      <c r="H32" s="347"/>
      <c r="I32" s="44">
        <v>27</v>
      </c>
      <c r="J32" s="52">
        <v>0</v>
      </c>
      <c r="K32" s="52"/>
    </row>
    <row r="33" spans="1:11" ht="12.75" customHeight="1">
      <c r="A33" s="334" t="s">
        <v>413</v>
      </c>
      <c r="B33" s="346"/>
      <c r="C33" s="346"/>
      <c r="D33" s="346"/>
      <c r="E33" s="346"/>
      <c r="F33" s="346"/>
      <c r="G33" s="346"/>
      <c r="H33" s="347"/>
      <c r="I33" s="44">
        <v>28</v>
      </c>
      <c r="J33" s="52">
        <v>-72706458.51</v>
      </c>
      <c r="K33" s="52">
        <v>4681480</v>
      </c>
    </row>
    <row r="34" spans="1:11" ht="12.75" customHeight="1">
      <c r="A34" s="334" t="s">
        <v>414</v>
      </c>
      <c r="B34" s="346"/>
      <c r="C34" s="346"/>
      <c r="D34" s="346"/>
      <c r="E34" s="346"/>
      <c r="F34" s="346"/>
      <c r="G34" s="346"/>
      <c r="H34" s="347"/>
      <c r="I34" s="44">
        <v>29</v>
      </c>
      <c r="J34" s="52">
        <v>37581831.56305008</v>
      </c>
      <c r="K34" s="52">
        <v>-22028773</v>
      </c>
    </row>
    <row r="35" spans="1:11" ht="21" customHeight="1">
      <c r="A35" s="334" t="s">
        <v>415</v>
      </c>
      <c r="B35" s="346"/>
      <c r="C35" s="346"/>
      <c r="D35" s="346"/>
      <c r="E35" s="346"/>
      <c r="F35" s="346"/>
      <c r="G35" s="346"/>
      <c r="H35" s="347"/>
      <c r="I35" s="44">
        <v>30</v>
      </c>
      <c r="J35" s="52">
        <v>-21176069.78000001</v>
      </c>
      <c r="K35" s="52">
        <v>177894768</v>
      </c>
    </row>
    <row r="36" spans="1:11" ht="12.75" customHeight="1">
      <c r="A36" s="345" t="s">
        <v>416</v>
      </c>
      <c r="B36" s="335"/>
      <c r="C36" s="335"/>
      <c r="D36" s="335"/>
      <c r="E36" s="335"/>
      <c r="F36" s="335"/>
      <c r="G36" s="335"/>
      <c r="H36" s="336"/>
      <c r="I36" s="44">
        <v>31</v>
      </c>
      <c r="J36" s="52">
        <v>-45860486</v>
      </c>
      <c r="K36" s="52">
        <v>-35225598</v>
      </c>
    </row>
    <row r="37" spans="1:11" ht="12.75" customHeight="1">
      <c r="A37" s="345" t="s">
        <v>417</v>
      </c>
      <c r="B37" s="335"/>
      <c r="C37" s="335"/>
      <c r="D37" s="335"/>
      <c r="E37" s="335"/>
      <c r="F37" s="335"/>
      <c r="G37" s="335"/>
      <c r="H37" s="336"/>
      <c r="I37" s="44">
        <v>32</v>
      </c>
      <c r="J37" s="53">
        <f>SUM(J38:J51)</f>
        <v>-241864930.96</v>
      </c>
      <c r="K37" s="53">
        <f>SUM(K38:K51)</f>
        <v>-10900706</v>
      </c>
    </row>
    <row r="38" spans="1:11" ht="12.75" customHeight="1">
      <c r="A38" s="334" t="s">
        <v>418</v>
      </c>
      <c r="B38" s="335"/>
      <c r="C38" s="335"/>
      <c r="D38" s="335"/>
      <c r="E38" s="335"/>
      <c r="F38" s="335"/>
      <c r="G38" s="335"/>
      <c r="H38" s="336"/>
      <c r="I38" s="44">
        <v>33</v>
      </c>
      <c r="J38" s="52">
        <v>19955263</v>
      </c>
      <c r="K38" s="52">
        <v>52841610</v>
      </c>
    </row>
    <row r="39" spans="1:11" ht="12.75" customHeight="1">
      <c r="A39" s="334" t="s">
        <v>419</v>
      </c>
      <c r="B39" s="335"/>
      <c r="C39" s="335"/>
      <c r="D39" s="335"/>
      <c r="E39" s="335"/>
      <c r="F39" s="335"/>
      <c r="G39" s="335"/>
      <c r="H39" s="336"/>
      <c r="I39" s="44">
        <v>34</v>
      </c>
      <c r="J39" s="52">
        <v>-34193150</v>
      </c>
      <c r="K39" s="52">
        <v>-61430346</v>
      </c>
    </row>
    <row r="40" spans="1:11" ht="12.75" customHeight="1">
      <c r="A40" s="334" t="s">
        <v>420</v>
      </c>
      <c r="B40" s="335"/>
      <c r="C40" s="335"/>
      <c r="D40" s="335"/>
      <c r="E40" s="335"/>
      <c r="F40" s="335"/>
      <c r="G40" s="335"/>
      <c r="H40" s="336"/>
      <c r="I40" s="44">
        <v>35</v>
      </c>
      <c r="J40" s="52"/>
      <c r="K40" s="52"/>
    </row>
    <row r="41" spans="1:11" ht="12.75" customHeight="1">
      <c r="A41" s="334" t="s">
        <v>421</v>
      </c>
      <c r="B41" s="335"/>
      <c r="C41" s="335"/>
      <c r="D41" s="335"/>
      <c r="E41" s="335"/>
      <c r="F41" s="335"/>
      <c r="G41" s="335"/>
      <c r="H41" s="336"/>
      <c r="I41" s="44">
        <v>36</v>
      </c>
      <c r="J41" s="52">
        <v>-2027176</v>
      </c>
      <c r="K41" s="52">
        <v>-10804292</v>
      </c>
    </row>
    <row r="42" spans="1:11" ht="21" customHeight="1">
      <c r="A42" s="334" t="s">
        <v>422</v>
      </c>
      <c r="B42" s="335"/>
      <c r="C42" s="335"/>
      <c r="D42" s="335"/>
      <c r="E42" s="335"/>
      <c r="F42" s="335"/>
      <c r="G42" s="335"/>
      <c r="H42" s="336"/>
      <c r="I42" s="44">
        <v>37</v>
      </c>
      <c r="J42" s="52"/>
      <c r="K42" s="52">
        <v>587570</v>
      </c>
    </row>
    <row r="43" spans="1:11" ht="21.75" customHeight="1">
      <c r="A43" s="334" t="s">
        <v>423</v>
      </c>
      <c r="B43" s="335"/>
      <c r="C43" s="335"/>
      <c r="D43" s="335"/>
      <c r="E43" s="335"/>
      <c r="F43" s="335"/>
      <c r="G43" s="335"/>
      <c r="H43" s="336"/>
      <c r="I43" s="44">
        <v>38</v>
      </c>
      <c r="J43" s="52">
        <v>-81376244</v>
      </c>
      <c r="K43" s="52">
        <v>-22136795</v>
      </c>
    </row>
    <row r="44" spans="1:11" ht="23.25" customHeight="1">
      <c r="A44" s="334" t="s">
        <v>424</v>
      </c>
      <c r="B44" s="335"/>
      <c r="C44" s="335"/>
      <c r="D44" s="335"/>
      <c r="E44" s="335"/>
      <c r="F44" s="335"/>
      <c r="G44" s="335"/>
      <c r="H44" s="336"/>
      <c r="I44" s="44">
        <v>39</v>
      </c>
      <c r="J44" s="52">
        <v>40116167</v>
      </c>
      <c r="K44" s="52">
        <v>18801250</v>
      </c>
    </row>
    <row r="45" spans="1:11" ht="12.75" customHeight="1">
      <c r="A45" s="334" t="s">
        <v>425</v>
      </c>
      <c r="B45" s="335"/>
      <c r="C45" s="335"/>
      <c r="D45" s="335"/>
      <c r="E45" s="335"/>
      <c r="F45" s="335"/>
      <c r="G45" s="335"/>
      <c r="H45" s="336"/>
      <c r="I45" s="44">
        <v>40</v>
      </c>
      <c r="J45" s="52">
        <v>109012553</v>
      </c>
      <c r="K45" s="52">
        <v>127981610</v>
      </c>
    </row>
    <row r="46" spans="1:11" ht="12.75" customHeight="1">
      <c r="A46" s="334" t="s">
        <v>426</v>
      </c>
      <c r="B46" s="335"/>
      <c r="C46" s="335"/>
      <c r="D46" s="335"/>
      <c r="E46" s="335"/>
      <c r="F46" s="335"/>
      <c r="G46" s="335"/>
      <c r="H46" s="336"/>
      <c r="I46" s="44">
        <v>41</v>
      </c>
      <c r="J46" s="52">
        <v>-299092603</v>
      </c>
      <c r="K46" s="52">
        <v>-283146588</v>
      </c>
    </row>
    <row r="47" spans="1:11" ht="12.75" customHeight="1">
      <c r="A47" s="334" t="s">
        <v>427</v>
      </c>
      <c r="B47" s="335"/>
      <c r="C47" s="335"/>
      <c r="D47" s="335"/>
      <c r="E47" s="335"/>
      <c r="F47" s="335"/>
      <c r="G47" s="335"/>
      <c r="H47" s="336"/>
      <c r="I47" s="44">
        <v>42</v>
      </c>
      <c r="J47" s="52">
        <v>1314422</v>
      </c>
      <c r="K47" s="52"/>
    </row>
    <row r="48" spans="1:11" ht="12.75" customHeight="1">
      <c r="A48" s="334" t="s">
        <v>428</v>
      </c>
      <c r="B48" s="335"/>
      <c r="C48" s="335"/>
      <c r="D48" s="335"/>
      <c r="E48" s="335"/>
      <c r="F48" s="335"/>
      <c r="G48" s="335"/>
      <c r="H48" s="336"/>
      <c r="I48" s="44">
        <v>43</v>
      </c>
      <c r="J48" s="52">
        <v>-1288898</v>
      </c>
      <c r="K48" s="52">
        <v>-192904</v>
      </c>
    </row>
    <row r="49" spans="1:11" ht="12.75" customHeight="1">
      <c r="A49" s="334" t="s">
        <v>429</v>
      </c>
      <c r="B49" s="348"/>
      <c r="C49" s="348"/>
      <c r="D49" s="348"/>
      <c r="E49" s="348"/>
      <c r="F49" s="348"/>
      <c r="G49" s="348"/>
      <c r="H49" s="349"/>
      <c r="I49" s="44">
        <v>44</v>
      </c>
      <c r="J49" s="52">
        <v>2787773.039999999</v>
      </c>
      <c r="K49" s="52">
        <v>1821640</v>
      </c>
    </row>
    <row r="50" spans="1:11" ht="12.75" customHeight="1">
      <c r="A50" s="334" t="s">
        <v>430</v>
      </c>
      <c r="B50" s="348"/>
      <c r="C50" s="348"/>
      <c r="D50" s="348"/>
      <c r="E50" s="348"/>
      <c r="F50" s="348"/>
      <c r="G50" s="348"/>
      <c r="H50" s="349"/>
      <c r="I50" s="44">
        <v>45</v>
      </c>
      <c r="J50" s="52">
        <v>323751179</v>
      </c>
      <c r="K50" s="52">
        <v>368606461</v>
      </c>
    </row>
    <row r="51" spans="1:11" ht="12.75" customHeight="1">
      <c r="A51" s="334" t="s">
        <v>431</v>
      </c>
      <c r="B51" s="348"/>
      <c r="C51" s="348"/>
      <c r="D51" s="348"/>
      <c r="E51" s="348"/>
      <c r="F51" s="348"/>
      <c r="G51" s="348"/>
      <c r="H51" s="349"/>
      <c r="I51" s="44">
        <v>46</v>
      </c>
      <c r="J51" s="52">
        <v>-320824217</v>
      </c>
      <c r="K51" s="52">
        <v>-203829922</v>
      </c>
    </row>
    <row r="52" spans="1:11" ht="12.75" customHeight="1">
      <c r="A52" s="345" t="s">
        <v>432</v>
      </c>
      <c r="B52" s="348"/>
      <c r="C52" s="348"/>
      <c r="D52" s="348"/>
      <c r="E52" s="348"/>
      <c r="F52" s="348"/>
      <c r="G52" s="348"/>
      <c r="H52" s="349"/>
      <c r="I52" s="44">
        <v>47</v>
      </c>
      <c r="J52" s="53">
        <v>-34839517</v>
      </c>
      <c r="K52" s="53">
        <f>SUM(K53:K57)</f>
        <v>44357713</v>
      </c>
    </row>
    <row r="53" spans="1:11" ht="12.75" customHeight="1">
      <c r="A53" s="334" t="s">
        <v>433</v>
      </c>
      <c r="B53" s="348"/>
      <c r="C53" s="348"/>
      <c r="D53" s="348"/>
      <c r="E53" s="348"/>
      <c r="F53" s="348"/>
      <c r="G53" s="348"/>
      <c r="H53" s="349"/>
      <c r="I53" s="44">
        <v>48</v>
      </c>
      <c r="J53" s="52"/>
      <c r="K53" s="52"/>
    </row>
    <row r="54" spans="1:11" ht="12.75" customHeight="1">
      <c r="A54" s="334" t="s">
        <v>434</v>
      </c>
      <c r="B54" s="348"/>
      <c r="C54" s="348"/>
      <c r="D54" s="348"/>
      <c r="E54" s="348"/>
      <c r="F54" s="348"/>
      <c r="G54" s="348"/>
      <c r="H54" s="349"/>
      <c r="I54" s="44">
        <v>49</v>
      </c>
      <c r="J54" s="52">
        <v>31596</v>
      </c>
      <c r="K54" s="52">
        <v>50417273</v>
      </c>
    </row>
    <row r="55" spans="1:11" ht="12.75" customHeight="1">
      <c r="A55" s="334" t="s">
        <v>435</v>
      </c>
      <c r="B55" s="348"/>
      <c r="C55" s="348"/>
      <c r="D55" s="348"/>
      <c r="E55" s="348"/>
      <c r="F55" s="348"/>
      <c r="G55" s="348"/>
      <c r="H55" s="349"/>
      <c r="I55" s="44">
        <v>50</v>
      </c>
      <c r="J55" s="52">
        <v>-1026315</v>
      </c>
      <c r="K55" s="52">
        <v>-6059560</v>
      </c>
    </row>
    <row r="56" spans="1:11" ht="12.75" customHeight="1">
      <c r="A56" s="334" t="s">
        <v>436</v>
      </c>
      <c r="B56" s="348"/>
      <c r="C56" s="348"/>
      <c r="D56" s="348"/>
      <c r="E56" s="348"/>
      <c r="F56" s="348"/>
      <c r="G56" s="348"/>
      <c r="H56" s="349"/>
      <c r="I56" s="44">
        <v>51</v>
      </c>
      <c r="J56" s="52"/>
      <c r="K56" s="52"/>
    </row>
    <row r="57" spans="1:11" ht="12.75" customHeight="1">
      <c r="A57" s="334" t="s">
        <v>437</v>
      </c>
      <c r="B57" s="348"/>
      <c r="C57" s="348"/>
      <c r="D57" s="348"/>
      <c r="E57" s="348"/>
      <c r="F57" s="348"/>
      <c r="G57" s="348"/>
      <c r="H57" s="349"/>
      <c r="I57" s="44">
        <v>52</v>
      </c>
      <c r="J57" s="52">
        <v>-33844798</v>
      </c>
      <c r="K57" s="52"/>
    </row>
    <row r="58" spans="1:11" ht="12.75" customHeight="1">
      <c r="A58" s="345" t="s">
        <v>438</v>
      </c>
      <c r="B58" s="348"/>
      <c r="C58" s="348"/>
      <c r="D58" s="348"/>
      <c r="E58" s="348"/>
      <c r="F58" s="348"/>
      <c r="G58" s="348"/>
      <c r="H58" s="349"/>
      <c r="I58" s="44">
        <v>53</v>
      </c>
      <c r="J58" s="53">
        <f>J6+J37+J52</f>
        <v>42475322.36574581</v>
      </c>
      <c r="K58" s="53">
        <f>K6+K37+K52</f>
        <v>34511672</v>
      </c>
    </row>
    <row r="59" spans="1:11" ht="21.75" customHeight="1">
      <c r="A59" s="345" t="s">
        <v>439</v>
      </c>
      <c r="B59" s="348"/>
      <c r="C59" s="348"/>
      <c r="D59" s="348"/>
      <c r="E59" s="348"/>
      <c r="F59" s="348"/>
      <c r="G59" s="348"/>
      <c r="H59" s="349"/>
      <c r="I59" s="44">
        <v>54</v>
      </c>
      <c r="J59" s="52">
        <v>-33031508</v>
      </c>
      <c r="K59" s="52">
        <v>-9436727</v>
      </c>
    </row>
    <row r="60" spans="1:11" ht="12.75" customHeight="1">
      <c r="A60" s="345" t="s">
        <v>440</v>
      </c>
      <c r="B60" s="348"/>
      <c r="C60" s="348"/>
      <c r="D60" s="348"/>
      <c r="E60" s="348"/>
      <c r="F60" s="348"/>
      <c r="G60" s="348"/>
      <c r="H60" s="349"/>
      <c r="I60" s="44">
        <v>55</v>
      </c>
      <c r="J60" s="53">
        <f>SUM(J58:J59)</f>
        <v>9443814.365745813</v>
      </c>
      <c r="K60" s="53">
        <f>SUM(K58:K59)</f>
        <v>25074945</v>
      </c>
    </row>
    <row r="61" spans="1:11" ht="12.75" customHeight="1">
      <c r="A61" s="334" t="s">
        <v>441</v>
      </c>
      <c r="B61" s="348"/>
      <c r="C61" s="348"/>
      <c r="D61" s="348"/>
      <c r="E61" s="348"/>
      <c r="F61" s="348"/>
      <c r="G61" s="348"/>
      <c r="H61" s="349"/>
      <c r="I61" s="44">
        <v>56</v>
      </c>
      <c r="J61" s="52">
        <v>85212973.62</v>
      </c>
      <c r="K61" s="52">
        <v>94656787</v>
      </c>
    </row>
    <row r="62" spans="1:11" ht="12.75" customHeight="1">
      <c r="A62" s="350" t="s">
        <v>442</v>
      </c>
      <c r="B62" s="351"/>
      <c r="C62" s="351"/>
      <c r="D62" s="351"/>
      <c r="E62" s="351"/>
      <c r="F62" s="351"/>
      <c r="G62" s="351"/>
      <c r="H62" s="352"/>
      <c r="I62" s="45">
        <v>57</v>
      </c>
      <c r="J62" s="54">
        <f>SUM(J60:J61)</f>
        <v>94656787.98574582</v>
      </c>
      <c r="K62" s="54">
        <f>SUM(K60:K61)</f>
        <v>119731732</v>
      </c>
    </row>
    <row r="63" ht="12.75">
      <c r="A63" s="175" t="s">
        <v>443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1:M1"/>
    <mergeCell ref="A8:H8"/>
    <mergeCell ref="A9:H9"/>
    <mergeCell ref="A2:J2"/>
    <mergeCell ref="A4:H4"/>
    <mergeCell ref="A5:H5"/>
    <mergeCell ref="A6:H6"/>
    <mergeCell ref="A7:H7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18:K18 J37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25">
      <selection activeCell="I30" sqref="I30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6" t="s">
        <v>444</v>
      </c>
      <c r="B1" s="367"/>
      <c r="C1" s="367"/>
      <c r="D1" s="367"/>
      <c r="E1" s="368"/>
      <c r="F1" s="369"/>
      <c r="G1" s="369"/>
      <c r="H1" s="369"/>
      <c r="I1" s="369"/>
      <c r="J1" s="369"/>
      <c r="K1" s="370"/>
      <c r="L1" s="176"/>
      <c r="M1" s="177"/>
    </row>
    <row r="2" spans="1:13" ht="12.75" customHeight="1">
      <c r="A2" s="337" t="s">
        <v>500</v>
      </c>
      <c r="B2" s="371"/>
      <c r="C2" s="371"/>
      <c r="D2" s="371"/>
      <c r="E2" s="368"/>
      <c r="F2" s="372"/>
      <c r="G2" s="372"/>
      <c r="H2" s="372"/>
      <c r="I2" s="372"/>
      <c r="J2" s="372"/>
      <c r="K2" s="373"/>
      <c r="L2" s="176"/>
      <c r="M2" s="177"/>
    </row>
    <row r="3" spans="1:13" ht="12.75">
      <c r="A3" s="189"/>
      <c r="B3" s="190"/>
      <c r="C3" s="190"/>
      <c r="D3" s="190"/>
      <c r="E3" s="191"/>
      <c r="F3" s="192"/>
      <c r="G3" s="192"/>
      <c r="H3" s="192"/>
      <c r="I3" s="192"/>
      <c r="J3" s="192"/>
      <c r="K3" s="192"/>
      <c r="L3" s="359" t="s">
        <v>173</v>
      </c>
      <c r="M3" s="359"/>
    </row>
    <row r="4" spans="1:13" ht="13.5" customHeight="1" thickBot="1">
      <c r="A4" s="380" t="s">
        <v>174</v>
      </c>
      <c r="B4" s="381"/>
      <c r="C4" s="382"/>
      <c r="D4" s="386" t="s">
        <v>175</v>
      </c>
      <c r="E4" s="356" t="s">
        <v>445</v>
      </c>
      <c r="F4" s="357"/>
      <c r="G4" s="357"/>
      <c r="H4" s="357"/>
      <c r="I4" s="357"/>
      <c r="J4" s="357"/>
      <c r="K4" s="358"/>
      <c r="L4" s="354" t="s">
        <v>446</v>
      </c>
      <c r="M4" s="354" t="s">
        <v>447</v>
      </c>
    </row>
    <row r="5" spans="1:13" ht="54" customHeight="1" thickBot="1">
      <c r="A5" s="383"/>
      <c r="B5" s="384"/>
      <c r="C5" s="385"/>
      <c r="D5" s="387"/>
      <c r="E5" s="178" t="s">
        <v>448</v>
      </c>
      <c r="F5" s="178" t="s">
        <v>449</v>
      </c>
      <c r="G5" s="178" t="s">
        <v>450</v>
      </c>
      <c r="H5" s="178" t="s">
        <v>451</v>
      </c>
      <c r="I5" s="178" t="s">
        <v>452</v>
      </c>
      <c r="J5" s="178" t="s">
        <v>453</v>
      </c>
      <c r="K5" s="178" t="s">
        <v>454</v>
      </c>
      <c r="L5" s="355"/>
      <c r="M5" s="355"/>
    </row>
    <row r="6" spans="1:13" ht="13.5" customHeight="1">
      <c r="A6" s="374">
        <v>1</v>
      </c>
      <c r="B6" s="375"/>
      <c r="C6" s="376"/>
      <c r="D6" s="179">
        <v>2</v>
      </c>
      <c r="E6" s="179" t="s">
        <v>14</v>
      </c>
      <c r="F6" s="180" t="s">
        <v>15</v>
      </c>
      <c r="G6" s="179" t="s">
        <v>16</v>
      </c>
      <c r="H6" s="180" t="s">
        <v>17</v>
      </c>
      <c r="I6" s="179" t="s">
        <v>18</v>
      </c>
      <c r="J6" s="180" t="s">
        <v>19</v>
      </c>
      <c r="K6" s="179" t="s">
        <v>20</v>
      </c>
      <c r="L6" s="180" t="s">
        <v>21</v>
      </c>
      <c r="M6" s="179" t="s">
        <v>22</v>
      </c>
    </row>
    <row r="7" spans="1:13" ht="21" customHeight="1">
      <c r="A7" s="377" t="s">
        <v>455</v>
      </c>
      <c r="B7" s="378"/>
      <c r="C7" s="379"/>
      <c r="D7" s="47">
        <v>1</v>
      </c>
      <c r="E7" s="154">
        <v>442887200</v>
      </c>
      <c r="F7" s="154">
        <v>0</v>
      </c>
      <c r="G7" s="154">
        <v>560772396</v>
      </c>
      <c r="H7" s="154">
        <v>443930661</v>
      </c>
      <c r="I7" s="154">
        <v>402754919</v>
      </c>
      <c r="J7" s="154">
        <v>84949765</v>
      </c>
      <c r="K7" s="155">
        <f>SUM(E7:J7)</f>
        <v>1935294941</v>
      </c>
      <c r="L7" s="154">
        <v>68598004</v>
      </c>
      <c r="M7" s="155">
        <f>K7+L7</f>
        <v>2003892945</v>
      </c>
    </row>
    <row r="8" spans="1:13" ht="22.5" customHeight="1">
      <c r="A8" s="360" t="s">
        <v>456</v>
      </c>
      <c r="B8" s="361"/>
      <c r="C8" s="362"/>
      <c r="D8" s="4">
        <v>2</v>
      </c>
      <c r="E8" s="156"/>
      <c r="F8" s="156"/>
      <c r="G8" s="156"/>
      <c r="H8" s="156"/>
      <c r="I8" s="156"/>
      <c r="J8" s="156"/>
      <c r="K8" s="157">
        <f aca="true" t="shared" si="0" ref="K8:K40">SUM(E8:J8)</f>
        <v>0</v>
      </c>
      <c r="L8" s="156"/>
      <c r="M8" s="157">
        <f aca="true" t="shared" si="1" ref="M8:M40">K8+L8</f>
        <v>0</v>
      </c>
    </row>
    <row r="9" spans="1:13" ht="21.75" customHeight="1">
      <c r="A9" s="360" t="s">
        <v>457</v>
      </c>
      <c r="B9" s="361"/>
      <c r="C9" s="362"/>
      <c r="D9" s="4">
        <v>3</v>
      </c>
      <c r="E9" s="156"/>
      <c r="F9" s="156"/>
      <c r="G9" s="156">
        <v>74365</v>
      </c>
      <c r="H9" s="156"/>
      <c r="I9" s="156">
        <v>-39842</v>
      </c>
      <c r="J9" s="156"/>
      <c r="K9" s="157">
        <f t="shared" si="0"/>
        <v>34523</v>
      </c>
      <c r="L9" s="156"/>
      <c r="M9" s="157">
        <f t="shared" si="1"/>
        <v>34523</v>
      </c>
    </row>
    <row r="10" spans="1:13" ht="25.5" customHeight="1">
      <c r="A10" s="363" t="s">
        <v>458</v>
      </c>
      <c r="B10" s="364"/>
      <c r="C10" s="365"/>
      <c r="D10" s="4">
        <v>4</v>
      </c>
      <c r="E10" s="157">
        <f aca="true" t="shared" si="2" ref="E10:J10">SUM(E7:E9)</f>
        <v>442887200</v>
      </c>
      <c r="F10" s="157">
        <f t="shared" si="2"/>
        <v>0</v>
      </c>
      <c r="G10" s="157">
        <f t="shared" si="2"/>
        <v>560846761</v>
      </c>
      <c r="H10" s="157">
        <f t="shared" si="2"/>
        <v>443930661</v>
      </c>
      <c r="I10" s="157">
        <f t="shared" si="2"/>
        <v>402715077</v>
      </c>
      <c r="J10" s="157">
        <f t="shared" si="2"/>
        <v>84949765</v>
      </c>
      <c r="K10" s="157">
        <f t="shared" si="0"/>
        <v>1935329464</v>
      </c>
      <c r="L10" s="157">
        <f>SUM(L7:L9)</f>
        <v>68598004</v>
      </c>
      <c r="M10" s="157">
        <f t="shared" si="1"/>
        <v>2003927468</v>
      </c>
    </row>
    <row r="11" spans="1:13" ht="24" customHeight="1">
      <c r="A11" s="363" t="s">
        <v>459</v>
      </c>
      <c r="B11" s="364"/>
      <c r="C11" s="365"/>
      <c r="D11" s="4">
        <v>5</v>
      </c>
      <c r="E11" s="157">
        <f>E12+E13</f>
        <v>0</v>
      </c>
      <c r="F11" s="157">
        <f aca="true" t="shared" si="3" ref="F11:L11">F12+F13</f>
        <v>0</v>
      </c>
      <c r="G11" s="157">
        <f t="shared" si="3"/>
        <v>-63853051.707615905</v>
      </c>
      <c r="H11" s="157">
        <f t="shared" si="3"/>
        <v>0</v>
      </c>
      <c r="I11" s="157">
        <f t="shared" si="3"/>
        <v>9194235.281144</v>
      </c>
      <c r="J11" s="157">
        <f t="shared" si="3"/>
        <v>107047104.72766033</v>
      </c>
      <c r="K11" s="157">
        <f t="shared" si="0"/>
        <v>52388288.301188424</v>
      </c>
      <c r="L11" s="157">
        <f t="shared" si="3"/>
        <v>8948863.16881</v>
      </c>
      <c r="M11" s="157">
        <f t="shared" si="1"/>
        <v>61337151.46999843</v>
      </c>
    </row>
    <row r="12" spans="1:13" ht="12.75" customHeight="1">
      <c r="A12" s="360" t="s">
        <v>460</v>
      </c>
      <c r="B12" s="361"/>
      <c r="C12" s="362"/>
      <c r="D12" s="4">
        <v>6</v>
      </c>
      <c r="E12" s="156"/>
      <c r="F12" s="156"/>
      <c r="G12" s="156"/>
      <c r="H12" s="156"/>
      <c r="I12" s="156"/>
      <c r="J12" s="156">
        <v>107047104.72766033</v>
      </c>
      <c r="K12" s="157">
        <f t="shared" si="0"/>
        <v>107047104.72766033</v>
      </c>
      <c r="L12" s="156">
        <v>2645352.6123389998</v>
      </c>
      <c r="M12" s="157">
        <f t="shared" si="1"/>
        <v>109692457.33999933</v>
      </c>
    </row>
    <row r="13" spans="1:13" ht="21.75" customHeight="1">
      <c r="A13" s="360" t="s">
        <v>461</v>
      </c>
      <c r="B13" s="361"/>
      <c r="C13" s="362"/>
      <c r="D13" s="4">
        <v>7</v>
      </c>
      <c r="E13" s="157">
        <f aca="true" t="shared" si="4" ref="E13:J13">SUM(E14:E17)</f>
        <v>0</v>
      </c>
      <c r="F13" s="157">
        <f t="shared" si="4"/>
        <v>0</v>
      </c>
      <c r="G13" s="157">
        <f t="shared" si="4"/>
        <v>-63853051.707615905</v>
      </c>
      <c r="H13" s="157">
        <f t="shared" si="4"/>
        <v>0</v>
      </c>
      <c r="I13" s="157">
        <f t="shared" si="4"/>
        <v>9194235.281144</v>
      </c>
      <c r="J13" s="157">
        <f t="shared" si="4"/>
        <v>0</v>
      </c>
      <c r="K13" s="157">
        <f t="shared" si="0"/>
        <v>-54658816.426471904</v>
      </c>
      <c r="L13" s="157">
        <f>SUM(L14:L17)</f>
        <v>6303510.556471</v>
      </c>
      <c r="M13" s="157">
        <f t="shared" si="1"/>
        <v>-48355305.87000091</v>
      </c>
    </row>
    <row r="14" spans="1:13" ht="24" customHeight="1">
      <c r="A14" s="360" t="s">
        <v>462</v>
      </c>
      <c r="B14" s="361"/>
      <c r="C14" s="362"/>
      <c r="D14" s="4">
        <v>8</v>
      </c>
      <c r="E14" s="156"/>
      <c r="F14" s="156"/>
      <c r="G14" s="156">
        <v>2320408.2990499996</v>
      </c>
      <c r="H14" s="156"/>
      <c r="I14" s="156">
        <v>6835587.531144</v>
      </c>
      <c r="J14" s="156"/>
      <c r="K14" s="157">
        <f t="shared" si="0"/>
        <v>9155995.830194</v>
      </c>
      <c r="L14" s="156">
        <v>8144811.569806</v>
      </c>
      <c r="M14" s="157">
        <f t="shared" si="1"/>
        <v>17300807.4</v>
      </c>
    </row>
    <row r="15" spans="1:13" ht="19.5" customHeight="1">
      <c r="A15" s="360" t="s">
        <v>463</v>
      </c>
      <c r="B15" s="361"/>
      <c r="C15" s="362"/>
      <c r="D15" s="4">
        <v>9</v>
      </c>
      <c r="E15" s="156"/>
      <c r="F15" s="156"/>
      <c r="G15" s="156">
        <v>-48173323.21946591</v>
      </c>
      <c r="H15" s="156"/>
      <c r="I15" s="156"/>
      <c r="J15" s="156"/>
      <c r="K15" s="157">
        <f t="shared" si="0"/>
        <v>-48173323.21946591</v>
      </c>
      <c r="L15" s="156">
        <v>-1494806.8005350002</v>
      </c>
      <c r="M15" s="157">
        <f t="shared" si="1"/>
        <v>-49668130.02000091</v>
      </c>
    </row>
    <row r="16" spans="1:13" ht="21" customHeight="1">
      <c r="A16" s="360" t="s">
        <v>464</v>
      </c>
      <c r="B16" s="361"/>
      <c r="C16" s="362"/>
      <c r="D16" s="4">
        <v>10</v>
      </c>
      <c r="E16" s="156"/>
      <c r="F16" s="156"/>
      <c r="G16" s="156">
        <v>-18064979</v>
      </c>
      <c r="H16" s="156"/>
      <c r="I16" s="156"/>
      <c r="J16" s="156"/>
      <c r="K16" s="157">
        <f t="shared" si="0"/>
        <v>-18064979</v>
      </c>
      <c r="L16" s="156"/>
      <c r="M16" s="157">
        <f t="shared" si="1"/>
        <v>-18064979</v>
      </c>
    </row>
    <row r="17" spans="1:13" ht="21.75" customHeight="1">
      <c r="A17" s="360" t="s">
        <v>465</v>
      </c>
      <c r="B17" s="361"/>
      <c r="C17" s="362"/>
      <c r="D17" s="4">
        <v>11</v>
      </c>
      <c r="E17" s="156"/>
      <c r="F17" s="156"/>
      <c r="G17" s="156">
        <v>64842.2128</v>
      </c>
      <c r="H17" s="156"/>
      <c r="I17" s="156">
        <v>2358647.75</v>
      </c>
      <c r="J17" s="156"/>
      <c r="K17" s="157">
        <f t="shared" si="0"/>
        <v>2423489.9628</v>
      </c>
      <c r="L17" s="156">
        <v>-346494.2128</v>
      </c>
      <c r="M17" s="157">
        <f t="shared" si="1"/>
        <v>2076995.75</v>
      </c>
    </row>
    <row r="18" spans="1:13" ht="21.75" customHeight="1">
      <c r="A18" s="363" t="s">
        <v>466</v>
      </c>
      <c r="B18" s="364"/>
      <c r="C18" s="365"/>
      <c r="D18" s="4">
        <v>12</v>
      </c>
      <c r="E18" s="157">
        <f>SUM(E19:E22)</f>
        <v>0</v>
      </c>
      <c r="F18" s="157">
        <f aca="true" t="shared" si="5" ref="F18:L18">SUM(F19:F22)</f>
        <v>0</v>
      </c>
      <c r="G18" s="157">
        <f t="shared" si="5"/>
        <v>0</v>
      </c>
      <c r="H18" s="157">
        <f t="shared" si="5"/>
        <v>12536118</v>
      </c>
      <c r="I18" s="157">
        <f t="shared" si="5"/>
        <v>43749827</v>
      </c>
      <c r="J18" s="157">
        <f t="shared" si="5"/>
        <v>-84949765</v>
      </c>
      <c r="K18" s="157">
        <f t="shared" si="0"/>
        <v>-28663820</v>
      </c>
      <c r="L18" s="157">
        <f t="shared" si="5"/>
        <v>-2101173.3355</v>
      </c>
      <c r="M18" s="157">
        <f t="shared" si="1"/>
        <v>-30764993.335500002</v>
      </c>
    </row>
    <row r="19" spans="1:13" ht="21.75" customHeight="1">
      <c r="A19" s="360" t="s">
        <v>467</v>
      </c>
      <c r="B19" s="361"/>
      <c r="C19" s="362"/>
      <c r="D19" s="4">
        <v>13</v>
      </c>
      <c r="E19" s="156"/>
      <c r="F19" s="156"/>
      <c r="G19" s="156"/>
      <c r="H19" s="156"/>
      <c r="I19" s="156"/>
      <c r="J19" s="156"/>
      <c r="K19" s="157">
        <f t="shared" si="0"/>
        <v>0</v>
      </c>
      <c r="L19" s="156"/>
      <c r="M19" s="157">
        <f t="shared" si="1"/>
        <v>0</v>
      </c>
    </row>
    <row r="20" spans="1:13" ht="12.75" customHeight="1">
      <c r="A20" s="360" t="s">
        <v>468</v>
      </c>
      <c r="B20" s="361"/>
      <c r="C20" s="362"/>
      <c r="D20" s="4">
        <v>14</v>
      </c>
      <c r="E20" s="156"/>
      <c r="F20" s="156"/>
      <c r="G20" s="156"/>
      <c r="H20" s="156"/>
      <c r="I20" s="156"/>
      <c r="J20" s="156"/>
      <c r="K20" s="157">
        <f t="shared" si="0"/>
        <v>0</v>
      </c>
      <c r="L20" s="156"/>
      <c r="M20" s="157">
        <f t="shared" si="1"/>
        <v>0</v>
      </c>
    </row>
    <row r="21" spans="1:13" ht="23.25" customHeight="1">
      <c r="A21" s="360" t="s">
        <v>469</v>
      </c>
      <c r="B21" s="361"/>
      <c r="C21" s="362"/>
      <c r="D21" s="4">
        <v>15</v>
      </c>
      <c r="E21" s="156"/>
      <c r="F21" s="156"/>
      <c r="G21" s="156"/>
      <c r="H21" s="156"/>
      <c r="I21" s="156"/>
      <c r="J21" s="156">
        <v>-28663820</v>
      </c>
      <c r="K21" s="157">
        <f t="shared" si="0"/>
        <v>-28663820</v>
      </c>
      <c r="L21" s="156">
        <v>-2101173.3355</v>
      </c>
      <c r="M21" s="157">
        <f t="shared" si="1"/>
        <v>-30764993.335500002</v>
      </c>
    </row>
    <row r="22" spans="1:13" ht="12.75" customHeight="1">
      <c r="A22" s="360" t="s">
        <v>470</v>
      </c>
      <c r="B22" s="361"/>
      <c r="C22" s="362"/>
      <c r="D22" s="4">
        <v>16</v>
      </c>
      <c r="E22" s="156"/>
      <c r="F22" s="156"/>
      <c r="G22" s="156"/>
      <c r="H22" s="156">
        <v>12536118</v>
      </c>
      <c r="I22" s="156">
        <v>43749827</v>
      </c>
      <c r="J22" s="156">
        <v>-56285945</v>
      </c>
      <c r="K22" s="157">
        <f t="shared" si="0"/>
        <v>0</v>
      </c>
      <c r="L22" s="156"/>
      <c r="M22" s="157">
        <f t="shared" si="1"/>
        <v>0</v>
      </c>
    </row>
    <row r="23" spans="1:13" ht="21.75" customHeight="1" thickBot="1">
      <c r="A23" s="388" t="s">
        <v>471</v>
      </c>
      <c r="B23" s="389"/>
      <c r="C23" s="390"/>
      <c r="D23" s="48">
        <v>17</v>
      </c>
      <c r="E23" s="158">
        <f aca="true" t="shared" si="6" ref="E23:J23">E10+E11+E18</f>
        <v>442887200</v>
      </c>
      <c r="F23" s="158">
        <f t="shared" si="6"/>
        <v>0</v>
      </c>
      <c r="G23" s="158">
        <f t="shared" si="6"/>
        <v>496993709.2923841</v>
      </c>
      <c r="H23" s="158">
        <f t="shared" si="6"/>
        <v>456466779</v>
      </c>
      <c r="I23" s="158">
        <f t="shared" si="6"/>
        <v>455659139.281144</v>
      </c>
      <c r="J23" s="158">
        <f t="shared" si="6"/>
        <v>107047104.72766033</v>
      </c>
      <c r="K23" s="158">
        <f t="shared" si="0"/>
        <v>1959053932.3011887</v>
      </c>
      <c r="L23" s="158">
        <f>L10+L11+L18</f>
        <v>75445693.83331</v>
      </c>
      <c r="M23" s="158">
        <f t="shared" si="1"/>
        <v>2034499626.1344986</v>
      </c>
    </row>
    <row r="24" spans="1:13" ht="24" customHeight="1" thickTop="1">
      <c r="A24" s="391" t="s">
        <v>472</v>
      </c>
      <c r="B24" s="392"/>
      <c r="C24" s="393"/>
      <c r="D24" s="49">
        <v>18</v>
      </c>
      <c r="E24" s="159">
        <f aca="true" t="shared" si="7" ref="E24:J24">E23</f>
        <v>442887200</v>
      </c>
      <c r="F24" s="159">
        <f t="shared" si="7"/>
        <v>0</v>
      </c>
      <c r="G24" s="159">
        <f t="shared" si="7"/>
        <v>496993709.2923841</v>
      </c>
      <c r="H24" s="159">
        <f t="shared" si="7"/>
        <v>456466779</v>
      </c>
      <c r="I24" s="159">
        <f t="shared" si="7"/>
        <v>455659139.281144</v>
      </c>
      <c r="J24" s="159">
        <f t="shared" si="7"/>
        <v>107047104.72766033</v>
      </c>
      <c r="K24" s="160">
        <f t="shared" si="0"/>
        <v>1959053932.3011887</v>
      </c>
      <c r="L24" s="159">
        <f>L23</f>
        <v>75445693.83331</v>
      </c>
      <c r="M24" s="160">
        <f t="shared" si="1"/>
        <v>2034499626.1344986</v>
      </c>
    </row>
    <row r="25" spans="1:13" ht="12.75" customHeight="1">
      <c r="A25" s="360" t="s">
        <v>456</v>
      </c>
      <c r="B25" s="361"/>
      <c r="C25" s="362"/>
      <c r="D25" s="4">
        <v>19</v>
      </c>
      <c r="E25" s="156"/>
      <c r="F25" s="156"/>
      <c r="G25" s="156"/>
      <c r="H25" s="156"/>
      <c r="I25" s="156">
        <v>-926649</v>
      </c>
      <c r="J25" s="156"/>
      <c r="K25" s="157">
        <f t="shared" si="0"/>
        <v>-926649</v>
      </c>
      <c r="L25" s="156">
        <v>-853656</v>
      </c>
      <c r="M25" s="157">
        <f t="shared" si="1"/>
        <v>-1780305</v>
      </c>
    </row>
    <row r="26" spans="1:13" ht="20.25" customHeight="1">
      <c r="A26" s="360" t="s">
        <v>457</v>
      </c>
      <c r="B26" s="361"/>
      <c r="C26" s="362"/>
      <c r="D26" s="4">
        <v>20</v>
      </c>
      <c r="E26" s="156"/>
      <c r="F26" s="156"/>
      <c r="G26" s="156">
        <v>13374685</v>
      </c>
      <c r="H26" s="156"/>
      <c r="I26" s="156">
        <v>-13958063</v>
      </c>
      <c r="J26" s="156"/>
      <c r="K26" s="157">
        <f t="shared" si="0"/>
        <v>-583378</v>
      </c>
      <c r="L26" s="156"/>
      <c r="M26" s="157">
        <f t="shared" si="1"/>
        <v>-583378</v>
      </c>
    </row>
    <row r="27" spans="1:13" ht="21.75" customHeight="1">
      <c r="A27" s="363" t="s">
        <v>473</v>
      </c>
      <c r="B27" s="364"/>
      <c r="C27" s="365"/>
      <c r="D27" s="4">
        <v>21</v>
      </c>
      <c r="E27" s="157">
        <f>SUM(E24:E26)</f>
        <v>442887200</v>
      </c>
      <c r="F27" s="157">
        <f aca="true" t="shared" si="8" ref="F27:L27">SUM(F24:F26)</f>
        <v>0</v>
      </c>
      <c r="G27" s="157">
        <f t="shared" si="8"/>
        <v>510368394.2923841</v>
      </c>
      <c r="H27" s="157">
        <f t="shared" si="8"/>
        <v>456466779</v>
      </c>
      <c r="I27" s="157">
        <f t="shared" si="8"/>
        <v>440774427.281144</v>
      </c>
      <c r="J27" s="157">
        <f t="shared" si="8"/>
        <v>107047104.72766033</v>
      </c>
      <c r="K27" s="157">
        <f t="shared" si="0"/>
        <v>1957543905.3011887</v>
      </c>
      <c r="L27" s="157">
        <f t="shared" si="8"/>
        <v>74592037.83331</v>
      </c>
      <c r="M27" s="157">
        <f t="shared" si="1"/>
        <v>2032135943.1344986</v>
      </c>
    </row>
    <row r="28" spans="1:13" ht="23.25" customHeight="1">
      <c r="A28" s="363" t="s">
        <v>474</v>
      </c>
      <c r="B28" s="364"/>
      <c r="C28" s="365"/>
      <c r="D28" s="4">
        <v>22</v>
      </c>
      <c r="E28" s="157">
        <f>E29+E30</f>
        <v>0</v>
      </c>
      <c r="F28" s="157">
        <f aca="true" t="shared" si="9" ref="F28:L28">F29+F30</f>
        <v>0</v>
      </c>
      <c r="G28" s="157">
        <f t="shared" si="9"/>
        <v>-22023392</v>
      </c>
      <c r="H28" s="157">
        <f t="shared" si="9"/>
        <v>0</v>
      </c>
      <c r="I28" s="157">
        <f t="shared" si="9"/>
        <v>-1037863</v>
      </c>
      <c r="J28" s="157">
        <f t="shared" si="9"/>
        <v>123419023</v>
      </c>
      <c r="K28" s="157">
        <f t="shared" si="0"/>
        <v>100357768</v>
      </c>
      <c r="L28" s="157">
        <f t="shared" si="9"/>
        <v>4952059</v>
      </c>
      <c r="M28" s="157">
        <f t="shared" si="1"/>
        <v>105309827</v>
      </c>
    </row>
    <row r="29" spans="1:13" ht="13.5" customHeight="1">
      <c r="A29" s="360" t="s">
        <v>460</v>
      </c>
      <c r="B29" s="361"/>
      <c r="C29" s="362"/>
      <c r="D29" s="4">
        <v>23</v>
      </c>
      <c r="E29" s="156"/>
      <c r="F29" s="156"/>
      <c r="G29" s="156"/>
      <c r="H29" s="156"/>
      <c r="I29" s="156"/>
      <c r="J29" s="156">
        <v>123419023</v>
      </c>
      <c r="K29" s="157">
        <f t="shared" si="0"/>
        <v>123419023</v>
      </c>
      <c r="L29" s="156">
        <v>3798752</v>
      </c>
      <c r="M29" s="157">
        <f t="shared" si="1"/>
        <v>127217775</v>
      </c>
    </row>
    <row r="30" spans="1:13" ht="21.75" customHeight="1">
      <c r="A30" s="360" t="s">
        <v>475</v>
      </c>
      <c r="B30" s="361"/>
      <c r="C30" s="362"/>
      <c r="D30" s="4">
        <v>24</v>
      </c>
      <c r="E30" s="157">
        <f aca="true" t="shared" si="10" ref="E30:J30">SUM(E31:E34)</f>
        <v>0</v>
      </c>
      <c r="F30" s="157">
        <f t="shared" si="10"/>
        <v>0</v>
      </c>
      <c r="G30" s="157">
        <f t="shared" si="10"/>
        <v>-22023392</v>
      </c>
      <c r="H30" s="157">
        <f t="shared" si="10"/>
        <v>0</v>
      </c>
      <c r="I30" s="157">
        <f t="shared" si="10"/>
        <v>-1037863</v>
      </c>
      <c r="J30" s="157">
        <f t="shared" si="10"/>
        <v>0</v>
      </c>
      <c r="K30" s="157">
        <f t="shared" si="0"/>
        <v>-23061255</v>
      </c>
      <c r="L30" s="157">
        <f>SUM(L31:L34)</f>
        <v>1153307</v>
      </c>
      <c r="M30" s="157">
        <f t="shared" si="1"/>
        <v>-21907948</v>
      </c>
    </row>
    <row r="31" spans="1:13" ht="21.75" customHeight="1">
      <c r="A31" s="360" t="s">
        <v>462</v>
      </c>
      <c r="B31" s="361"/>
      <c r="C31" s="362"/>
      <c r="D31" s="4">
        <v>25</v>
      </c>
      <c r="E31" s="156"/>
      <c r="F31" s="156"/>
      <c r="G31" s="156">
        <v>-14609393</v>
      </c>
      <c r="H31" s="156"/>
      <c r="I31" s="156">
        <v>6743432</v>
      </c>
      <c r="J31" s="156"/>
      <c r="K31" s="157">
        <f t="shared" si="0"/>
        <v>-7865961</v>
      </c>
      <c r="L31" s="156">
        <v>904158</v>
      </c>
      <c r="M31" s="157">
        <f t="shared" si="1"/>
        <v>-6961803</v>
      </c>
    </row>
    <row r="32" spans="1:13" ht="21.75" customHeight="1">
      <c r="A32" s="360" t="s">
        <v>463</v>
      </c>
      <c r="B32" s="361"/>
      <c r="C32" s="362"/>
      <c r="D32" s="4">
        <v>26</v>
      </c>
      <c r="E32" s="156"/>
      <c r="F32" s="156"/>
      <c r="G32" s="156">
        <v>-7121089</v>
      </c>
      <c r="H32" s="156"/>
      <c r="I32" s="156"/>
      <c r="J32" s="156"/>
      <c r="K32" s="157">
        <f t="shared" si="0"/>
        <v>-7121089</v>
      </c>
      <c r="L32" s="156">
        <v>-14767</v>
      </c>
      <c r="M32" s="157">
        <f t="shared" si="1"/>
        <v>-7135856</v>
      </c>
    </row>
    <row r="33" spans="1:13" ht="22.5" customHeight="1">
      <c r="A33" s="360" t="s">
        <v>464</v>
      </c>
      <c r="B33" s="361"/>
      <c r="C33" s="362"/>
      <c r="D33" s="4">
        <v>27</v>
      </c>
      <c r="E33" s="156"/>
      <c r="F33" s="156"/>
      <c r="G33" s="156">
        <v>-374345</v>
      </c>
      <c r="H33" s="156"/>
      <c r="I33" s="156"/>
      <c r="J33" s="156"/>
      <c r="K33" s="157">
        <f t="shared" si="0"/>
        <v>-374345</v>
      </c>
      <c r="L33" s="156"/>
      <c r="M33" s="157">
        <f t="shared" si="1"/>
        <v>-374345</v>
      </c>
    </row>
    <row r="34" spans="1:13" ht="21" customHeight="1">
      <c r="A34" s="360" t="s">
        <v>465</v>
      </c>
      <c r="B34" s="361"/>
      <c r="C34" s="362"/>
      <c r="D34" s="4">
        <v>28</v>
      </c>
      <c r="E34" s="156"/>
      <c r="F34" s="156"/>
      <c r="G34" s="156">
        <v>81435</v>
      </c>
      <c r="H34" s="156"/>
      <c r="I34" s="156">
        <v>-7781295</v>
      </c>
      <c r="J34" s="156"/>
      <c r="K34" s="157">
        <f t="shared" si="0"/>
        <v>-7699860</v>
      </c>
      <c r="L34" s="156">
        <v>263916</v>
      </c>
      <c r="M34" s="157">
        <f t="shared" si="1"/>
        <v>-7435944</v>
      </c>
    </row>
    <row r="35" spans="1:13" ht="33.75" customHeight="1">
      <c r="A35" s="363" t="s">
        <v>476</v>
      </c>
      <c r="B35" s="364"/>
      <c r="C35" s="365"/>
      <c r="D35" s="4">
        <v>29</v>
      </c>
      <c r="E35" s="157">
        <f aca="true" t="shared" si="11" ref="E35:J35">SUM(E36:E39)</f>
        <v>0</v>
      </c>
      <c r="F35" s="157">
        <f t="shared" si="11"/>
        <v>0</v>
      </c>
      <c r="G35" s="157">
        <f t="shared" si="11"/>
        <v>0</v>
      </c>
      <c r="H35" s="157">
        <f t="shared" si="11"/>
        <v>22616689</v>
      </c>
      <c r="I35" s="157">
        <f t="shared" si="11"/>
        <v>83450416</v>
      </c>
      <c r="J35" s="157">
        <f t="shared" si="11"/>
        <v>-107047105</v>
      </c>
      <c r="K35" s="157">
        <f t="shared" si="0"/>
        <v>-980000</v>
      </c>
      <c r="L35" s="157">
        <f>SUM(L36:L39)</f>
        <v>-1781115</v>
      </c>
      <c r="M35" s="157">
        <f t="shared" si="1"/>
        <v>-2761115</v>
      </c>
    </row>
    <row r="36" spans="1:13" ht="26.25" customHeight="1">
      <c r="A36" s="360" t="s">
        <v>467</v>
      </c>
      <c r="B36" s="361"/>
      <c r="C36" s="362"/>
      <c r="D36" s="4">
        <v>30</v>
      </c>
      <c r="E36" s="156"/>
      <c r="F36" s="156"/>
      <c r="G36" s="156"/>
      <c r="H36" s="156"/>
      <c r="I36" s="156"/>
      <c r="J36" s="156"/>
      <c r="K36" s="157">
        <f t="shared" si="0"/>
        <v>0</v>
      </c>
      <c r="L36" s="156">
        <v>-438659</v>
      </c>
      <c r="M36" s="157">
        <f t="shared" si="1"/>
        <v>-438659</v>
      </c>
    </row>
    <row r="37" spans="1:13" ht="12.75" customHeight="1">
      <c r="A37" s="360" t="s">
        <v>468</v>
      </c>
      <c r="B37" s="361"/>
      <c r="C37" s="362"/>
      <c r="D37" s="4">
        <v>31</v>
      </c>
      <c r="E37" s="156"/>
      <c r="F37" s="156"/>
      <c r="G37" s="156"/>
      <c r="H37" s="156"/>
      <c r="I37" s="156"/>
      <c r="J37" s="156"/>
      <c r="K37" s="157">
        <f t="shared" si="0"/>
        <v>0</v>
      </c>
      <c r="L37" s="156"/>
      <c r="M37" s="157">
        <f t="shared" si="1"/>
        <v>0</v>
      </c>
    </row>
    <row r="38" spans="1:13" ht="21" customHeight="1">
      <c r="A38" s="360" t="s">
        <v>469</v>
      </c>
      <c r="B38" s="361"/>
      <c r="C38" s="362"/>
      <c r="D38" s="4">
        <v>32</v>
      </c>
      <c r="E38" s="156"/>
      <c r="F38" s="156"/>
      <c r="G38" s="156"/>
      <c r="H38" s="156"/>
      <c r="I38" s="156"/>
      <c r="J38" s="156">
        <v>-980000</v>
      </c>
      <c r="K38" s="157">
        <f t="shared" si="0"/>
        <v>-980000</v>
      </c>
      <c r="L38" s="156">
        <v>-1342456</v>
      </c>
      <c r="M38" s="157">
        <f t="shared" si="1"/>
        <v>-2322456</v>
      </c>
    </row>
    <row r="39" spans="1:13" ht="12.75" customHeight="1">
      <c r="A39" s="360" t="s">
        <v>470</v>
      </c>
      <c r="B39" s="361"/>
      <c r="C39" s="362"/>
      <c r="D39" s="4">
        <v>33</v>
      </c>
      <c r="E39" s="156"/>
      <c r="F39" s="156"/>
      <c r="G39" s="156"/>
      <c r="H39" s="156">
        <v>22616689</v>
      </c>
      <c r="I39" s="156">
        <v>83450416</v>
      </c>
      <c r="J39" s="156">
        <v>-106067105</v>
      </c>
      <c r="K39" s="157">
        <f t="shared" si="0"/>
        <v>0</v>
      </c>
      <c r="L39" s="156"/>
      <c r="M39" s="157">
        <f t="shared" si="1"/>
        <v>0</v>
      </c>
    </row>
    <row r="40" spans="1:13" ht="31.5" customHeight="1">
      <c r="A40" s="394" t="s">
        <v>477</v>
      </c>
      <c r="B40" s="395"/>
      <c r="C40" s="396"/>
      <c r="D40" s="46">
        <v>34</v>
      </c>
      <c r="E40" s="161">
        <f aca="true" t="shared" si="12" ref="E40:J40">E27+E28+E35</f>
        <v>442887200</v>
      </c>
      <c r="F40" s="161">
        <f t="shared" si="12"/>
        <v>0</v>
      </c>
      <c r="G40" s="161">
        <f t="shared" si="12"/>
        <v>488345002.2923841</v>
      </c>
      <c r="H40" s="161">
        <f t="shared" si="12"/>
        <v>479083468</v>
      </c>
      <c r="I40" s="161">
        <f t="shared" si="12"/>
        <v>523186980.281144</v>
      </c>
      <c r="J40" s="161">
        <f t="shared" si="12"/>
        <v>123419022.72766033</v>
      </c>
      <c r="K40" s="161">
        <f t="shared" si="0"/>
        <v>2056921673.3011887</v>
      </c>
      <c r="L40" s="161">
        <f>L27+L28+L35</f>
        <v>77762981.83331</v>
      </c>
      <c r="M40" s="161">
        <f t="shared" si="1"/>
        <v>2134684655.1344986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" formulaRange="1"/>
    <ignoredError sqref="K10:K23 K25:K39 K24" formula="1" formulaRange="1"/>
    <ignoredError sqref="K40" formula="1"/>
    <ignoredError sqref="E24:J24 L24" unlockedFormula="1"/>
    <ignoredError sqref="K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28" customWidth="1"/>
  </cols>
  <sheetData>
    <row r="1" spans="1:10" ht="12">
      <c r="A1" s="127"/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.75">
      <c r="A2" s="397" t="s">
        <v>478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2">
      <c r="A3" s="181"/>
      <c r="B3" s="181"/>
      <c r="C3" s="181"/>
      <c r="D3" s="181"/>
      <c r="E3" s="181"/>
      <c r="F3" s="181"/>
      <c r="G3" s="181"/>
      <c r="H3" s="181"/>
      <c r="I3" s="181"/>
      <c r="J3" s="181"/>
    </row>
    <row r="4" spans="1:10" ht="12.75" customHeight="1">
      <c r="A4" s="398" t="s">
        <v>479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2.75" customHeight="1">
      <c r="A5" s="399"/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2.7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</row>
    <row r="7" spans="1:10" ht="12.75" customHeight="1">
      <c r="A7" s="399"/>
      <c r="B7" s="399"/>
      <c r="C7" s="399"/>
      <c r="D7" s="399"/>
      <c r="E7" s="399"/>
      <c r="F7" s="399"/>
      <c r="G7" s="399"/>
      <c r="H7" s="399"/>
      <c r="I7" s="399"/>
      <c r="J7" s="399"/>
    </row>
    <row r="8" spans="1:10" ht="12.75" customHeight="1">
      <c r="A8" s="399"/>
      <c r="B8" s="399"/>
      <c r="C8" s="399"/>
      <c r="D8" s="399"/>
      <c r="E8" s="399"/>
      <c r="F8" s="399"/>
      <c r="G8" s="399"/>
      <c r="H8" s="399"/>
      <c r="I8" s="399"/>
      <c r="J8" s="399"/>
    </row>
    <row r="9" spans="1:10" ht="12.75" customHeight="1">
      <c r="A9" s="399"/>
      <c r="B9" s="399"/>
      <c r="C9" s="399"/>
      <c r="D9" s="399"/>
      <c r="E9" s="399"/>
      <c r="F9" s="399"/>
      <c r="G9" s="399"/>
      <c r="H9" s="399"/>
      <c r="I9" s="399"/>
      <c r="J9" s="399"/>
    </row>
    <row r="10" spans="1:10" ht="12">
      <c r="A10" s="400"/>
      <c r="B10" s="400"/>
      <c r="C10" s="400"/>
      <c r="D10" s="400"/>
      <c r="E10" s="400"/>
      <c r="F10" s="400"/>
      <c r="G10" s="400"/>
      <c r="H10" s="400"/>
      <c r="I10" s="400"/>
      <c r="J10" s="400"/>
    </row>
    <row r="11" spans="1:10" ht="12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12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2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2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12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12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12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12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2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2">
      <c r="A25" s="129"/>
      <c r="B25" s="129"/>
      <c r="C25" s="129"/>
      <c r="D25" s="129"/>
      <c r="E25" s="129"/>
      <c r="F25" s="129"/>
      <c r="G25" s="129"/>
      <c r="H25" s="129"/>
      <c r="J25" s="129"/>
    </row>
    <row r="26" spans="1:10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2011-04-18T07:43:24Z</cp:lastPrinted>
  <dcterms:created xsi:type="dcterms:W3CDTF">2008-10-17T11:51:54Z</dcterms:created>
  <dcterms:modified xsi:type="dcterms:W3CDTF">2013-04-18T09:04:16Z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