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0785" activeTab="4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  <externalReference r:id="rId11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0">'OPCI PODACI'!$A$1:$J$65</definedName>
    <definedName name="_xlnm.Print_Area" localSheetId="5">'PK'!$A$1:$M$43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<sst xmlns="http://schemas.openxmlformats.org/spreadsheetml/2006/main" count="564" uniqueCount="426">
  <si>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</si>
  <si>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</si>
  <si>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</si>
  <si>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</si>
  <si>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</si>
  <si>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</si>
  <si>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</si>
  <si>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</si>
  <si>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</si>
  <si>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</si>
  <si>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</si>
  <si>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</si>
  <si>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</si>
  <si>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</si>
  <si>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</si>
  <si>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</si>
  <si>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</si>
  <si>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</si>
  <si>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</si>
  <si>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</si>
  <si>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</si>
  <si>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</si>
  <si>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</si>
  <si>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</si>
  <si>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</si>
  <si>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</si>
  <si>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</si>
  <si>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</si>
  <si>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</si>
  <si>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</si>
  <si>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</si>
  <si>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</si>
  <si>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</si>
  <si>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</si>
  <si>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</si>
  <si>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</si>
  <si>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</si>
  <si>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</si>
  <si>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</si>
  <si>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</si>
  <si>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</si>
  <si>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</si>
  <si>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</si>
  <si>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</si>
  <si>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</si>
  <si>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</si>
  <si>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</si>
  <si>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</si>
  <si>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</si>
  <si>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</si>
  <si>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</si>
  <si>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</si>
  <si>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</si>
  <si>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</si>
  <si>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</si>
  <si>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</si>
  <si>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</si>
  <si>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</si>
  <si>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</si>
  <si>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</si>
  <si>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</si>
  <si>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</si>
  <si>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</si>
  <si>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</si>
  <si>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</si>
  <si>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</si>
  <si>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</si>
  <si>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</si>
  <si>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</si>
  <si>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</si>
  <si>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</si>
  <si>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</si>
  <si>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</si>
  <si>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</si>
  <si>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</si>
  <si>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</si>
  <si>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</si>
  <si>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</si>
  <si>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</si>
  <si>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</si>
  <si>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</si>
  <si>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</si>
  <si>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</si>
  <si>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</si>
  <si>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</si>
  <si>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</si>
  <si>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</si>
  <si>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</si>
  <si>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</si>
  <si>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</si>
  <si>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</si>
  <si>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</si>
  <si>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</si>
  <si>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</si>
  <si>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</si>
  <si>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</si>
  <si>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</si>
  <si>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</si>
  <si>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</si>
  <si>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</si>
  <si>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</si>
  <si>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</si>
  <si>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</si>
  <si>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</si>
  <si>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</si>
  <si>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</si>
  <si>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</si>
  <si>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</si>
  <si>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</si>
  <si>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</si>
  <si>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</si>
  <si>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</si>
  <si>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</si>
  <si>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</si>
  <si>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</si>
  <si>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</si>
  <si>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</si>
  <si>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</si>
  <si>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</si>
  <si>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</si>
  <si>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</si>
  <si>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</si>
  <si>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</si>
  <si>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</si>
  <si>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</si>
  <si>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</si>
  <si>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</si>
  <si>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</si>
  <si>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</si>
  <si>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</si>
  <si>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</si>
  <si>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</si>
  <si>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</si>
  <si>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</si>
  <si>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</si>
  <si>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</si>
  <si>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</si>
  <si>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</si>
  <si>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</si>
  <si>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</si>
  <si>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</si>
  <si>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</si>
  <si>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</si>
  <si>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</si>
  <si>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</si>
  <si>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</si>
  <si>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</si>
  <si>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</si>
  <si>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</si>
  <si>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</si>
  <si>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</si>
  <si>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</si>
  <si>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</si>
  <si>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</si>
  <si>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</si>
  <si>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</si>
  <si>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</si>
  <si>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</si>
  <si>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</si>
  <si>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</si>
  <si>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</si>
  <si>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</si>
  <si>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</si>
  <si>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</si>
  <si>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</si>
  <si>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</si>
  <si>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</si>
  <si>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</si>
  <si>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</si>
  <si>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</si>
  <si>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</si>
  <si>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</si>
  <si>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</si>
  <si>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</si>
  <si>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</si>
  <si>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</si>
  <si>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</si>
  <si>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</si>
  <si>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</si>
  <si>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</si>
  <si>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</si>
  <si>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</si>
  <si>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</si>
  <si>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</si>
  <si>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</si>
  <si>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</si>
  <si>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</si>
  <si>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</si>
  <si>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</si>
  <si>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</si>
  <si>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</si>
  <si>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</si>
  <si>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</si>
  <si>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</si>
  <si>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</si>
  <si>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</si>
  <si>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</si>
  <si>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</si>
  <si>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</si>
  <si>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</si>
  <si>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</si>
  <si>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</si>
  <si>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</si>
  <si>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</si>
  <si>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</si>
  <si>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</si>
  <si>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</si>
  <si>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</si>
  <si>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</si>
  <si>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</si>
  <si>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</si>
  <si>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</si>
  <si>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</si>
  <si>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</si>
  <si>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</si>
  <si>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</si>
  <si>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</si>
  <si>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</si>
  <si>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</si>
  <si>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</si>
  <si>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</si>
  <si>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</si>
  <si>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</si>
  <si>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</si>
  <si>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</si>
  <si>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</si>
  <si>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</si>
  <si>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</si>
  <si>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</si>
  <si>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</si>
  <si>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</si>
  <si>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</si>
  <si>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</si>
  <si>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</si>
  <si>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</si>
  <si>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</si>
  <si>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</si>
  <si>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</si>
  <si>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</si>
  <si>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</si>
  <si>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</si>
  <si>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</si>
  <si>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</si>
  <si>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</si>
  <si>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</si>
  <si>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</si>
  <si>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</si>
  <si>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</si>
  <si>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</si>
  <si>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</si>
  <si>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</si>
  <si>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</si>
  <si>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</si>
  <si>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</si>
  <si>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</si>
  <si>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</si>
  <si>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</si>
  <si>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</si>
  <si>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</si>
  <si>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</si>
  <si>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</si>
  <si>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</si>
  <si>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</si>
  <si>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</si>
  <si>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</si>
  <si>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</si>
  <si>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</si>
  <si>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</si>
  <si>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</si>
  <si>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</si>
  <si>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</si>
  <si>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</si>
  <si>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</si>
  <si>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</si>
  <si>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</si>
  <si>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</si>
  <si>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</si>
  <si>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</si>
  <si>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</si>
  <si>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</si>
  <si>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</si>
  <si>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</si>
  <si>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</si>
  <si>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</si>
  <si>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</si>
  <si>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</si>
  <si>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</si>
  <si>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</si>
  <si>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</si>
  <si>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</si>
  <si>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</si>
  <si>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</si>
  <si>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</si>
  <si>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</si>
  <si>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</si>
  <si>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</si>
  <si>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</si>
  <si>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</si>
  <si>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</si>
  <si>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</si>
  <si>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</si>
  <si>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</si>
  <si>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</si>
  <si>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</si>
  <si>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</si>
  <si>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</si>
  <si>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</si>
  <si>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</si>
  <si>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</si>
  <si>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</si>
  <si>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</si>
  <si>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</si>
  <si>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</si>
  <si>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</si>
  <si>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</si>
  <si>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</si>
  <si>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</si>
  <si>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</si>
  <si>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</si>
  <si>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</si>
  <si>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</si>
  <si>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</si>
  <si>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</si>
  <si>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</si>
  <si>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</si>
  <si>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</si>
  <si>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</si>
  <si>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</si>
  <si>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</si>
  <si>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</si>
  <si>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</si>
  <si>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</si>
  <si>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</si>
  <si>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</si>
  <si>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</si>
  <si>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</si>
  <si>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</si>
  <si>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</si>
  <si>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</si>
  <si>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</si>
  <si>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</si>
  <si>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</si>
  <si>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</si>
  <si>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</si>
  <si>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</si>
  <si>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</si>
  <si>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</si>
  <si>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</si>
  <si>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</si>
  <si>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</si>
  <si>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</si>
  <si>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</si>
  <si>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</si>
  <si>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</si>
  <si>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</si>
  <si>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</si>
  <si>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</si>
  <si>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</si>
  <si>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</si>
  <si>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</si>
  <si>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</si>
  <si>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</si>
  <si>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</si>
  <si>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</si>
  <si>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</si>
  <si>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</si>
  <si>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</si>
  <si>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</si>
  <si>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</si>
  <si>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</si>
  <si>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</si>
  <si>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</si>
  <si>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</si>
  <si>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</si>
  <si>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</si>
  <si>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</si>
  <si>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</si>
  <si>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</si>
  <si>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</si>
  <si>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</si>
  <si>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</si>
  <si>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01/ 6333 108</t>
  </si>
  <si>
    <t>01/ 6332 073</t>
  </si>
  <si>
    <t xml:space="preserve">izdavatelj@crosig.hr </t>
  </si>
  <si>
    <t>Golub Levanić Gordana</t>
  </si>
  <si>
    <t>ZRINUŠIĆ ZDRAVKO, IVANČIĆ SILVANA</t>
  </si>
  <si>
    <t>Članica Uprave</t>
  </si>
  <si>
    <t>Predsjednik Uprave</t>
  </si>
  <si>
    <t>Silvana Ivančić</t>
  </si>
  <si>
    <t>Zdravko Zrinušić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</si>
  <si>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</si>
  <si>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</si>
  <si>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</si>
  <si>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</si>
  <si>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</si>
  <si>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</si>
  <si>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</si>
  <si>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65.12</t>
  </si>
  <si>
    <t>U razdoblju: 01.04.2012.-30.06.2012.</t>
  </si>
  <si>
    <t>30.06.2012.</t>
  </si>
  <si>
    <t>Stanje na dan: 30.06.2012.</t>
  </si>
  <si>
    <t>U razdoblju: 01.01.2012.-30.06.2012.</t>
  </si>
  <si>
    <t>U razdoblju: 01.01.-30.06.2012.</t>
  </si>
  <si>
    <t>Za razdoblje: 01.01.-30.06.2012.</t>
  </si>
  <si>
    <t xml:space="preserve">    10. Primici od prodaje vrijednosnih papira i udjela </t>
  </si>
  <si>
    <t xml:space="preserve">    11. Izdaci za ulaganja u vrijednosne papire i udjele 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</si>
  <si>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</si>
  <si>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</si>
  <si>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</si>
  <si>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  8. Primici od ulaganja koja se drže do dospijeća </t>
  </si>
  <si>
    <t xml:space="preserve">      9. Izdaci za ulaganja koja se drže do dospijeća 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</si>
  <si>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</si>
  <si>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</si>
  <si>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>2.1. Nerealizirani dobici ili gubici od materijalne imovine (zemljišta i građevinski objekti)</t>
  </si>
  <si>
    <t>2.2. Nerealizirani dobici ili gubici od financijske imovine raspoložive za prodaju</t>
  </si>
  <si>
    <t>2.3. Realizirani dobici ili gubici od financijske imovine raspoložive za prodaju</t>
  </si>
  <si>
    <t xml:space="preserve">      1. Amortizacija (građevinski objekti koji ne služe društvu za obavljanje djelatnosti) </t>
  </si>
  <si>
    <t xml:space="preserve">     4. Dobici/gubici proizišli iz revalorizacije druge materijalne (osim zemljišta i nekretnina) i nematerijalne imovine</t>
  </si>
  <si>
    <r>
      <t xml:space="preserve">V. Stanje na zadnji dan izvještajnog razdoblja u prethodnoj godini </t>
    </r>
    <r>
      <rPr>
        <sz val="8.5"/>
        <rFont val="Arial"/>
        <family val="2"/>
      </rPr>
      <t>(AOP 004+005+012)</t>
    </r>
  </si>
  <si>
    <r>
      <t xml:space="preserve">X. Stanje na zadnji dan izvještajnog razdoblja u tekućoj godini </t>
    </r>
    <r>
      <rPr>
        <sz val="8.5"/>
        <rFont val="Arial"/>
        <family val="2"/>
      </rPr>
      <t>(AOP 021+022+029)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</si>
  <si>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</si>
  <si>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</si>
  <si>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</si>
  <si>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124+133+147+148+149+150+159+167+ 171+174+183+191+194)</t>
    </r>
  </si>
  <si>
    <r>
      <t xml:space="preserve">II.  Stanje 1. siječnja prethodne godine (prepravljeno) </t>
    </r>
    <r>
      <rPr>
        <sz val="8.5"/>
        <rFont val="Arial"/>
        <family val="2"/>
      </rPr>
      <t>(AOP 001 do 003)</t>
    </r>
  </si>
  <si>
    <r>
      <t xml:space="preserve">VII. Stanje 1. siječnja tekuće godine (prepravljeno) </t>
    </r>
    <r>
      <rPr>
        <sz val="8.5"/>
        <rFont val="Arial"/>
        <family val="2"/>
      </rPr>
      <t>(AOP 018 do 020)</t>
    </r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</si>
</sst>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9" applyFont="1" applyAlignment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4" fillId="0" borderId="0" xfId="59" applyFont="1">
      <alignment vertical="top"/>
      <protection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>
      <alignment vertical="top"/>
      <protection/>
    </xf>
    <xf numFmtId="0" fontId="3" fillId="0" borderId="0" xfId="59" applyFont="1" applyAlignment="1">
      <alignment/>
      <protection/>
    </xf>
    <xf numFmtId="0" fontId="14" fillId="0" borderId="0" xfId="59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3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24" xfId="59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0" fontId="14" fillId="0" borderId="0" xfId="59" applyFont="1" applyFill="1" applyBorder="1" applyAlignment="1" applyProtection="1">
      <alignment vertical="center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6" fillId="0" borderId="0" xfId="59" applyFont="1" applyFill="1" applyBorder="1" applyAlignment="1" applyProtection="1">
      <alignment horizontal="right" vertical="center" wrapText="1"/>
      <protection hidden="1"/>
    </xf>
    <xf numFmtId="0" fontId="16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horizontal="right" wrapText="1"/>
      <protection hidden="1"/>
    </xf>
    <xf numFmtId="0" fontId="14" fillId="0" borderId="0" xfId="59" applyFont="1" applyFill="1" applyBorder="1" applyAlignment="1" applyProtection="1">
      <alignment horizontal="left"/>
      <protection hidden="1"/>
    </xf>
    <xf numFmtId="0" fontId="14" fillId="0" borderId="0" xfId="59" applyFont="1" applyFill="1" applyBorder="1" applyAlignment="1">
      <alignment horizontal="left" vertical="center"/>
      <protection/>
    </xf>
    <xf numFmtId="0" fontId="14" fillId="0" borderId="35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 applyProtection="1">
      <alignment vertical="top"/>
      <protection hidden="1"/>
    </xf>
    <xf numFmtId="0" fontId="13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top" wrapText="1"/>
      <protection hidden="1"/>
    </xf>
    <xf numFmtId="0" fontId="14" fillId="0" borderId="0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horizontal="left" vertical="top" indent="2"/>
      <protection hidden="1"/>
    </xf>
    <xf numFmtId="0" fontId="14" fillId="0" borderId="0" xfId="59" applyFont="1" applyFill="1" applyBorder="1" applyAlignment="1" applyProtection="1">
      <alignment horizontal="left" vertical="top" wrapText="1" indent="2"/>
      <protection hidden="1"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0" xfId="59" applyFont="1" applyFill="1" applyBorder="1" applyAlignment="1" applyProtection="1">
      <alignment horizontal="left" vertical="top"/>
      <protection hidden="1"/>
    </xf>
    <xf numFmtId="0" fontId="14" fillId="0" borderId="35" xfId="59" applyFont="1" applyFill="1" applyBorder="1" applyProtection="1">
      <alignment vertical="top"/>
      <protection hidden="1"/>
    </xf>
    <xf numFmtId="0" fontId="14" fillId="0" borderId="0" xfId="65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right" vertical="top" wrapText="1"/>
      <protection hidden="1"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>
      <alignment vertical="top"/>
      <protection/>
    </xf>
    <xf numFmtId="0" fontId="14" fillId="0" borderId="22" xfId="59" applyFont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0" fillId="0" borderId="0" xfId="60" applyFont="1" applyFill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14" fillId="0" borderId="36" xfId="59" applyFont="1" applyFill="1" applyBorder="1" applyProtection="1">
      <alignment vertical="top"/>
      <protection hidden="1"/>
    </xf>
    <xf numFmtId="0" fontId="14" fillId="0" borderId="36" xfId="59" applyFont="1" applyFill="1" applyBorder="1">
      <alignment vertical="top"/>
      <protection/>
    </xf>
    <xf numFmtId="3" fontId="13" fillId="0" borderId="24" xfId="59" applyNumberFormat="1" applyFont="1" applyFill="1" applyBorder="1" applyAlignment="1" applyProtection="1">
      <alignment horizontal="right" vertical="center"/>
      <protection hidden="1" locked="0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31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0" fontId="0" fillId="0" borderId="0" xfId="59" applyFont="1" applyBorder="1" applyAlignment="1">
      <alignment/>
      <protection/>
    </xf>
    <xf numFmtId="0" fontId="8" fillId="0" borderId="0" xfId="59" applyFont="1" applyBorder="1" applyAlignment="1">
      <alignment/>
      <protection/>
    </xf>
    <xf numFmtId="0" fontId="7" fillId="33" borderId="16" xfId="0" applyFont="1" applyFill="1" applyBorder="1" applyAlignment="1" applyProtection="1">
      <alignment horizontal="center" vertical="top" wrapText="1"/>
      <protection hidden="1"/>
    </xf>
    <xf numFmtId="0" fontId="0" fillId="33" borderId="16" xfId="0" applyFill="1" applyBorder="1" applyAlignment="1" applyProtection="1">
      <alignment horizontal="center" vertical="top" wrapText="1"/>
      <protection hidden="1"/>
    </xf>
    <xf numFmtId="0" fontId="0" fillId="33" borderId="16" xfId="0" applyFont="1" applyFill="1" applyBorder="1" applyAlignment="1" applyProtection="1">
      <alignment horizontal="center" vertical="top" wrapText="1"/>
      <protection hidden="1"/>
    </xf>
    <xf numFmtId="0" fontId="8" fillId="33" borderId="16" xfId="0" applyFont="1" applyFill="1" applyBorder="1" applyAlignment="1" applyProtection="1">
      <alignment horizontal="center" vertical="top" wrapText="1"/>
      <protection hidden="1"/>
    </xf>
    <xf numFmtId="0" fontId="0" fillId="33" borderId="16" xfId="0" applyFont="1" applyFill="1" applyBorder="1" applyAlignment="1" applyProtection="1">
      <alignment vertical="top" wrapText="1"/>
      <protection hidden="1"/>
    </xf>
    <xf numFmtId="0" fontId="1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15" fillId="0" borderId="0" xfId="59" applyFont="1" applyFill="1" applyBorder="1" applyAlignment="1" applyProtection="1">
      <alignment horizontal="center" vertical="center" wrapText="1"/>
      <protection hidden="1"/>
    </xf>
    <xf numFmtId="0" fontId="13" fillId="0" borderId="0" xfId="65" applyFont="1" applyFill="1" applyBorder="1" applyAlignment="1" applyProtection="1">
      <alignment horizontal="left"/>
      <protection hidden="1"/>
    </xf>
    <xf numFmtId="0" fontId="21" fillId="0" borderId="0" xfId="65" applyFont="1" applyFill="1" applyBorder="1" applyAlignment="1">
      <alignment/>
      <protection/>
    </xf>
    <xf numFmtId="0" fontId="14" fillId="0" borderId="0" xfId="65" applyFont="1" applyFill="1" applyBorder="1" applyAlignment="1" applyProtection="1">
      <alignment horizontal="left"/>
      <protection hidden="1"/>
    </xf>
    <xf numFmtId="0" fontId="12" fillId="0" borderId="0" xfId="65" applyFill="1" applyBorder="1" applyAlignment="1">
      <alignment/>
      <protection/>
    </xf>
    <xf numFmtId="0" fontId="14" fillId="0" borderId="39" xfId="59" applyFont="1" applyFill="1" applyBorder="1" applyAlignment="1" applyProtection="1">
      <alignment horizontal="center" vertical="top"/>
      <protection hidden="1"/>
    </xf>
    <xf numFmtId="0" fontId="14" fillId="0" borderId="39" xfId="59" applyFont="1" applyFill="1" applyBorder="1" applyAlignment="1">
      <alignment horizontal="center"/>
      <protection/>
    </xf>
    <xf numFmtId="0" fontId="14" fillId="0" borderId="39" xfId="59" applyFont="1" applyFill="1" applyBorder="1" applyAlignment="1">
      <alignment/>
      <protection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35" xfId="59" applyFont="1" applyFill="1" applyBorder="1" applyAlignment="1" applyProtection="1">
      <alignment horizontal="center"/>
      <protection hidden="1"/>
    </xf>
    <xf numFmtId="0" fontId="14" fillId="0" borderId="0" xfId="59" applyFont="1" applyFill="1" applyBorder="1" applyAlignment="1" applyProtection="1">
      <alignment horizontal="right" vertical="center" wrapText="1"/>
      <protection hidden="1"/>
    </xf>
    <xf numFmtId="0" fontId="14" fillId="0" borderId="40" xfId="59" applyFont="1" applyFill="1" applyBorder="1" applyAlignment="1" applyProtection="1">
      <alignment horizontal="right" wrapText="1"/>
      <protection hidden="1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9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40" xfId="59" applyFont="1" applyFill="1" applyBorder="1" applyAlignment="1" applyProtection="1">
      <alignment horizontal="right"/>
      <protection hidden="1"/>
    </xf>
    <xf numFmtId="49" fontId="13" fillId="0" borderId="41" xfId="59" applyNumberFormat="1" applyFont="1" applyFill="1" applyBorder="1" applyAlignment="1" applyProtection="1">
      <alignment horizontal="left" vertical="center"/>
      <protection hidden="1" locked="0"/>
    </xf>
    <xf numFmtId="0" fontId="14" fillId="0" borderId="42" xfId="59" applyFont="1" applyFill="1" applyBorder="1" applyAlignment="1">
      <alignment horizontal="left" vertical="center"/>
      <protection/>
    </xf>
    <xf numFmtId="0" fontId="13" fillId="0" borderId="41" xfId="59" applyFont="1" applyFill="1" applyBorder="1" applyAlignment="1" applyProtection="1">
      <alignment horizontal="left" vertical="center"/>
      <protection hidden="1" locked="0"/>
    </xf>
    <xf numFmtId="0" fontId="13" fillId="0" borderId="16" xfId="59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vertical="center"/>
      <protection hidden="1"/>
    </xf>
    <xf numFmtId="0" fontId="13" fillId="0" borderId="41" xfId="65" applyFont="1" applyFill="1" applyBorder="1" applyAlignment="1" applyProtection="1">
      <alignment horizontal="right" vertical="center"/>
      <protection hidden="1" locked="0"/>
    </xf>
    <xf numFmtId="0" fontId="14" fillId="0" borderId="16" xfId="65" applyFont="1" applyFill="1" applyBorder="1" applyAlignment="1">
      <alignment/>
      <protection/>
    </xf>
    <xf numFmtId="0" fontId="14" fillId="0" borderId="42" xfId="65" applyFont="1" applyFill="1" applyBorder="1" applyAlignment="1">
      <alignment/>
      <protection/>
    </xf>
    <xf numFmtId="49" fontId="13" fillId="0" borderId="41" xfId="65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65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59" applyFont="1" applyFill="1" applyBorder="1" applyAlignment="1">
      <alignment/>
      <protection/>
    </xf>
    <xf numFmtId="0" fontId="13" fillId="0" borderId="16" xfId="65" applyFont="1" applyFill="1" applyBorder="1" applyAlignment="1" applyProtection="1">
      <alignment horizontal="right" vertical="center"/>
      <protection hidden="1" locked="0"/>
    </xf>
    <xf numFmtId="0" fontId="13" fillId="0" borderId="42" xfId="65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22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16" xfId="59" applyFont="1" applyFill="1" applyBorder="1" applyAlignment="1">
      <alignment horizontal="left"/>
      <protection/>
    </xf>
    <xf numFmtId="0" fontId="14" fillId="0" borderId="42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center" vertical="center"/>
      <protection hidden="1"/>
    </xf>
    <xf numFmtId="0" fontId="14" fillId="0" borderId="0" xfId="59" applyFont="1" applyFill="1" applyBorder="1" applyAlignment="1">
      <alignment horizontal="center" vertical="center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vertical="center"/>
      <protection/>
    </xf>
    <xf numFmtId="0" fontId="14" fillId="0" borderId="16" xfId="59" applyFont="1" applyFill="1" applyBorder="1" applyAlignment="1">
      <alignment horizontal="left" vertical="center"/>
      <protection/>
    </xf>
    <xf numFmtId="0" fontId="19" fillId="0" borderId="41" xfId="53" applyFont="1" applyFill="1" applyBorder="1" applyAlignment="1" applyProtection="1">
      <alignment/>
      <protection hidden="1" locked="0"/>
    </xf>
    <xf numFmtId="0" fontId="13" fillId="0" borderId="16" xfId="59" applyFont="1" applyFill="1" applyBorder="1" applyAlignment="1" applyProtection="1">
      <alignment/>
      <protection hidden="1" locked="0"/>
    </xf>
    <xf numFmtId="0" fontId="4" fillId="0" borderId="41" xfId="53" applyFill="1" applyBorder="1" applyAlignment="1" applyProtection="1">
      <alignment/>
      <protection hidden="1" locked="0"/>
    </xf>
    <xf numFmtId="0" fontId="18" fillId="0" borderId="0" xfId="59" applyFont="1" applyFill="1" applyBorder="1" applyAlignment="1" applyProtection="1">
      <alignment horizontal="left" vertical="center"/>
      <protection hidden="1"/>
    </xf>
    <xf numFmtId="0" fontId="9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right" wrapText="1"/>
      <protection hidden="1"/>
    </xf>
    <xf numFmtId="1" fontId="13" fillId="0" borderId="41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42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9" applyFont="1" applyFill="1" applyBorder="1" applyAlignment="1" applyProtection="1">
      <alignment horizontal="right" vertical="center" wrapText="1"/>
      <protection hidden="1"/>
    </xf>
    <xf numFmtId="0" fontId="17" fillId="0" borderId="40" xfId="59" applyFont="1" applyFill="1" applyBorder="1" applyAlignment="1" applyProtection="1">
      <alignment horizontal="right" wrapText="1"/>
      <protection hidden="1"/>
    </xf>
    <xf numFmtId="0" fontId="13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16" xfId="0" applyFill="1" applyBorder="1" applyAlignment="1" applyProtection="1">
      <alignment horizontal="center" vertical="top" wrapText="1"/>
      <protection hidden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9" fillId="0" borderId="0" xfId="59" applyFont="1" applyAlignment="1">
      <alignment/>
      <protection/>
    </xf>
    <xf numFmtId="0" fontId="20" fillId="0" borderId="0" xfId="59" applyFont="1" applyBorder="1" applyAlignment="1">
      <alignment horizontal="justify" vertical="top" wrapText="1"/>
      <protection/>
    </xf>
    <xf numFmtId="0" fontId="14" fillId="0" borderId="0" xfId="59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 2 2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&#269;unovodstvo-Grupa\KONSOLIDACIJA%202011\062011\BURZA\Obrazac%20TFI-OSIG-RE%20-%20KONSOLIDIR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PODACI"/>
      <sheetName val="Bilanca"/>
      <sheetName val="RDG-tekuće"/>
      <sheetName val="RDG-kumulativno"/>
      <sheetName val="NT"/>
      <sheetName val="PK"/>
      <sheetName val="BILJEŠK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workbookViewId="0" topLeftCell="A1">
      <selection activeCell="B59" sqref="B59:I59"/>
    </sheetView>
  </sheetViews>
  <sheetFormatPr defaultColWidth="9.140625" defaultRowHeight="12.75"/>
  <cols>
    <col min="1" max="1" width="9.140625" style="22" customWidth="1"/>
    <col min="2" max="2" width="12.00390625" style="22" customWidth="1"/>
    <col min="3" max="6" width="9.140625" style="22" customWidth="1"/>
    <col min="7" max="7" width="17.7109375" style="22" customWidth="1"/>
    <col min="8" max="8" width="17.00390625" style="22" customWidth="1"/>
    <col min="9" max="9" width="23.8515625" style="22" customWidth="1"/>
    <col min="10" max="16384" width="9.140625" style="22" customWidth="1"/>
  </cols>
  <sheetData>
    <row r="1" spans="1:10" ht="12.75">
      <c r="A1" s="133" t="s">
        <v>70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>
      <c r="A2" s="201" t="s">
        <v>292</v>
      </c>
      <c r="B2" s="201"/>
      <c r="C2" s="201"/>
      <c r="D2" s="201"/>
      <c r="E2" s="39" t="s">
        <v>364</v>
      </c>
      <c r="F2" s="23"/>
      <c r="G2" s="24" t="s">
        <v>233</v>
      </c>
      <c r="H2" s="39" t="s">
        <v>399</v>
      </c>
      <c r="I2" s="118"/>
      <c r="J2" s="25"/>
    </row>
    <row r="3" spans="1:10" ht="12.75">
      <c r="A3" s="26"/>
      <c r="B3" s="26"/>
      <c r="C3" s="26"/>
      <c r="D3" s="26"/>
      <c r="E3" s="27"/>
      <c r="F3" s="27"/>
      <c r="G3" s="26"/>
      <c r="H3" s="26"/>
      <c r="I3" s="121"/>
      <c r="J3" s="25"/>
    </row>
    <row r="4" spans="1:10" ht="39.75" customHeight="1">
      <c r="A4" s="147" t="s">
        <v>351</v>
      </c>
      <c r="B4" s="147"/>
      <c r="C4" s="147"/>
      <c r="D4" s="147"/>
      <c r="E4" s="147"/>
      <c r="F4" s="147"/>
      <c r="G4" s="147"/>
      <c r="H4" s="147"/>
      <c r="I4" s="147"/>
      <c r="J4" s="25"/>
    </row>
    <row r="5" spans="1:10" ht="12.75">
      <c r="A5" s="31"/>
      <c r="B5" s="91"/>
      <c r="C5" s="91"/>
      <c r="D5" s="91"/>
      <c r="E5" s="92"/>
      <c r="F5" s="93"/>
      <c r="G5" s="28"/>
      <c r="H5" s="29"/>
      <c r="I5" s="91"/>
      <c r="J5" s="25"/>
    </row>
    <row r="6" spans="1:10" ht="12.75">
      <c r="A6" s="163" t="s">
        <v>150</v>
      </c>
      <c r="B6" s="164"/>
      <c r="C6" s="175" t="s">
        <v>365</v>
      </c>
      <c r="D6" s="176"/>
      <c r="E6" s="95"/>
      <c r="F6" s="95"/>
      <c r="G6" s="95"/>
      <c r="H6" s="95"/>
      <c r="I6" s="95"/>
      <c r="J6" s="25"/>
    </row>
    <row r="7" spans="1:10" ht="12.75">
      <c r="A7" s="96"/>
      <c r="B7" s="96"/>
      <c r="C7" s="31"/>
      <c r="D7" s="31"/>
      <c r="E7" s="95"/>
      <c r="F7" s="95"/>
      <c r="G7" s="95"/>
      <c r="H7" s="95"/>
      <c r="I7" s="95"/>
      <c r="J7" s="25"/>
    </row>
    <row r="8" spans="1:10" ht="12.75" customHeight="1">
      <c r="A8" s="199" t="s">
        <v>71</v>
      </c>
      <c r="B8" s="200"/>
      <c r="C8" s="175" t="s">
        <v>366</v>
      </c>
      <c r="D8" s="176"/>
      <c r="E8" s="95"/>
      <c r="F8" s="95"/>
      <c r="G8" s="95"/>
      <c r="H8" s="95"/>
      <c r="I8" s="31"/>
      <c r="J8" s="25"/>
    </row>
    <row r="9" spans="1:10" ht="12.75">
      <c r="A9" s="97"/>
      <c r="B9" s="97"/>
      <c r="C9" s="98"/>
      <c r="D9" s="31"/>
      <c r="E9" s="31"/>
      <c r="F9" s="31"/>
      <c r="G9" s="31"/>
      <c r="H9" s="31"/>
      <c r="I9" s="31"/>
      <c r="J9" s="25"/>
    </row>
    <row r="10" spans="1:10" ht="12.75" customHeight="1">
      <c r="A10" s="158" t="s">
        <v>1</v>
      </c>
      <c r="B10" s="196"/>
      <c r="C10" s="175" t="s">
        <v>367</v>
      </c>
      <c r="D10" s="176"/>
      <c r="E10" s="31"/>
      <c r="F10" s="31"/>
      <c r="G10" s="31"/>
      <c r="H10" s="31"/>
      <c r="I10" s="31"/>
      <c r="J10" s="25"/>
    </row>
    <row r="11" spans="1:10" ht="12.75">
      <c r="A11" s="196"/>
      <c r="B11" s="196"/>
      <c r="C11" s="31"/>
      <c r="D11" s="31"/>
      <c r="E11" s="31"/>
      <c r="F11" s="31"/>
      <c r="G11" s="31"/>
      <c r="H11" s="31"/>
      <c r="I11" s="31"/>
      <c r="J11" s="25"/>
    </row>
    <row r="12" spans="1:10" ht="12.75">
      <c r="A12" s="163" t="s">
        <v>72</v>
      </c>
      <c r="B12" s="164"/>
      <c r="C12" s="167" t="s">
        <v>368</v>
      </c>
      <c r="D12" s="190"/>
      <c r="E12" s="190"/>
      <c r="F12" s="190"/>
      <c r="G12" s="190"/>
      <c r="H12" s="190"/>
      <c r="I12" s="166"/>
      <c r="J12" s="25"/>
    </row>
    <row r="13" spans="1:10" ht="15.75">
      <c r="A13" s="194"/>
      <c r="B13" s="195"/>
      <c r="C13" s="195"/>
      <c r="D13" s="99"/>
      <c r="E13" s="99"/>
      <c r="F13" s="99"/>
      <c r="G13" s="99"/>
      <c r="H13" s="99"/>
      <c r="I13" s="100"/>
      <c r="J13" s="25"/>
    </row>
    <row r="14" spans="1:10" ht="12.75">
      <c r="A14" s="96"/>
      <c r="B14" s="96"/>
      <c r="C14" s="101"/>
      <c r="D14" s="31"/>
      <c r="E14" s="31"/>
      <c r="F14" s="31"/>
      <c r="G14" s="31"/>
      <c r="H14" s="31"/>
      <c r="I14" s="31"/>
      <c r="J14" s="25"/>
    </row>
    <row r="15" spans="1:10" ht="12.75">
      <c r="A15" s="163" t="s">
        <v>190</v>
      </c>
      <c r="B15" s="164"/>
      <c r="C15" s="197">
        <v>10000</v>
      </c>
      <c r="D15" s="198"/>
      <c r="E15" s="31"/>
      <c r="F15" s="167" t="s">
        <v>369</v>
      </c>
      <c r="G15" s="190"/>
      <c r="H15" s="190"/>
      <c r="I15" s="166"/>
      <c r="J15" s="25"/>
    </row>
    <row r="16" spans="1:10" ht="12.75">
      <c r="A16" s="96"/>
      <c r="B16" s="96"/>
      <c r="C16" s="31"/>
      <c r="D16" s="31"/>
      <c r="E16" s="31"/>
      <c r="F16" s="31"/>
      <c r="G16" s="31"/>
      <c r="H16" s="31"/>
      <c r="I16" s="31"/>
      <c r="J16" s="119"/>
    </row>
    <row r="17" spans="1:10" ht="12.75">
      <c r="A17" s="163" t="s">
        <v>191</v>
      </c>
      <c r="B17" s="164"/>
      <c r="C17" s="167" t="s">
        <v>370</v>
      </c>
      <c r="D17" s="190"/>
      <c r="E17" s="190"/>
      <c r="F17" s="190"/>
      <c r="G17" s="190"/>
      <c r="H17" s="190"/>
      <c r="I17" s="190"/>
      <c r="J17" s="120"/>
    </row>
    <row r="18" spans="1:10" ht="12.75">
      <c r="A18" s="96"/>
      <c r="B18" s="96"/>
      <c r="C18" s="31"/>
      <c r="D18" s="31"/>
      <c r="E18" s="31"/>
      <c r="F18" s="31"/>
      <c r="G18" s="31"/>
      <c r="H18" s="31"/>
      <c r="I18" s="31"/>
      <c r="J18" s="119"/>
    </row>
    <row r="19" spans="1:10" ht="12.75">
      <c r="A19" s="163" t="s">
        <v>192</v>
      </c>
      <c r="B19" s="164"/>
      <c r="C19" s="191"/>
      <c r="D19" s="192"/>
      <c r="E19" s="192"/>
      <c r="F19" s="192"/>
      <c r="G19" s="192"/>
      <c r="H19" s="192"/>
      <c r="I19" s="192"/>
      <c r="J19" s="120"/>
    </row>
    <row r="20" spans="1:10" ht="12.75">
      <c r="A20" s="96"/>
      <c r="B20" s="96"/>
      <c r="C20" s="101"/>
      <c r="D20" s="31"/>
      <c r="E20" s="31"/>
      <c r="F20" s="31"/>
      <c r="G20" s="31"/>
      <c r="H20" s="31"/>
      <c r="I20" s="31"/>
      <c r="J20" s="119"/>
    </row>
    <row r="21" spans="1:10" ht="12.75">
      <c r="A21" s="163" t="s">
        <v>193</v>
      </c>
      <c r="B21" s="164"/>
      <c r="C21" s="193" t="s">
        <v>371</v>
      </c>
      <c r="D21" s="192"/>
      <c r="E21" s="192"/>
      <c r="F21" s="192"/>
      <c r="G21" s="192"/>
      <c r="H21" s="192"/>
      <c r="I21" s="192"/>
      <c r="J21" s="120"/>
    </row>
    <row r="22" spans="1:10" ht="12.75">
      <c r="A22" s="96"/>
      <c r="B22" s="96"/>
      <c r="C22" s="101"/>
      <c r="D22" s="31"/>
      <c r="E22" s="31"/>
      <c r="F22" s="31"/>
      <c r="G22" s="31"/>
      <c r="H22" s="31"/>
      <c r="I22" s="31"/>
      <c r="J22" s="25"/>
    </row>
    <row r="23" spans="1:10" ht="12.75">
      <c r="A23" s="163" t="s">
        <v>73</v>
      </c>
      <c r="B23" s="164"/>
      <c r="C23" s="40">
        <v>133</v>
      </c>
      <c r="D23" s="167" t="s">
        <v>369</v>
      </c>
      <c r="E23" s="184"/>
      <c r="F23" s="185"/>
      <c r="G23" s="182"/>
      <c r="H23" s="183"/>
      <c r="I23" s="30"/>
      <c r="J23" s="25"/>
    </row>
    <row r="24" spans="1:10" ht="12.75">
      <c r="A24" s="96"/>
      <c r="B24" s="96"/>
      <c r="C24" s="31"/>
      <c r="D24" s="31"/>
      <c r="E24" s="31"/>
      <c r="F24" s="31"/>
      <c r="G24" s="31"/>
      <c r="H24" s="31"/>
      <c r="I24" s="31"/>
      <c r="J24" s="25"/>
    </row>
    <row r="25" spans="1:10" ht="12.75">
      <c r="A25" s="163" t="s">
        <v>74</v>
      </c>
      <c r="B25" s="164"/>
      <c r="C25" s="40">
        <v>21</v>
      </c>
      <c r="D25" s="167" t="s">
        <v>372</v>
      </c>
      <c r="E25" s="184"/>
      <c r="F25" s="184"/>
      <c r="G25" s="185"/>
      <c r="H25" s="94" t="s">
        <v>75</v>
      </c>
      <c r="I25" s="126">
        <v>3960</v>
      </c>
      <c r="J25" s="25"/>
    </row>
    <row r="26" spans="1:10" ht="12.75">
      <c r="A26" s="96"/>
      <c r="B26" s="96"/>
      <c r="C26" s="31"/>
      <c r="D26" s="31"/>
      <c r="E26" s="31"/>
      <c r="F26" s="31"/>
      <c r="G26" s="96"/>
      <c r="H26" s="96" t="s">
        <v>352</v>
      </c>
      <c r="I26" s="101"/>
      <c r="J26" s="119"/>
    </row>
    <row r="27" spans="1:10" ht="12.75">
      <c r="A27" s="163" t="s">
        <v>195</v>
      </c>
      <c r="B27" s="164"/>
      <c r="C27" s="42" t="s">
        <v>373</v>
      </c>
      <c r="D27" s="102"/>
      <c r="E27" s="103"/>
      <c r="F27" s="91"/>
      <c r="G27" s="163" t="s">
        <v>194</v>
      </c>
      <c r="H27" s="164"/>
      <c r="I27" s="41" t="s">
        <v>397</v>
      </c>
      <c r="J27" s="25"/>
    </row>
    <row r="28" spans="1:10" ht="12.75">
      <c r="A28" s="96"/>
      <c r="B28" s="96"/>
      <c r="C28" s="31"/>
      <c r="D28" s="91"/>
      <c r="E28" s="91"/>
      <c r="F28" s="91"/>
      <c r="G28" s="91"/>
      <c r="H28" s="31"/>
      <c r="I28" s="104"/>
      <c r="J28" s="25"/>
    </row>
    <row r="29" spans="1:10" ht="12.75">
      <c r="A29" s="186" t="s">
        <v>76</v>
      </c>
      <c r="B29" s="187"/>
      <c r="C29" s="188"/>
      <c r="D29" s="188"/>
      <c r="E29" s="187" t="s">
        <v>77</v>
      </c>
      <c r="F29" s="189"/>
      <c r="G29" s="189"/>
      <c r="H29" s="188" t="s">
        <v>78</v>
      </c>
      <c r="I29" s="188"/>
      <c r="J29" s="25"/>
    </row>
    <row r="30" spans="1:10" ht="12.75">
      <c r="A30" s="103"/>
      <c r="B30" s="103"/>
      <c r="C30" s="103"/>
      <c r="D30" s="31"/>
      <c r="E30" s="31"/>
      <c r="F30" s="31"/>
      <c r="G30" s="31"/>
      <c r="H30" s="105"/>
      <c r="I30" s="104"/>
      <c r="J30" s="119"/>
    </row>
    <row r="31" spans="1:10" ht="12.75">
      <c r="A31" s="170" t="s">
        <v>374</v>
      </c>
      <c r="B31" s="178"/>
      <c r="C31" s="178"/>
      <c r="D31" s="179"/>
      <c r="E31" s="170" t="s">
        <v>369</v>
      </c>
      <c r="F31" s="178"/>
      <c r="G31" s="179"/>
      <c r="H31" s="173" t="s">
        <v>390</v>
      </c>
      <c r="I31" s="174"/>
      <c r="J31" s="25"/>
    </row>
    <row r="32" spans="1:10" ht="12.75">
      <c r="A32" s="96"/>
      <c r="B32" s="96"/>
      <c r="C32" s="101"/>
      <c r="D32" s="180"/>
      <c r="E32" s="180"/>
      <c r="F32" s="180"/>
      <c r="G32" s="181"/>
      <c r="H32" s="31"/>
      <c r="I32" s="107"/>
      <c r="J32" s="25"/>
    </row>
    <row r="33" spans="1:10" ht="12.75">
      <c r="A33" s="170" t="s">
        <v>375</v>
      </c>
      <c r="B33" s="171"/>
      <c r="C33" s="171"/>
      <c r="D33" s="172"/>
      <c r="E33" s="170" t="s">
        <v>376</v>
      </c>
      <c r="F33" s="171"/>
      <c r="G33" s="171"/>
      <c r="H33" s="173" t="s">
        <v>391</v>
      </c>
      <c r="I33" s="174"/>
      <c r="J33" s="25"/>
    </row>
    <row r="34" spans="1:10" ht="12.75">
      <c r="A34" s="96"/>
      <c r="B34" s="96"/>
      <c r="C34" s="101"/>
      <c r="D34" s="106"/>
      <c r="E34" s="106"/>
      <c r="F34" s="106"/>
      <c r="G34" s="95"/>
      <c r="H34" s="31"/>
      <c r="I34" s="108"/>
      <c r="J34" s="25"/>
    </row>
    <row r="35" spans="1:10" ht="12.75">
      <c r="A35" s="170" t="s">
        <v>377</v>
      </c>
      <c r="B35" s="171"/>
      <c r="C35" s="171"/>
      <c r="D35" s="172"/>
      <c r="E35" s="170" t="s">
        <v>369</v>
      </c>
      <c r="F35" s="171"/>
      <c r="G35" s="171"/>
      <c r="H35" s="173" t="s">
        <v>392</v>
      </c>
      <c r="I35" s="174"/>
      <c r="J35" s="25"/>
    </row>
    <row r="36" spans="1:10" ht="12.75">
      <c r="A36" s="96"/>
      <c r="B36" s="96"/>
      <c r="C36" s="101"/>
      <c r="D36" s="106"/>
      <c r="E36" s="106"/>
      <c r="F36" s="106"/>
      <c r="G36" s="95"/>
      <c r="H36" s="31"/>
      <c r="I36" s="108"/>
      <c r="J36" s="25"/>
    </row>
    <row r="37" spans="1:10" ht="12.75">
      <c r="A37" s="170" t="s">
        <v>378</v>
      </c>
      <c r="B37" s="171"/>
      <c r="C37" s="171"/>
      <c r="D37" s="172"/>
      <c r="E37" s="170" t="s">
        <v>369</v>
      </c>
      <c r="F37" s="171"/>
      <c r="G37" s="171"/>
      <c r="H37" s="173" t="s">
        <v>393</v>
      </c>
      <c r="I37" s="174"/>
      <c r="J37" s="25"/>
    </row>
    <row r="38" spans="1:10" ht="12.75">
      <c r="A38" s="109"/>
      <c r="B38" s="109"/>
      <c r="C38" s="155"/>
      <c r="D38" s="156"/>
      <c r="E38" s="31"/>
      <c r="F38" s="155"/>
      <c r="G38" s="156"/>
      <c r="H38" s="31"/>
      <c r="I38" s="31"/>
      <c r="J38" s="119"/>
    </row>
    <row r="39" spans="1:10" ht="12.75">
      <c r="A39" s="170" t="s">
        <v>379</v>
      </c>
      <c r="B39" s="171"/>
      <c r="C39" s="171"/>
      <c r="D39" s="172"/>
      <c r="E39" s="170" t="s">
        <v>369</v>
      </c>
      <c r="F39" s="171"/>
      <c r="G39" s="171"/>
      <c r="H39" s="173" t="s">
        <v>394</v>
      </c>
      <c r="I39" s="174"/>
      <c r="J39" s="25"/>
    </row>
    <row r="40" spans="1:10" ht="12.75">
      <c r="A40" s="109"/>
      <c r="B40" s="109"/>
      <c r="C40" s="110"/>
      <c r="D40" s="111"/>
      <c r="E40" s="31"/>
      <c r="F40" s="110"/>
      <c r="G40" s="111"/>
      <c r="H40" s="31"/>
      <c r="I40" s="31"/>
      <c r="J40" s="119"/>
    </row>
    <row r="41" spans="1:10" ht="12.75">
      <c r="A41" s="170" t="s">
        <v>380</v>
      </c>
      <c r="B41" s="171"/>
      <c r="C41" s="171"/>
      <c r="D41" s="172"/>
      <c r="E41" s="170" t="s">
        <v>369</v>
      </c>
      <c r="F41" s="171"/>
      <c r="G41" s="171"/>
      <c r="H41" s="173" t="s">
        <v>395</v>
      </c>
      <c r="I41" s="174"/>
      <c r="J41" s="25"/>
    </row>
    <row r="42" spans="1:10" ht="12.75">
      <c r="A42" s="30"/>
      <c r="B42" s="36"/>
      <c r="C42" s="36"/>
      <c r="D42" s="36"/>
      <c r="E42" s="30"/>
      <c r="F42" s="36"/>
      <c r="G42" s="36"/>
      <c r="H42" s="37"/>
      <c r="I42" s="37"/>
      <c r="J42" s="25"/>
    </row>
    <row r="43" spans="1:10" ht="12.75">
      <c r="A43" s="109"/>
      <c r="B43" s="109"/>
      <c r="C43" s="110"/>
      <c r="D43" s="111"/>
      <c r="E43" s="31"/>
      <c r="F43" s="110"/>
      <c r="G43" s="111"/>
      <c r="H43" s="31"/>
      <c r="I43" s="31"/>
      <c r="J43" s="25"/>
    </row>
    <row r="44" spans="1:10" ht="12.75">
      <c r="A44" s="112"/>
      <c r="B44" s="112"/>
      <c r="C44" s="112"/>
      <c r="D44" s="98"/>
      <c r="E44" s="98"/>
      <c r="F44" s="112"/>
      <c r="G44" s="98"/>
      <c r="H44" s="98"/>
      <c r="I44" s="98"/>
      <c r="J44" s="25"/>
    </row>
    <row r="45" spans="1:10" ht="12.75" customHeight="1">
      <c r="A45" s="158" t="s">
        <v>340</v>
      </c>
      <c r="B45" s="159"/>
      <c r="C45" s="175"/>
      <c r="D45" s="176"/>
      <c r="E45" s="31"/>
      <c r="F45" s="167"/>
      <c r="G45" s="177"/>
      <c r="H45" s="177"/>
      <c r="I45" s="177"/>
      <c r="J45" s="120"/>
    </row>
    <row r="46" spans="1:10" ht="12.75">
      <c r="A46" s="109"/>
      <c r="B46" s="109"/>
      <c r="C46" s="155"/>
      <c r="D46" s="156"/>
      <c r="E46" s="31"/>
      <c r="F46" s="155"/>
      <c r="G46" s="157"/>
      <c r="H46" s="113"/>
      <c r="I46" s="113"/>
      <c r="J46" s="25"/>
    </row>
    <row r="47" spans="1:10" ht="12.75" customHeight="1">
      <c r="A47" s="158" t="s">
        <v>79</v>
      </c>
      <c r="B47" s="159"/>
      <c r="C47" s="167" t="s">
        <v>384</v>
      </c>
      <c r="D47" s="168"/>
      <c r="E47" s="168"/>
      <c r="F47" s="168"/>
      <c r="G47" s="168"/>
      <c r="H47" s="168"/>
      <c r="I47" s="168"/>
      <c r="J47" s="120"/>
    </row>
    <row r="48" spans="1:10" ht="12.75">
      <c r="A48" s="96"/>
      <c r="B48" s="96"/>
      <c r="C48" s="101" t="s">
        <v>151</v>
      </c>
      <c r="D48" s="31"/>
      <c r="E48" s="31"/>
      <c r="F48" s="31"/>
      <c r="G48" s="31"/>
      <c r="H48" s="31"/>
      <c r="I48" s="31"/>
      <c r="J48" s="25"/>
    </row>
    <row r="49" spans="1:10" ht="12.75">
      <c r="A49" s="158" t="s">
        <v>152</v>
      </c>
      <c r="B49" s="159"/>
      <c r="C49" s="165" t="s">
        <v>381</v>
      </c>
      <c r="D49" s="161"/>
      <c r="E49" s="162"/>
      <c r="F49" s="31"/>
      <c r="G49" s="94" t="s">
        <v>153</v>
      </c>
      <c r="H49" s="165" t="s">
        <v>382</v>
      </c>
      <c r="I49" s="162"/>
      <c r="J49" s="25"/>
    </row>
    <row r="50" spans="1:10" ht="12.75">
      <c r="A50" s="96"/>
      <c r="B50" s="96"/>
      <c r="C50" s="101"/>
      <c r="D50" s="31"/>
      <c r="E50" s="31"/>
      <c r="F50" s="31"/>
      <c r="G50" s="31"/>
      <c r="H50" s="31"/>
      <c r="I50" s="31"/>
      <c r="J50" s="25"/>
    </row>
    <row r="51" spans="1:10" ht="12.75" customHeight="1">
      <c r="A51" s="158" t="s">
        <v>192</v>
      </c>
      <c r="B51" s="159"/>
      <c r="C51" s="160" t="s">
        <v>383</v>
      </c>
      <c r="D51" s="161"/>
      <c r="E51" s="161"/>
      <c r="F51" s="161"/>
      <c r="G51" s="161"/>
      <c r="H51" s="161"/>
      <c r="I51" s="162"/>
      <c r="J51" s="25"/>
    </row>
    <row r="52" spans="1:10" ht="12.75">
      <c r="A52" s="96"/>
      <c r="B52" s="96"/>
      <c r="C52" s="31"/>
      <c r="D52" s="31"/>
      <c r="E52" s="31"/>
      <c r="F52" s="31"/>
      <c r="G52" s="31"/>
      <c r="H52" s="31"/>
      <c r="I52" s="31"/>
      <c r="J52" s="25"/>
    </row>
    <row r="53" spans="1:10" ht="12.75">
      <c r="A53" s="163" t="s">
        <v>281</v>
      </c>
      <c r="B53" s="164"/>
      <c r="C53" s="165" t="s">
        <v>385</v>
      </c>
      <c r="D53" s="161"/>
      <c r="E53" s="161"/>
      <c r="F53" s="161"/>
      <c r="G53" s="161"/>
      <c r="H53" s="161"/>
      <c r="I53" s="166"/>
      <c r="J53" s="25"/>
    </row>
    <row r="54" spans="1:10" ht="12.75">
      <c r="A54" s="98"/>
      <c r="B54" s="98"/>
      <c r="C54" s="169" t="s">
        <v>0</v>
      </c>
      <c r="D54" s="169"/>
      <c r="E54" s="169"/>
      <c r="F54" s="169"/>
      <c r="G54" s="169"/>
      <c r="H54" s="169"/>
      <c r="I54" s="82"/>
      <c r="J54" s="25"/>
    </row>
    <row r="55" spans="1:10" ht="12.75">
      <c r="A55" s="98"/>
      <c r="B55" s="98"/>
      <c r="C55" s="82"/>
      <c r="D55" s="82"/>
      <c r="E55" s="82"/>
      <c r="F55" s="82"/>
      <c r="G55" s="82"/>
      <c r="H55" s="82"/>
      <c r="I55" s="82"/>
      <c r="J55" s="25"/>
    </row>
    <row r="56" spans="1:10" ht="12.75">
      <c r="A56" s="98"/>
      <c r="B56" s="148" t="s">
        <v>80</v>
      </c>
      <c r="C56" s="149"/>
      <c r="D56" s="149"/>
      <c r="E56" s="149"/>
      <c r="F56" s="114"/>
      <c r="G56" s="114"/>
      <c r="H56" s="114"/>
      <c r="I56" s="114"/>
      <c r="J56" s="25"/>
    </row>
    <row r="57" spans="1:10" ht="12.75">
      <c r="A57" s="98"/>
      <c r="B57" s="150" t="s">
        <v>353</v>
      </c>
      <c r="C57" s="151"/>
      <c r="D57" s="151"/>
      <c r="E57" s="151"/>
      <c r="F57" s="151"/>
      <c r="G57" s="151"/>
      <c r="H57" s="151"/>
      <c r="I57" s="151"/>
      <c r="J57" s="25"/>
    </row>
    <row r="58" spans="1:10" ht="12.75">
      <c r="A58" s="98"/>
      <c r="B58" s="150" t="s">
        <v>354</v>
      </c>
      <c r="C58" s="151"/>
      <c r="D58" s="151"/>
      <c r="E58" s="151"/>
      <c r="F58" s="151"/>
      <c r="G58" s="151"/>
      <c r="H58" s="151"/>
      <c r="I58" s="114"/>
      <c r="J58" s="25"/>
    </row>
    <row r="59" spans="1:10" ht="12.75">
      <c r="A59" s="98"/>
      <c r="B59" s="150" t="s">
        <v>355</v>
      </c>
      <c r="C59" s="151"/>
      <c r="D59" s="151"/>
      <c r="E59" s="151"/>
      <c r="F59" s="151"/>
      <c r="G59" s="151"/>
      <c r="H59" s="151"/>
      <c r="I59" s="151"/>
      <c r="J59" s="25"/>
    </row>
    <row r="60" spans="1:10" ht="12.75">
      <c r="A60" s="98"/>
      <c r="B60" s="150" t="s">
        <v>356</v>
      </c>
      <c r="C60" s="151"/>
      <c r="D60" s="151"/>
      <c r="E60" s="151"/>
      <c r="F60" s="151"/>
      <c r="G60" s="151"/>
      <c r="H60" s="151"/>
      <c r="I60" s="151"/>
      <c r="J60" s="25"/>
    </row>
    <row r="61" spans="1:10" ht="12.75">
      <c r="A61" s="98"/>
      <c r="B61" s="115"/>
      <c r="C61" s="115"/>
      <c r="D61" s="115"/>
      <c r="E61" s="115"/>
      <c r="F61" s="115"/>
      <c r="G61" s="122" t="s">
        <v>386</v>
      </c>
      <c r="H61" s="122"/>
      <c r="I61" s="123" t="s">
        <v>387</v>
      </c>
      <c r="J61" s="25"/>
    </row>
    <row r="62" spans="1:10" ht="12.75">
      <c r="A62" s="116"/>
      <c r="B62" s="31"/>
      <c r="C62" s="31"/>
      <c r="D62" s="31"/>
      <c r="E62" s="31"/>
      <c r="F62" s="31"/>
      <c r="G62" s="122"/>
      <c r="H62" s="122"/>
      <c r="I62" s="123"/>
      <c r="J62" s="25"/>
    </row>
    <row r="63" spans="1:10" ht="13.5" thickBot="1">
      <c r="A63" s="31" t="s">
        <v>81</v>
      </c>
      <c r="B63" s="31"/>
      <c r="C63" s="31"/>
      <c r="D63" s="31"/>
      <c r="E63" s="98"/>
      <c r="F63" s="103"/>
      <c r="G63" s="124" t="s">
        <v>388</v>
      </c>
      <c r="H63" s="125"/>
      <c r="I63" s="124" t="s">
        <v>389</v>
      </c>
      <c r="J63" s="25"/>
    </row>
    <row r="64" spans="1:10" ht="12.75">
      <c r="A64" s="117"/>
      <c r="B64" s="117"/>
      <c r="C64" s="31"/>
      <c r="D64" s="31"/>
      <c r="E64" s="31" t="s">
        <v>154</v>
      </c>
      <c r="F64" s="31"/>
      <c r="G64" s="152" t="s">
        <v>155</v>
      </c>
      <c r="H64" s="153"/>
      <c r="I64" s="154"/>
      <c r="J64" s="25"/>
    </row>
    <row r="65" spans="1:10" ht="15">
      <c r="A65" s="147"/>
      <c r="B65" s="147"/>
      <c r="C65" s="147"/>
      <c r="D65" s="147"/>
      <c r="E65" s="147"/>
      <c r="F65" s="147"/>
      <c r="G65" s="147"/>
      <c r="H65" s="147"/>
      <c r="I65" s="147"/>
      <c r="J65" s="25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A65:I65"/>
    <mergeCell ref="B56:E56"/>
    <mergeCell ref="B57:I57"/>
    <mergeCell ref="B58:H58"/>
    <mergeCell ref="B59:I59"/>
    <mergeCell ref="B60:I60"/>
    <mergeCell ref="G64:I64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H1:IV65536 A1:G30 A42:G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49">
      <selection activeCell="A3" sqref="A3:L77"/>
    </sheetView>
  </sheetViews>
  <sheetFormatPr defaultColWidth="9.140625" defaultRowHeight="12.75"/>
  <cols>
    <col min="1" max="4" width="9.140625" style="44" customWidth="1"/>
    <col min="5" max="5" width="20.8515625" style="44" customWidth="1"/>
    <col min="6" max="6" width="9.140625" style="44" customWidth="1"/>
    <col min="7" max="7" width="9.7109375" style="44" bestFit="1" customWidth="1"/>
    <col min="8" max="8" width="10.8515625" style="44" customWidth="1"/>
    <col min="9" max="9" width="11.421875" style="44" customWidth="1"/>
    <col min="10" max="16384" width="9.140625" style="44" customWidth="1"/>
  </cols>
  <sheetData>
    <row r="1" spans="1:12" ht="12.75">
      <c r="A1" s="211" t="s">
        <v>204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3"/>
    </row>
    <row r="2" spans="1:12" ht="12.75">
      <c r="A2" s="213" t="s">
        <v>400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3"/>
    </row>
    <row r="3" spans="1:12" ht="12.75">
      <c r="A3" s="134"/>
      <c r="B3" s="135"/>
      <c r="C3" s="135"/>
      <c r="D3" s="135"/>
      <c r="E3" s="135"/>
      <c r="F3" s="215"/>
      <c r="G3" s="215"/>
      <c r="H3" s="136"/>
      <c r="I3" s="135"/>
      <c r="J3" s="135"/>
      <c r="K3" s="215" t="s">
        <v>58</v>
      </c>
      <c r="L3" s="215"/>
    </row>
    <row r="4" spans="1:12" ht="12.75">
      <c r="A4" s="209" t="s">
        <v>2</v>
      </c>
      <c r="B4" s="210"/>
      <c r="C4" s="210"/>
      <c r="D4" s="210"/>
      <c r="E4" s="210"/>
      <c r="F4" s="209" t="s">
        <v>222</v>
      </c>
      <c r="G4" s="209" t="s">
        <v>359</v>
      </c>
      <c r="H4" s="210"/>
      <c r="I4" s="210"/>
      <c r="J4" s="209" t="s">
        <v>360</v>
      </c>
      <c r="K4" s="210"/>
      <c r="L4" s="210"/>
    </row>
    <row r="5" spans="1:12" ht="12.75">
      <c r="A5" s="210"/>
      <c r="B5" s="210"/>
      <c r="C5" s="210"/>
      <c r="D5" s="210"/>
      <c r="E5" s="210"/>
      <c r="F5" s="210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09">
        <v>1</v>
      </c>
      <c r="B6" s="209"/>
      <c r="C6" s="209"/>
      <c r="D6" s="209"/>
      <c r="E6" s="209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02" t="s">
        <v>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4"/>
    </row>
    <row r="8" spans="1:12" ht="12.75">
      <c r="A8" s="205" t="s">
        <v>156</v>
      </c>
      <c r="B8" s="206"/>
      <c r="C8" s="206"/>
      <c r="D8" s="207"/>
      <c r="E8" s="208"/>
      <c r="F8" s="7">
        <v>1</v>
      </c>
      <c r="G8" s="70">
        <f>G9+G10</f>
        <v>0</v>
      </c>
      <c r="H8" s="71">
        <f>H9+H10</f>
        <v>0</v>
      </c>
      <c r="I8" s="72">
        <f>SUM(G8:H8)</f>
        <v>0</v>
      </c>
      <c r="J8" s="70">
        <f>J9+J10</f>
        <v>0</v>
      </c>
      <c r="K8" s="71">
        <f>K9+K10</f>
        <v>0</v>
      </c>
      <c r="L8" s="72">
        <f>SUM(J8:K8)</f>
        <v>0</v>
      </c>
    </row>
    <row r="9" spans="1:12" ht="12.75">
      <c r="A9" s="216" t="s">
        <v>301</v>
      </c>
      <c r="B9" s="217"/>
      <c r="C9" s="217"/>
      <c r="D9" s="217"/>
      <c r="E9" s="218"/>
      <c r="F9" s="8">
        <v>2</v>
      </c>
      <c r="G9" s="73"/>
      <c r="H9" s="74"/>
      <c r="I9" s="75">
        <f aca="true" t="shared" si="0" ref="I9:I72">SUM(G9:H9)</f>
        <v>0</v>
      </c>
      <c r="J9" s="73"/>
      <c r="K9" s="74"/>
      <c r="L9" s="75">
        <f aca="true" t="shared" si="1" ref="L9:L72">SUM(J9:K9)</f>
        <v>0</v>
      </c>
    </row>
    <row r="10" spans="1:12" ht="12.75">
      <c r="A10" s="216" t="s">
        <v>302</v>
      </c>
      <c r="B10" s="217"/>
      <c r="C10" s="217"/>
      <c r="D10" s="217"/>
      <c r="E10" s="218"/>
      <c r="F10" s="8">
        <v>3</v>
      </c>
      <c r="G10" s="73"/>
      <c r="H10" s="74"/>
      <c r="I10" s="75">
        <f t="shared" si="0"/>
        <v>0</v>
      </c>
      <c r="J10" s="73"/>
      <c r="K10" s="74"/>
      <c r="L10" s="75">
        <f t="shared" si="1"/>
        <v>0</v>
      </c>
    </row>
    <row r="11" spans="1:12" ht="12.75">
      <c r="A11" s="219" t="s">
        <v>157</v>
      </c>
      <c r="B11" s="220"/>
      <c r="C11" s="220"/>
      <c r="D11" s="217"/>
      <c r="E11" s="218"/>
      <c r="F11" s="8">
        <v>4</v>
      </c>
      <c r="G11" s="76">
        <f>G12+G13</f>
        <v>59931.85</v>
      </c>
      <c r="H11" s="77">
        <f>H12+H13</f>
        <v>63309338.7</v>
      </c>
      <c r="I11" s="75">
        <f t="shared" si="0"/>
        <v>63369270.550000004</v>
      </c>
      <c r="J11" s="76">
        <f>J12+J13</f>
        <v>98130.35</v>
      </c>
      <c r="K11" s="77">
        <f>K12+K13</f>
        <v>61778963.25</v>
      </c>
      <c r="L11" s="75">
        <f t="shared" si="1"/>
        <v>61877093.6</v>
      </c>
    </row>
    <row r="12" spans="1:12" ht="12.75">
      <c r="A12" s="216" t="s">
        <v>303</v>
      </c>
      <c r="B12" s="217"/>
      <c r="C12" s="217"/>
      <c r="D12" s="217"/>
      <c r="E12" s="218"/>
      <c r="F12" s="8">
        <v>5</v>
      </c>
      <c r="G12" s="73"/>
      <c r="H12" s="74">
        <v>42263906</v>
      </c>
      <c r="I12" s="75">
        <f t="shared" si="0"/>
        <v>42263906</v>
      </c>
      <c r="J12" s="73">
        <v>0</v>
      </c>
      <c r="K12" s="74">
        <v>43016694</v>
      </c>
      <c r="L12" s="75">
        <f t="shared" si="1"/>
        <v>43016694</v>
      </c>
    </row>
    <row r="13" spans="1:12" ht="12.75">
      <c r="A13" s="216" t="s">
        <v>304</v>
      </c>
      <c r="B13" s="217"/>
      <c r="C13" s="217"/>
      <c r="D13" s="217"/>
      <c r="E13" s="218"/>
      <c r="F13" s="8">
        <v>6</v>
      </c>
      <c r="G13" s="73">
        <v>59931.85</v>
      </c>
      <c r="H13" s="74">
        <v>21045432.700000003</v>
      </c>
      <c r="I13" s="75">
        <f t="shared" si="0"/>
        <v>21105364.550000004</v>
      </c>
      <c r="J13" s="73">
        <v>98130.35</v>
      </c>
      <c r="K13" s="74">
        <v>18762269.25</v>
      </c>
      <c r="L13" s="75">
        <f t="shared" si="1"/>
        <v>18860399.6</v>
      </c>
    </row>
    <row r="14" spans="1:12" ht="12.75">
      <c r="A14" s="219" t="s">
        <v>158</v>
      </c>
      <c r="B14" s="220"/>
      <c r="C14" s="220"/>
      <c r="D14" s="217"/>
      <c r="E14" s="218"/>
      <c r="F14" s="8">
        <v>7</v>
      </c>
      <c r="G14" s="76">
        <f>G15+G16+G17</f>
        <v>4305463.97</v>
      </c>
      <c r="H14" s="77">
        <f>H15+H16+H17</f>
        <v>1484861406.51</v>
      </c>
      <c r="I14" s="75">
        <f t="shared" si="0"/>
        <v>1489166870.48</v>
      </c>
      <c r="J14" s="76">
        <f>J15+J16+J17</f>
        <v>4709173.69</v>
      </c>
      <c r="K14" s="77">
        <f>K15+K16+K17</f>
        <v>1488391330.17</v>
      </c>
      <c r="L14" s="75">
        <f t="shared" si="1"/>
        <v>1493100503.8600001</v>
      </c>
    </row>
    <row r="15" spans="1:12" ht="12.75">
      <c r="A15" s="216" t="s">
        <v>305</v>
      </c>
      <c r="B15" s="217"/>
      <c r="C15" s="217"/>
      <c r="D15" s="217"/>
      <c r="E15" s="218"/>
      <c r="F15" s="8">
        <v>8</v>
      </c>
      <c r="G15" s="73">
        <v>3679148.38</v>
      </c>
      <c r="H15" s="74">
        <v>1347814385.36</v>
      </c>
      <c r="I15" s="75">
        <f t="shared" si="0"/>
        <v>1351493533.74</v>
      </c>
      <c r="J15" s="73">
        <v>3644683.19</v>
      </c>
      <c r="K15" s="74">
        <v>1315253839.01</v>
      </c>
      <c r="L15" s="75">
        <f t="shared" si="1"/>
        <v>1318898522.2</v>
      </c>
    </row>
    <row r="16" spans="1:12" ht="12.75">
      <c r="A16" s="216" t="s">
        <v>306</v>
      </c>
      <c r="B16" s="217"/>
      <c r="C16" s="217"/>
      <c r="D16" s="217"/>
      <c r="E16" s="218"/>
      <c r="F16" s="8">
        <v>9</v>
      </c>
      <c r="G16" s="73">
        <v>491762.94</v>
      </c>
      <c r="H16" s="74">
        <v>98488524</v>
      </c>
      <c r="I16" s="75">
        <f t="shared" si="0"/>
        <v>98980286.94</v>
      </c>
      <c r="J16" s="73">
        <v>948609.64</v>
      </c>
      <c r="K16" s="74">
        <v>80338431.22999999</v>
      </c>
      <c r="L16" s="75">
        <f t="shared" si="1"/>
        <v>81287040.86999999</v>
      </c>
    </row>
    <row r="17" spans="1:12" ht="12.75">
      <c r="A17" s="216" t="s">
        <v>307</v>
      </c>
      <c r="B17" s="217"/>
      <c r="C17" s="217"/>
      <c r="D17" s="217"/>
      <c r="E17" s="218"/>
      <c r="F17" s="8">
        <v>10</v>
      </c>
      <c r="G17" s="73">
        <v>134552.65</v>
      </c>
      <c r="H17" s="74">
        <v>38558497.15</v>
      </c>
      <c r="I17" s="75">
        <f t="shared" si="0"/>
        <v>38693049.8</v>
      </c>
      <c r="J17" s="73">
        <v>115880.86</v>
      </c>
      <c r="K17" s="74">
        <v>92799059.93</v>
      </c>
      <c r="L17" s="75">
        <f t="shared" si="1"/>
        <v>92914940.79</v>
      </c>
    </row>
    <row r="18" spans="1:12" ht="12.75">
      <c r="A18" s="219" t="s">
        <v>159</v>
      </c>
      <c r="B18" s="220"/>
      <c r="C18" s="220"/>
      <c r="D18" s="217"/>
      <c r="E18" s="218"/>
      <c r="F18" s="8">
        <v>11</v>
      </c>
      <c r="G18" s="76">
        <f>G19+G20+G24+G43</f>
        <v>2106295796.8500001</v>
      </c>
      <c r="H18" s="77">
        <f>H19+H20+H24+H43</f>
        <v>3947245974.33</v>
      </c>
      <c r="I18" s="75">
        <f t="shared" si="0"/>
        <v>6053541771.18</v>
      </c>
      <c r="J18" s="76">
        <f>J19+J20+J24+J43</f>
        <v>2178488794.87</v>
      </c>
      <c r="K18" s="77">
        <f>K19+K20+K24+K43</f>
        <v>3999537376.47</v>
      </c>
      <c r="L18" s="75">
        <f t="shared" si="1"/>
        <v>6178026171.34</v>
      </c>
    </row>
    <row r="19" spans="1:12" ht="25.5" customHeight="1">
      <c r="A19" s="219" t="s">
        <v>308</v>
      </c>
      <c r="B19" s="220"/>
      <c r="C19" s="220"/>
      <c r="D19" s="217"/>
      <c r="E19" s="218"/>
      <c r="F19" s="8">
        <v>12</v>
      </c>
      <c r="G19" s="73">
        <v>437197.94</v>
      </c>
      <c r="H19" s="74">
        <v>968976988.66</v>
      </c>
      <c r="I19" s="75">
        <f t="shared" si="0"/>
        <v>969414186.6</v>
      </c>
      <c r="J19" s="73">
        <v>436018.17</v>
      </c>
      <c r="K19" s="74">
        <v>995218917.4</v>
      </c>
      <c r="L19" s="75">
        <f t="shared" si="1"/>
        <v>995654935.5699999</v>
      </c>
    </row>
    <row r="20" spans="1:12" ht="21" customHeight="1">
      <c r="A20" s="219" t="s">
        <v>160</v>
      </c>
      <c r="B20" s="220"/>
      <c r="C20" s="220"/>
      <c r="D20" s="217"/>
      <c r="E20" s="218"/>
      <c r="F20" s="8">
        <v>13</v>
      </c>
      <c r="G20" s="76">
        <f>SUM(G21:G23)</f>
        <v>0</v>
      </c>
      <c r="H20" s="77">
        <f>SUM(H21:H23)</f>
        <v>17607576.41</v>
      </c>
      <c r="I20" s="75">
        <f t="shared" si="0"/>
        <v>17607576.41</v>
      </c>
      <c r="J20" s="76">
        <f>SUM(J21:J23)</f>
        <v>0</v>
      </c>
      <c r="K20" s="77">
        <f>SUM(K21:K23)</f>
        <v>25209235.86999999</v>
      </c>
      <c r="L20" s="75">
        <f t="shared" si="1"/>
        <v>25209235.86999999</v>
      </c>
    </row>
    <row r="21" spans="1:12" ht="12.75">
      <c r="A21" s="216" t="s">
        <v>309</v>
      </c>
      <c r="B21" s="217"/>
      <c r="C21" s="217"/>
      <c r="D21" s="217"/>
      <c r="E21" s="218"/>
      <c r="F21" s="8">
        <v>14</v>
      </c>
      <c r="G21" s="73"/>
      <c r="H21" s="74"/>
      <c r="I21" s="75">
        <f t="shared" si="0"/>
        <v>0</v>
      </c>
      <c r="J21" s="73"/>
      <c r="K21" s="74">
        <v>0.44999998807907104</v>
      </c>
      <c r="L21" s="75">
        <f t="shared" si="1"/>
        <v>0.44999998807907104</v>
      </c>
    </row>
    <row r="22" spans="1:12" ht="12.75">
      <c r="A22" s="216" t="s">
        <v>310</v>
      </c>
      <c r="B22" s="217"/>
      <c r="C22" s="217"/>
      <c r="D22" s="217"/>
      <c r="E22" s="218"/>
      <c r="F22" s="8">
        <v>15</v>
      </c>
      <c r="G22" s="73"/>
      <c r="H22" s="74">
        <v>16295014.05</v>
      </c>
      <c r="I22" s="75">
        <f t="shared" si="0"/>
        <v>16295014.05</v>
      </c>
      <c r="J22" s="73"/>
      <c r="K22" s="74">
        <v>23882962.17</v>
      </c>
      <c r="L22" s="75">
        <f t="shared" si="1"/>
        <v>23882962.17</v>
      </c>
    </row>
    <row r="23" spans="1:12" ht="12.75">
      <c r="A23" s="216" t="s">
        <v>311</v>
      </c>
      <c r="B23" s="217"/>
      <c r="C23" s="217"/>
      <c r="D23" s="217"/>
      <c r="E23" s="218"/>
      <c r="F23" s="8">
        <v>16</v>
      </c>
      <c r="G23" s="73"/>
      <c r="H23" s="74">
        <v>1312562.3599999999</v>
      </c>
      <c r="I23" s="75">
        <f t="shared" si="0"/>
        <v>1312562.3599999999</v>
      </c>
      <c r="J23" s="73"/>
      <c r="K23" s="74">
        <v>1326273.25</v>
      </c>
      <c r="L23" s="75">
        <f t="shared" si="1"/>
        <v>1326273.25</v>
      </c>
    </row>
    <row r="24" spans="1:12" ht="12.75">
      <c r="A24" s="219" t="s">
        <v>161</v>
      </c>
      <c r="B24" s="220"/>
      <c r="C24" s="220"/>
      <c r="D24" s="217"/>
      <c r="E24" s="218"/>
      <c r="F24" s="8">
        <v>17</v>
      </c>
      <c r="G24" s="76">
        <f>G25+G28+G33+G39</f>
        <v>2105858598.91</v>
      </c>
      <c r="H24" s="77">
        <f>H25+H28+H33+H39</f>
        <v>2960661409.26</v>
      </c>
      <c r="I24" s="75">
        <f t="shared" si="0"/>
        <v>5066520008.17</v>
      </c>
      <c r="J24" s="76">
        <f>J25+J28+J33+J39</f>
        <v>2178052776.7</v>
      </c>
      <c r="K24" s="77">
        <f>K25+K28+K33+K39</f>
        <v>2979109223.2</v>
      </c>
      <c r="L24" s="75">
        <f t="shared" si="1"/>
        <v>5157161999.9</v>
      </c>
    </row>
    <row r="25" spans="1:12" ht="12.75">
      <c r="A25" s="216" t="s">
        <v>162</v>
      </c>
      <c r="B25" s="217"/>
      <c r="C25" s="217"/>
      <c r="D25" s="217"/>
      <c r="E25" s="218"/>
      <c r="F25" s="8">
        <v>18</v>
      </c>
      <c r="G25" s="76">
        <f>G26+G27</f>
        <v>1312794201.47</v>
      </c>
      <c r="H25" s="77">
        <f>H26+H27</f>
        <v>918652532.9200002</v>
      </c>
      <c r="I25" s="75">
        <f>SUM(G25:H25)</f>
        <v>2231446734.3900003</v>
      </c>
      <c r="J25" s="76">
        <f>J26+J27</f>
        <v>1155870519.2199998</v>
      </c>
      <c r="K25" s="77">
        <f>K26+K27</f>
        <v>919104766.8400002</v>
      </c>
      <c r="L25" s="75">
        <f>SUM(J25:K25)</f>
        <v>2074975286.06</v>
      </c>
    </row>
    <row r="26" spans="1:12" ht="22.5" customHeight="1">
      <c r="A26" s="216" t="s">
        <v>312</v>
      </c>
      <c r="B26" s="217"/>
      <c r="C26" s="217"/>
      <c r="D26" s="217"/>
      <c r="E26" s="218"/>
      <c r="F26" s="8">
        <v>19</v>
      </c>
      <c r="G26" s="73">
        <v>1312794201.47</v>
      </c>
      <c r="H26" s="74">
        <v>904550883.6900002</v>
      </c>
      <c r="I26" s="75">
        <f t="shared" si="0"/>
        <v>2217345085.1600003</v>
      </c>
      <c r="J26" s="73">
        <v>1155870519.2199998</v>
      </c>
      <c r="K26" s="74">
        <v>898494859.8900001</v>
      </c>
      <c r="L26" s="75">
        <f t="shared" si="1"/>
        <v>2054365379.11</v>
      </c>
    </row>
    <row r="27" spans="1:12" ht="12.75">
      <c r="A27" s="216" t="s">
        <v>313</v>
      </c>
      <c r="B27" s="217"/>
      <c r="C27" s="217"/>
      <c r="D27" s="217"/>
      <c r="E27" s="218"/>
      <c r="F27" s="8">
        <v>20</v>
      </c>
      <c r="G27" s="73"/>
      <c r="H27" s="74">
        <v>14101649.23</v>
      </c>
      <c r="I27" s="75">
        <f t="shared" si="0"/>
        <v>14101649.23</v>
      </c>
      <c r="J27" s="73">
        <v>0</v>
      </c>
      <c r="K27" s="74">
        <v>20609906.950000003</v>
      </c>
      <c r="L27" s="75">
        <f t="shared" si="1"/>
        <v>20609906.950000003</v>
      </c>
    </row>
    <row r="28" spans="1:12" ht="12.75">
      <c r="A28" s="216" t="s">
        <v>163</v>
      </c>
      <c r="B28" s="217"/>
      <c r="C28" s="217"/>
      <c r="D28" s="217"/>
      <c r="E28" s="218"/>
      <c r="F28" s="8">
        <v>21</v>
      </c>
      <c r="G28" s="76">
        <f>SUM(G29:G32)</f>
        <v>60422033.900000006</v>
      </c>
      <c r="H28" s="77">
        <f>SUM(H29:H32)</f>
        <v>198835403.9</v>
      </c>
      <c r="I28" s="75">
        <f>SUM(G28:H28)</f>
        <v>259257437.8</v>
      </c>
      <c r="J28" s="76">
        <f>SUM(J29:J32)</f>
        <v>36197001.72</v>
      </c>
      <c r="K28" s="77">
        <f>SUM(K29:K32)</f>
        <v>168270183.53</v>
      </c>
      <c r="L28" s="75">
        <f>SUM(J28:K28)</f>
        <v>204467185.25</v>
      </c>
    </row>
    <row r="29" spans="1:12" ht="12.75">
      <c r="A29" s="216" t="s">
        <v>314</v>
      </c>
      <c r="B29" s="217"/>
      <c r="C29" s="217"/>
      <c r="D29" s="217"/>
      <c r="E29" s="218"/>
      <c r="F29" s="8">
        <v>22</v>
      </c>
      <c r="G29" s="73">
        <v>24314237.2</v>
      </c>
      <c r="H29" s="74">
        <v>118648920.12</v>
      </c>
      <c r="I29" s="75">
        <f t="shared" si="0"/>
        <v>142963157.32</v>
      </c>
      <c r="J29" s="73">
        <v>19902367.68</v>
      </c>
      <c r="K29" s="74">
        <v>114401677.46000001</v>
      </c>
      <c r="L29" s="75">
        <f t="shared" si="1"/>
        <v>134304045.14000002</v>
      </c>
    </row>
    <row r="30" spans="1:12" ht="24" customHeight="1">
      <c r="A30" s="216" t="s">
        <v>315</v>
      </c>
      <c r="B30" s="217"/>
      <c r="C30" s="217"/>
      <c r="D30" s="217"/>
      <c r="E30" s="218"/>
      <c r="F30" s="8">
        <v>23</v>
      </c>
      <c r="G30" s="73"/>
      <c r="H30" s="74">
        <v>1267500</v>
      </c>
      <c r="I30" s="75">
        <f t="shared" si="0"/>
        <v>1267500</v>
      </c>
      <c r="J30" s="73">
        <v>0</v>
      </c>
      <c r="K30" s="74">
        <v>1297075</v>
      </c>
      <c r="L30" s="75">
        <f t="shared" si="1"/>
        <v>1297075</v>
      </c>
    </row>
    <row r="31" spans="1:12" ht="12.75">
      <c r="A31" s="216" t="s">
        <v>316</v>
      </c>
      <c r="B31" s="217"/>
      <c r="C31" s="217"/>
      <c r="D31" s="217"/>
      <c r="E31" s="218"/>
      <c r="F31" s="8">
        <v>24</v>
      </c>
      <c r="G31" s="73">
        <v>36107796.7</v>
      </c>
      <c r="H31" s="74">
        <v>78918983.78</v>
      </c>
      <c r="I31" s="75">
        <f t="shared" si="0"/>
        <v>115026780.48</v>
      </c>
      <c r="J31" s="73">
        <v>16294634.04</v>
      </c>
      <c r="K31" s="74">
        <v>52571431.07</v>
      </c>
      <c r="L31" s="75">
        <f t="shared" si="1"/>
        <v>68866065.11</v>
      </c>
    </row>
    <row r="32" spans="1:12" ht="12.75">
      <c r="A32" s="216" t="s">
        <v>317</v>
      </c>
      <c r="B32" s="217"/>
      <c r="C32" s="217"/>
      <c r="D32" s="217"/>
      <c r="E32" s="218"/>
      <c r="F32" s="8">
        <v>25</v>
      </c>
      <c r="G32" s="73"/>
      <c r="H32" s="74"/>
      <c r="I32" s="75">
        <f t="shared" si="0"/>
        <v>0</v>
      </c>
      <c r="J32" s="73">
        <v>0</v>
      </c>
      <c r="K32" s="74">
        <v>0</v>
      </c>
      <c r="L32" s="75">
        <f t="shared" si="1"/>
        <v>0</v>
      </c>
    </row>
    <row r="33" spans="1:12" ht="12.75">
      <c r="A33" s="216" t="s">
        <v>164</v>
      </c>
      <c r="B33" s="217"/>
      <c r="C33" s="217"/>
      <c r="D33" s="217"/>
      <c r="E33" s="218"/>
      <c r="F33" s="8">
        <v>26</v>
      </c>
      <c r="G33" s="76">
        <f>SUM(G34:G38)</f>
        <v>200501902.54</v>
      </c>
      <c r="H33" s="77">
        <f>SUM(H34:H38)</f>
        <v>383929267.5</v>
      </c>
      <c r="I33" s="75">
        <f t="shared" si="0"/>
        <v>584431170.04</v>
      </c>
      <c r="J33" s="76">
        <f>SUM(J34:J38)</f>
        <v>476363647.73</v>
      </c>
      <c r="K33" s="77">
        <f>SUM(K34:K38)</f>
        <v>529238972.09000003</v>
      </c>
      <c r="L33" s="75">
        <f t="shared" si="1"/>
        <v>1005602619.82</v>
      </c>
    </row>
    <row r="34" spans="1:12" ht="12.75">
      <c r="A34" s="216" t="s">
        <v>318</v>
      </c>
      <c r="B34" s="217"/>
      <c r="C34" s="217"/>
      <c r="D34" s="217"/>
      <c r="E34" s="218"/>
      <c r="F34" s="8">
        <v>27</v>
      </c>
      <c r="G34" s="73"/>
      <c r="H34" s="74">
        <v>8213904.02</v>
      </c>
      <c r="I34" s="75">
        <f t="shared" si="0"/>
        <v>8213904.02</v>
      </c>
      <c r="J34" s="73">
        <v>0</v>
      </c>
      <c r="K34" s="74">
        <v>22307106.04</v>
      </c>
      <c r="L34" s="75">
        <f t="shared" si="1"/>
        <v>22307106.04</v>
      </c>
    </row>
    <row r="35" spans="1:12" ht="24" customHeight="1">
      <c r="A35" s="216" t="s">
        <v>319</v>
      </c>
      <c r="B35" s="217"/>
      <c r="C35" s="217"/>
      <c r="D35" s="217"/>
      <c r="E35" s="218"/>
      <c r="F35" s="8">
        <v>28</v>
      </c>
      <c r="G35" s="73">
        <v>83590986.8</v>
      </c>
      <c r="H35" s="74">
        <v>110355341.58</v>
      </c>
      <c r="I35" s="75">
        <f t="shared" si="0"/>
        <v>193946328.38</v>
      </c>
      <c r="J35" s="73">
        <v>85645973.82</v>
      </c>
      <c r="K35" s="74">
        <v>145219578.47</v>
      </c>
      <c r="L35" s="75">
        <f t="shared" si="1"/>
        <v>230865552.29</v>
      </c>
    </row>
    <row r="36" spans="1:12" ht="12.75">
      <c r="A36" s="216" t="s">
        <v>320</v>
      </c>
      <c r="B36" s="217"/>
      <c r="C36" s="217"/>
      <c r="D36" s="217"/>
      <c r="E36" s="218"/>
      <c r="F36" s="8">
        <v>29</v>
      </c>
      <c r="G36" s="73"/>
      <c r="H36" s="74"/>
      <c r="I36" s="75">
        <f t="shared" si="0"/>
        <v>0</v>
      </c>
      <c r="J36" s="73">
        <v>0</v>
      </c>
      <c r="K36" s="74">
        <v>0</v>
      </c>
      <c r="L36" s="75">
        <f t="shared" si="1"/>
        <v>0</v>
      </c>
    </row>
    <row r="37" spans="1:12" ht="12.75">
      <c r="A37" s="216" t="s">
        <v>321</v>
      </c>
      <c r="B37" s="217"/>
      <c r="C37" s="217"/>
      <c r="D37" s="217"/>
      <c r="E37" s="218"/>
      <c r="F37" s="8">
        <v>30</v>
      </c>
      <c r="G37" s="73">
        <v>116910915.74</v>
      </c>
      <c r="H37" s="74">
        <v>265360021.9</v>
      </c>
      <c r="I37" s="75">
        <f t="shared" si="0"/>
        <v>382270937.64</v>
      </c>
      <c r="J37" s="73">
        <v>390717673.91</v>
      </c>
      <c r="K37" s="74">
        <v>361712287.58000004</v>
      </c>
      <c r="L37" s="75">
        <f t="shared" si="1"/>
        <v>752429961.49</v>
      </c>
    </row>
    <row r="38" spans="1:12" ht="12.75">
      <c r="A38" s="216" t="s">
        <v>322</v>
      </c>
      <c r="B38" s="217"/>
      <c r="C38" s="217"/>
      <c r="D38" s="217"/>
      <c r="E38" s="218"/>
      <c r="F38" s="8">
        <v>31</v>
      </c>
      <c r="G38" s="73"/>
      <c r="H38" s="74"/>
      <c r="I38" s="75">
        <f t="shared" si="0"/>
        <v>0</v>
      </c>
      <c r="J38" s="73">
        <v>0</v>
      </c>
      <c r="K38" s="74">
        <v>0</v>
      </c>
      <c r="L38" s="75">
        <f t="shared" si="1"/>
        <v>0</v>
      </c>
    </row>
    <row r="39" spans="1:12" ht="12.75">
      <c r="A39" s="216" t="s">
        <v>165</v>
      </c>
      <c r="B39" s="217"/>
      <c r="C39" s="217"/>
      <c r="D39" s="217"/>
      <c r="E39" s="218"/>
      <c r="F39" s="8">
        <v>32</v>
      </c>
      <c r="G39" s="76">
        <f>SUM(G40:G42)</f>
        <v>532140461</v>
      </c>
      <c r="H39" s="77">
        <f>SUM(H40:H42)</f>
        <v>1459244204.9399998</v>
      </c>
      <c r="I39" s="75">
        <f>SUM(G39:H39)</f>
        <v>1991384665.9399998</v>
      </c>
      <c r="J39" s="76">
        <f>SUM(J40:J42)</f>
        <v>509621608.03000003</v>
      </c>
      <c r="K39" s="77">
        <f>SUM(K40:K42)</f>
        <v>1362495300.74</v>
      </c>
      <c r="L39" s="75">
        <f>SUM(J39:K39)</f>
        <v>1872116908.77</v>
      </c>
    </row>
    <row r="40" spans="1:12" ht="12.75">
      <c r="A40" s="216" t="s">
        <v>323</v>
      </c>
      <c r="B40" s="217"/>
      <c r="C40" s="217"/>
      <c r="D40" s="217"/>
      <c r="E40" s="218"/>
      <c r="F40" s="8">
        <v>33</v>
      </c>
      <c r="G40" s="73">
        <v>474809211.78</v>
      </c>
      <c r="H40" s="74">
        <v>1073025807.4499999</v>
      </c>
      <c r="I40" s="75">
        <f t="shared" si="0"/>
        <v>1547835019.23</v>
      </c>
      <c r="J40" s="73">
        <v>445049443.72</v>
      </c>
      <c r="K40" s="74">
        <v>1012875012.36</v>
      </c>
      <c r="L40" s="75">
        <f t="shared" si="1"/>
        <v>1457924456.08</v>
      </c>
    </row>
    <row r="41" spans="1:12" ht="12.75">
      <c r="A41" s="216" t="s">
        <v>324</v>
      </c>
      <c r="B41" s="217"/>
      <c r="C41" s="217"/>
      <c r="D41" s="217"/>
      <c r="E41" s="218"/>
      <c r="F41" s="8">
        <v>34</v>
      </c>
      <c r="G41" s="73">
        <v>56645348.720000006</v>
      </c>
      <c r="H41" s="74">
        <v>381059383.71</v>
      </c>
      <c r="I41" s="75">
        <f t="shared" si="0"/>
        <v>437704732.43</v>
      </c>
      <c r="J41" s="73">
        <v>60781176.63</v>
      </c>
      <c r="K41" s="74">
        <v>344936787.32</v>
      </c>
      <c r="L41" s="75">
        <f t="shared" si="1"/>
        <v>405717963.95</v>
      </c>
    </row>
    <row r="42" spans="1:12" ht="12.75">
      <c r="A42" s="216" t="s">
        <v>325</v>
      </c>
      <c r="B42" s="217"/>
      <c r="C42" s="217"/>
      <c r="D42" s="217"/>
      <c r="E42" s="218"/>
      <c r="F42" s="8">
        <v>35</v>
      </c>
      <c r="G42" s="73">
        <v>685900.5</v>
      </c>
      <c r="H42" s="74">
        <v>5159013.779999999</v>
      </c>
      <c r="I42" s="75">
        <f t="shared" si="0"/>
        <v>5844914.279999999</v>
      </c>
      <c r="J42" s="73">
        <v>3790987.68</v>
      </c>
      <c r="K42" s="74">
        <v>4683501.0600000005</v>
      </c>
      <c r="L42" s="75">
        <f t="shared" si="1"/>
        <v>8474488.74</v>
      </c>
    </row>
    <row r="43" spans="1:12" ht="24" customHeight="1">
      <c r="A43" s="219" t="s">
        <v>188</v>
      </c>
      <c r="B43" s="220"/>
      <c r="C43" s="220"/>
      <c r="D43" s="217"/>
      <c r="E43" s="218"/>
      <c r="F43" s="8">
        <v>36</v>
      </c>
      <c r="G43" s="73"/>
      <c r="H43" s="74"/>
      <c r="I43" s="75">
        <f t="shared" si="0"/>
        <v>0</v>
      </c>
      <c r="J43" s="73"/>
      <c r="K43" s="74"/>
      <c r="L43" s="75">
        <f t="shared" si="1"/>
        <v>0</v>
      </c>
    </row>
    <row r="44" spans="1:12" ht="24" customHeight="1">
      <c r="A44" s="219" t="s">
        <v>189</v>
      </c>
      <c r="B44" s="220"/>
      <c r="C44" s="220"/>
      <c r="D44" s="217"/>
      <c r="E44" s="218"/>
      <c r="F44" s="8">
        <v>37</v>
      </c>
      <c r="G44" s="73">
        <v>16320626.68</v>
      </c>
      <c r="H44" s="74"/>
      <c r="I44" s="75">
        <f t="shared" si="0"/>
        <v>16320626.68</v>
      </c>
      <c r="J44" s="73">
        <v>14619793.03</v>
      </c>
      <c r="K44" s="74"/>
      <c r="L44" s="75">
        <f t="shared" si="1"/>
        <v>14619793.03</v>
      </c>
    </row>
    <row r="45" spans="1:12" ht="12.75">
      <c r="A45" s="219" t="s">
        <v>166</v>
      </c>
      <c r="B45" s="220"/>
      <c r="C45" s="220"/>
      <c r="D45" s="217"/>
      <c r="E45" s="218"/>
      <c r="F45" s="8">
        <v>38</v>
      </c>
      <c r="G45" s="76">
        <f>SUM(G46:G52)</f>
        <v>164627.86</v>
      </c>
      <c r="H45" s="77">
        <f>SUM(H46:H52)</f>
        <v>236107174.05999994</v>
      </c>
      <c r="I45" s="75">
        <f t="shared" si="0"/>
        <v>236271801.91999996</v>
      </c>
      <c r="J45" s="76">
        <f>SUM(J46:J52)</f>
        <v>189126.09999999998</v>
      </c>
      <c r="K45" s="77">
        <f>SUM(K46:K52)</f>
        <v>213223461.18</v>
      </c>
      <c r="L45" s="75">
        <f t="shared" si="1"/>
        <v>213412587.28</v>
      </c>
    </row>
    <row r="46" spans="1:12" ht="12.75">
      <c r="A46" s="216" t="s">
        <v>326</v>
      </c>
      <c r="B46" s="217"/>
      <c r="C46" s="217"/>
      <c r="D46" s="217"/>
      <c r="E46" s="218"/>
      <c r="F46" s="8">
        <v>39</v>
      </c>
      <c r="G46" s="73">
        <v>138.03</v>
      </c>
      <c r="H46" s="74">
        <v>19806023.09000001</v>
      </c>
      <c r="I46" s="75">
        <f t="shared" si="0"/>
        <v>19806161.120000012</v>
      </c>
      <c r="J46" s="73">
        <v>46306.02</v>
      </c>
      <c r="K46" s="74">
        <v>66296251.870000005</v>
      </c>
      <c r="L46" s="75">
        <f t="shared" si="1"/>
        <v>66342557.89000001</v>
      </c>
    </row>
    <row r="47" spans="1:12" ht="12.75">
      <c r="A47" s="216" t="s">
        <v>327</v>
      </c>
      <c r="B47" s="217"/>
      <c r="C47" s="217"/>
      <c r="D47" s="217"/>
      <c r="E47" s="218"/>
      <c r="F47" s="8">
        <v>40</v>
      </c>
      <c r="G47" s="73">
        <v>164489.83</v>
      </c>
      <c r="H47" s="74"/>
      <c r="I47" s="75">
        <f t="shared" si="0"/>
        <v>164489.83</v>
      </c>
      <c r="J47" s="73">
        <v>142820.08</v>
      </c>
      <c r="K47" s="74">
        <v>0</v>
      </c>
      <c r="L47" s="75">
        <f t="shared" si="1"/>
        <v>142820.08</v>
      </c>
    </row>
    <row r="48" spans="1:12" ht="12.75">
      <c r="A48" s="216" t="s">
        <v>328</v>
      </c>
      <c r="B48" s="217"/>
      <c r="C48" s="217"/>
      <c r="D48" s="217"/>
      <c r="E48" s="218"/>
      <c r="F48" s="8">
        <v>41</v>
      </c>
      <c r="G48" s="73"/>
      <c r="H48" s="74">
        <v>215781822.68999994</v>
      </c>
      <c r="I48" s="75">
        <f t="shared" si="0"/>
        <v>215781822.68999994</v>
      </c>
      <c r="J48" s="73">
        <v>0</v>
      </c>
      <c r="K48" s="74">
        <v>146713064.26</v>
      </c>
      <c r="L48" s="75">
        <f t="shared" si="1"/>
        <v>146713064.26</v>
      </c>
    </row>
    <row r="49" spans="1:12" ht="21" customHeight="1">
      <c r="A49" s="216" t="s">
        <v>329</v>
      </c>
      <c r="B49" s="217"/>
      <c r="C49" s="217"/>
      <c r="D49" s="217"/>
      <c r="E49" s="218"/>
      <c r="F49" s="8">
        <v>42</v>
      </c>
      <c r="G49" s="73"/>
      <c r="H49" s="74">
        <v>519328.28</v>
      </c>
      <c r="I49" s="75">
        <f t="shared" si="0"/>
        <v>519328.28</v>
      </c>
      <c r="J49" s="73">
        <v>0</v>
      </c>
      <c r="K49" s="74">
        <v>214145.05</v>
      </c>
      <c r="L49" s="75">
        <f t="shared" si="1"/>
        <v>214145.05</v>
      </c>
    </row>
    <row r="50" spans="1:12" ht="12.75">
      <c r="A50" s="216" t="s">
        <v>282</v>
      </c>
      <c r="B50" s="217"/>
      <c r="C50" s="217"/>
      <c r="D50" s="217"/>
      <c r="E50" s="218"/>
      <c r="F50" s="8">
        <v>43</v>
      </c>
      <c r="G50" s="73"/>
      <c r="H50" s="74"/>
      <c r="I50" s="75">
        <f t="shared" si="0"/>
        <v>0</v>
      </c>
      <c r="J50" s="73">
        <v>0</v>
      </c>
      <c r="K50" s="74">
        <v>0</v>
      </c>
      <c r="L50" s="75">
        <f t="shared" si="1"/>
        <v>0</v>
      </c>
    </row>
    <row r="51" spans="1:12" ht="12.75">
      <c r="A51" s="216" t="s">
        <v>283</v>
      </c>
      <c r="B51" s="217"/>
      <c r="C51" s="217"/>
      <c r="D51" s="217"/>
      <c r="E51" s="218"/>
      <c r="F51" s="8">
        <v>44</v>
      </c>
      <c r="G51" s="73"/>
      <c r="H51" s="74"/>
      <c r="I51" s="75">
        <f t="shared" si="0"/>
        <v>0</v>
      </c>
      <c r="J51" s="73">
        <v>0</v>
      </c>
      <c r="K51" s="74">
        <v>0</v>
      </c>
      <c r="L51" s="75">
        <f t="shared" si="1"/>
        <v>0</v>
      </c>
    </row>
    <row r="52" spans="1:12" ht="21.75" customHeight="1">
      <c r="A52" s="216" t="s">
        <v>284</v>
      </c>
      <c r="B52" s="217"/>
      <c r="C52" s="217"/>
      <c r="D52" s="217"/>
      <c r="E52" s="218"/>
      <c r="F52" s="8">
        <v>45</v>
      </c>
      <c r="G52" s="73"/>
      <c r="H52" s="74"/>
      <c r="I52" s="75">
        <f t="shared" si="0"/>
        <v>0</v>
      </c>
      <c r="J52" s="73">
        <v>0</v>
      </c>
      <c r="K52" s="74">
        <v>0</v>
      </c>
      <c r="L52" s="75">
        <f t="shared" si="1"/>
        <v>0</v>
      </c>
    </row>
    <row r="53" spans="1:12" ht="12.75">
      <c r="A53" s="219" t="s">
        <v>167</v>
      </c>
      <c r="B53" s="220"/>
      <c r="C53" s="220"/>
      <c r="D53" s="217"/>
      <c r="E53" s="218"/>
      <c r="F53" s="8">
        <v>46</v>
      </c>
      <c r="G53" s="76">
        <f>G54+G55</f>
        <v>2451329.65</v>
      </c>
      <c r="H53" s="77">
        <f>H54+H55</f>
        <v>3588575.3400000003</v>
      </c>
      <c r="I53" s="75">
        <f t="shared" si="0"/>
        <v>6039904.99</v>
      </c>
      <c r="J53" s="76">
        <f>J54+J55</f>
        <v>2408706.77</v>
      </c>
      <c r="K53" s="77">
        <f>K54+K55</f>
        <v>3565745.0100000002</v>
      </c>
      <c r="L53" s="75">
        <f t="shared" si="1"/>
        <v>5974451.78</v>
      </c>
    </row>
    <row r="54" spans="1:12" ht="12.75">
      <c r="A54" s="216" t="s">
        <v>330</v>
      </c>
      <c r="B54" s="217"/>
      <c r="C54" s="217"/>
      <c r="D54" s="217"/>
      <c r="E54" s="218"/>
      <c r="F54" s="8">
        <v>47</v>
      </c>
      <c r="G54" s="73">
        <v>2408706.77</v>
      </c>
      <c r="H54" s="74">
        <v>3588575.3400000003</v>
      </c>
      <c r="I54" s="75">
        <f t="shared" si="0"/>
        <v>5997282.11</v>
      </c>
      <c r="J54" s="73">
        <v>2408706.77</v>
      </c>
      <c r="K54" s="74">
        <v>3565745.0100000002</v>
      </c>
      <c r="L54" s="75">
        <f t="shared" si="1"/>
        <v>5974451.78</v>
      </c>
    </row>
    <row r="55" spans="1:12" ht="12.75">
      <c r="A55" s="216" t="s">
        <v>331</v>
      </c>
      <c r="B55" s="217"/>
      <c r="C55" s="217"/>
      <c r="D55" s="217"/>
      <c r="E55" s="218"/>
      <c r="F55" s="8">
        <v>48</v>
      </c>
      <c r="G55" s="73">
        <v>42622.88</v>
      </c>
      <c r="H55" s="74"/>
      <c r="I55" s="75">
        <f t="shared" si="0"/>
        <v>42622.88</v>
      </c>
      <c r="J55" s="73">
        <v>0</v>
      </c>
      <c r="K55" s="74">
        <v>0</v>
      </c>
      <c r="L55" s="75">
        <f t="shared" si="1"/>
        <v>0</v>
      </c>
    </row>
    <row r="56" spans="1:12" ht="12.75">
      <c r="A56" s="219" t="s">
        <v>168</v>
      </c>
      <c r="B56" s="220"/>
      <c r="C56" s="220"/>
      <c r="D56" s="217"/>
      <c r="E56" s="218"/>
      <c r="F56" s="8">
        <v>49</v>
      </c>
      <c r="G56" s="76">
        <f>G57+G60+G61</f>
        <v>10292727.08</v>
      </c>
      <c r="H56" s="77">
        <f>H57+H60+H61</f>
        <v>1001153665.6000001</v>
      </c>
      <c r="I56" s="75">
        <f t="shared" si="0"/>
        <v>1011446392.6800002</v>
      </c>
      <c r="J56" s="76">
        <f>J57+J60+J61</f>
        <v>7213115.69</v>
      </c>
      <c r="K56" s="77">
        <f>K57+K60+K61</f>
        <v>1297000515.07</v>
      </c>
      <c r="L56" s="75">
        <f t="shared" si="1"/>
        <v>1304213630.76</v>
      </c>
    </row>
    <row r="57" spans="1:12" ht="12.75">
      <c r="A57" s="219" t="s">
        <v>169</v>
      </c>
      <c r="B57" s="220"/>
      <c r="C57" s="220"/>
      <c r="D57" s="217"/>
      <c r="E57" s="218"/>
      <c r="F57" s="8">
        <v>50</v>
      </c>
      <c r="G57" s="76">
        <f>G58+G59</f>
        <v>162077.24</v>
      </c>
      <c r="H57" s="77">
        <f>H58+H59</f>
        <v>681383907.7200001</v>
      </c>
      <c r="I57" s="75">
        <f>SUM(G57:H57)</f>
        <v>681545984.9600002</v>
      </c>
      <c r="J57" s="76">
        <f>J58+J59</f>
        <v>208394.81999999998</v>
      </c>
      <c r="K57" s="77">
        <f>K58+K59</f>
        <v>1020969891.04</v>
      </c>
      <c r="L57" s="75">
        <f>SUM(J57:K57)</f>
        <v>1021178285.86</v>
      </c>
    </row>
    <row r="58" spans="1:12" ht="12.75">
      <c r="A58" s="216" t="s">
        <v>285</v>
      </c>
      <c r="B58" s="217"/>
      <c r="C58" s="217"/>
      <c r="D58" s="217"/>
      <c r="E58" s="218"/>
      <c r="F58" s="8">
        <v>51</v>
      </c>
      <c r="G58" s="73">
        <v>118331.33</v>
      </c>
      <c r="H58" s="74">
        <v>673981678.5100001</v>
      </c>
      <c r="I58" s="75">
        <f t="shared" si="0"/>
        <v>674100009.8400002</v>
      </c>
      <c r="J58" s="73">
        <v>159751.86</v>
      </c>
      <c r="K58" s="74">
        <v>1013123213.8299999</v>
      </c>
      <c r="L58" s="75">
        <f t="shared" si="1"/>
        <v>1013282965.6899999</v>
      </c>
    </row>
    <row r="59" spans="1:12" ht="12.75">
      <c r="A59" s="216" t="s">
        <v>270</v>
      </c>
      <c r="B59" s="217"/>
      <c r="C59" s="217"/>
      <c r="D59" s="217"/>
      <c r="E59" s="218"/>
      <c r="F59" s="8">
        <v>52</v>
      </c>
      <c r="G59" s="73">
        <v>43745.91</v>
      </c>
      <c r="H59" s="74">
        <v>7402229.21</v>
      </c>
      <c r="I59" s="75">
        <f t="shared" si="0"/>
        <v>7445975.12</v>
      </c>
      <c r="J59" s="73">
        <v>48642.96</v>
      </c>
      <c r="K59" s="74">
        <v>7846677.209999999</v>
      </c>
      <c r="L59" s="75">
        <f t="shared" si="1"/>
        <v>7895320.169999999</v>
      </c>
    </row>
    <row r="60" spans="1:12" ht="12.75">
      <c r="A60" s="219" t="s">
        <v>271</v>
      </c>
      <c r="B60" s="220"/>
      <c r="C60" s="220"/>
      <c r="D60" s="217"/>
      <c r="E60" s="218"/>
      <c r="F60" s="8">
        <v>53</v>
      </c>
      <c r="G60" s="73"/>
      <c r="H60" s="74">
        <v>61234874.75</v>
      </c>
      <c r="I60" s="75">
        <f t="shared" si="0"/>
        <v>61234874.75</v>
      </c>
      <c r="J60" s="73">
        <v>133018.15</v>
      </c>
      <c r="K60" s="74">
        <v>74167869.51</v>
      </c>
      <c r="L60" s="75">
        <f t="shared" si="1"/>
        <v>74300887.66000001</v>
      </c>
    </row>
    <row r="61" spans="1:12" ht="12.75">
      <c r="A61" s="219" t="s">
        <v>170</v>
      </c>
      <c r="B61" s="220"/>
      <c r="C61" s="220"/>
      <c r="D61" s="217"/>
      <c r="E61" s="218"/>
      <c r="F61" s="8">
        <v>54</v>
      </c>
      <c r="G61" s="76">
        <f>SUM(G62:G64)</f>
        <v>10130649.84</v>
      </c>
      <c r="H61" s="77">
        <f>SUM(H62:H64)</f>
        <v>258534883.13</v>
      </c>
      <c r="I61" s="75">
        <f t="shared" si="0"/>
        <v>268665532.96999997</v>
      </c>
      <c r="J61" s="76">
        <f>SUM(J62:J64)</f>
        <v>6871702.720000001</v>
      </c>
      <c r="K61" s="77">
        <f>SUM(K62:K64)</f>
        <v>201862754.52</v>
      </c>
      <c r="L61" s="75">
        <f t="shared" si="1"/>
        <v>208734457.24</v>
      </c>
    </row>
    <row r="62" spans="1:12" ht="12.75">
      <c r="A62" s="216" t="s">
        <v>279</v>
      </c>
      <c r="B62" s="217"/>
      <c r="C62" s="217"/>
      <c r="D62" s="217"/>
      <c r="E62" s="218"/>
      <c r="F62" s="8">
        <v>55</v>
      </c>
      <c r="G62" s="73"/>
      <c r="H62" s="74">
        <v>29563633.400000002</v>
      </c>
      <c r="I62" s="75">
        <f t="shared" si="0"/>
        <v>29563633.400000002</v>
      </c>
      <c r="J62" s="73">
        <v>0</v>
      </c>
      <c r="K62" s="74">
        <v>21228309.590000004</v>
      </c>
      <c r="L62" s="75">
        <f t="shared" si="1"/>
        <v>21228309.590000004</v>
      </c>
    </row>
    <row r="63" spans="1:12" ht="12.75">
      <c r="A63" s="216" t="s">
        <v>280</v>
      </c>
      <c r="B63" s="217"/>
      <c r="C63" s="217"/>
      <c r="D63" s="217"/>
      <c r="E63" s="218"/>
      <c r="F63" s="8">
        <v>56</v>
      </c>
      <c r="G63" s="73">
        <v>3943027.89</v>
      </c>
      <c r="H63" s="74">
        <v>13160606.1</v>
      </c>
      <c r="I63" s="75">
        <f t="shared" si="0"/>
        <v>17103633.99</v>
      </c>
      <c r="J63" s="73">
        <v>3375569.24</v>
      </c>
      <c r="K63" s="74">
        <v>13917536.930000002</v>
      </c>
      <c r="L63" s="75">
        <f t="shared" si="1"/>
        <v>17293106.17</v>
      </c>
    </row>
    <row r="64" spans="1:12" ht="12.75">
      <c r="A64" s="216" t="s">
        <v>332</v>
      </c>
      <c r="B64" s="217"/>
      <c r="C64" s="217"/>
      <c r="D64" s="217"/>
      <c r="E64" s="218"/>
      <c r="F64" s="8">
        <v>57</v>
      </c>
      <c r="G64" s="73">
        <v>6187621.949999999</v>
      </c>
      <c r="H64" s="74">
        <v>215810643.63</v>
      </c>
      <c r="I64" s="75">
        <f t="shared" si="0"/>
        <v>221998265.57999998</v>
      </c>
      <c r="J64" s="73">
        <v>3496133.48</v>
      </c>
      <c r="K64" s="74">
        <v>166716908</v>
      </c>
      <c r="L64" s="75">
        <f t="shared" si="1"/>
        <v>170213041.48</v>
      </c>
    </row>
    <row r="65" spans="1:12" ht="12.75">
      <c r="A65" s="219" t="s">
        <v>171</v>
      </c>
      <c r="B65" s="220"/>
      <c r="C65" s="220"/>
      <c r="D65" s="217"/>
      <c r="E65" s="218"/>
      <c r="F65" s="8">
        <v>58</v>
      </c>
      <c r="G65" s="76">
        <f>G66+G70+G71</f>
        <v>6117245.800000001</v>
      </c>
      <c r="H65" s="77">
        <f>H66+H70+H71</f>
        <v>88539541.49999999</v>
      </c>
      <c r="I65" s="75">
        <f t="shared" si="0"/>
        <v>94656787.29999998</v>
      </c>
      <c r="J65" s="76">
        <f>J66+J70+J71</f>
        <v>6141252.170000001</v>
      </c>
      <c r="K65" s="77">
        <f>K66+K70+K71</f>
        <v>70988765.44</v>
      </c>
      <c r="L65" s="75">
        <f t="shared" si="1"/>
        <v>77130017.61</v>
      </c>
    </row>
    <row r="66" spans="1:12" ht="12.75">
      <c r="A66" s="219" t="s">
        <v>172</v>
      </c>
      <c r="B66" s="220"/>
      <c r="C66" s="220"/>
      <c r="D66" s="217"/>
      <c r="E66" s="218"/>
      <c r="F66" s="8">
        <v>59</v>
      </c>
      <c r="G66" s="76">
        <f>SUM(G67:G69)</f>
        <v>6052921.120000001</v>
      </c>
      <c r="H66" s="77">
        <f>SUM(H67:H69)</f>
        <v>75750039.79999998</v>
      </c>
      <c r="I66" s="75">
        <f t="shared" si="0"/>
        <v>81802960.91999999</v>
      </c>
      <c r="J66" s="76">
        <f>SUM(J67:J69)</f>
        <v>6102712.890000001</v>
      </c>
      <c r="K66" s="77">
        <f>SUM(K67:K69)</f>
        <v>54318728.87</v>
      </c>
      <c r="L66" s="75">
        <f t="shared" si="1"/>
        <v>60421441.76</v>
      </c>
    </row>
    <row r="67" spans="1:12" ht="12.75">
      <c r="A67" s="216" t="s">
        <v>333</v>
      </c>
      <c r="B67" s="217"/>
      <c r="C67" s="217"/>
      <c r="D67" s="217"/>
      <c r="E67" s="218"/>
      <c r="F67" s="8">
        <v>60</v>
      </c>
      <c r="G67" s="73">
        <v>3918390.3500000006</v>
      </c>
      <c r="H67" s="74">
        <v>75407244.60999998</v>
      </c>
      <c r="I67" s="75">
        <f t="shared" si="0"/>
        <v>79325634.95999998</v>
      </c>
      <c r="J67" s="73">
        <v>4205846.53</v>
      </c>
      <c r="K67" s="74">
        <v>53939856</v>
      </c>
      <c r="L67" s="75">
        <f t="shared" si="1"/>
        <v>58145702.53</v>
      </c>
    </row>
    <row r="68" spans="1:12" ht="12.75">
      <c r="A68" s="216" t="s">
        <v>334</v>
      </c>
      <c r="B68" s="217"/>
      <c r="C68" s="217"/>
      <c r="D68" s="217"/>
      <c r="E68" s="218"/>
      <c r="F68" s="8">
        <v>61</v>
      </c>
      <c r="G68" s="73">
        <v>2127972.91</v>
      </c>
      <c r="H68" s="74"/>
      <c r="I68" s="75">
        <f t="shared" si="0"/>
        <v>2127972.91</v>
      </c>
      <c r="J68" s="73">
        <v>1893545.83</v>
      </c>
      <c r="K68" s="74">
        <v>0</v>
      </c>
      <c r="L68" s="75">
        <f t="shared" si="1"/>
        <v>1893545.83</v>
      </c>
    </row>
    <row r="69" spans="1:12" ht="12.75">
      <c r="A69" s="216" t="s">
        <v>335</v>
      </c>
      <c r="B69" s="217"/>
      <c r="C69" s="217"/>
      <c r="D69" s="217"/>
      <c r="E69" s="218"/>
      <c r="F69" s="8">
        <v>62</v>
      </c>
      <c r="G69" s="73">
        <v>6557.860000000001</v>
      </c>
      <c r="H69" s="74">
        <v>342795.19</v>
      </c>
      <c r="I69" s="75">
        <f t="shared" si="0"/>
        <v>349353.05</v>
      </c>
      <c r="J69" s="73">
        <v>3320.5299999999997</v>
      </c>
      <c r="K69" s="74">
        <v>378872.87</v>
      </c>
      <c r="L69" s="75">
        <f t="shared" si="1"/>
        <v>382193.4</v>
      </c>
    </row>
    <row r="70" spans="1:12" ht="12.75">
      <c r="A70" s="219" t="s">
        <v>336</v>
      </c>
      <c r="B70" s="220"/>
      <c r="C70" s="220"/>
      <c r="D70" s="217"/>
      <c r="E70" s="218"/>
      <c r="F70" s="8">
        <v>63</v>
      </c>
      <c r="G70" s="73"/>
      <c r="H70" s="74"/>
      <c r="I70" s="75">
        <f t="shared" si="0"/>
        <v>0</v>
      </c>
      <c r="J70" s="73"/>
      <c r="K70" s="74">
        <v>0</v>
      </c>
      <c r="L70" s="75">
        <f t="shared" si="1"/>
        <v>0</v>
      </c>
    </row>
    <row r="71" spans="1:12" ht="12.75">
      <c r="A71" s="219" t="s">
        <v>337</v>
      </c>
      <c r="B71" s="220"/>
      <c r="C71" s="220"/>
      <c r="D71" s="217"/>
      <c r="E71" s="218"/>
      <c r="F71" s="8">
        <v>64</v>
      </c>
      <c r="G71" s="73">
        <v>64324.68</v>
      </c>
      <c r="H71" s="74">
        <v>12789501.7</v>
      </c>
      <c r="I71" s="75">
        <f t="shared" si="0"/>
        <v>12853826.379999999</v>
      </c>
      <c r="J71" s="73">
        <v>38539.28</v>
      </c>
      <c r="K71" s="74">
        <v>16670036.57</v>
      </c>
      <c r="L71" s="75">
        <f t="shared" si="1"/>
        <v>16708575.85</v>
      </c>
    </row>
    <row r="72" spans="1:12" ht="24.75" customHeight="1">
      <c r="A72" s="219" t="s">
        <v>173</v>
      </c>
      <c r="B72" s="220"/>
      <c r="C72" s="220"/>
      <c r="D72" s="217"/>
      <c r="E72" s="218"/>
      <c r="F72" s="8">
        <v>65</v>
      </c>
      <c r="G72" s="76">
        <f>SUM(G73:G75)</f>
        <v>22259901.61</v>
      </c>
      <c r="H72" s="77">
        <f>SUM(H73:H75)</f>
        <v>59037498.32000001</v>
      </c>
      <c r="I72" s="75">
        <f t="shared" si="0"/>
        <v>81297399.93</v>
      </c>
      <c r="J72" s="76">
        <f>SUM(J73:J75)</f>
        <v>20470589.919999998</v>
      </c>
      <c r="K72" s="77">
        <f>SUM(K73:K75)</f>
        <v>57380055.16</v>
      </c>
      <c r="L72" s="75">
        <f t="shared" si="1"/>
        <v>77850645.08</v>
      </c>
    </row>
    <row r="73" spans="1:12" ht="12.75">
      <c r="A73" s="216" t="s">
        <v>338</v>
      </c>
      <c r="B73" s="217"/>
      <c r="C73" s="217"/>
      <c r="D73" s="217"/>
      <c r="E73" s="218"/>
      <c r="F73" s="8">
        <v>66</v>
      </c>
      <c r="G73" s="73">
        <v>22185161.06</v>
      </c>
      <c r="H73" s="74">
        <v>16024051.670000002</v>
      </c>
      <c r="I73" s="75">
        <f>SUM(G73:H73)</f>
        <v>38209212.730000004</v>
      </c>
      <c r="J73" s="73">
        <v>20172908.4</v>
      </c>
      <c r="K73" s="74">
        <v>17884308.24</v>
      </c>
      <c r="L73" s="75">
        <f>SUM(J73:K73)</f>
        <v>38057216.64</v>
      </c>
    </row>
    <row r="74" spans="1:12" ht="12.75">
      <c r="A74" s="216" t="s">
        <v>339</v>
      </c>
      <c r="B74" s="217"/>
      <c r="C74" s="217"/>
      <c r="D74" s="217"/>
      <c r="E74" s="218"/>
      <c r="F74" s="8">
        <v>67</v>
      </c>
      <c r="G74" s="73"/>
      <c r="H74" s="74">
        <v>20454676.919999998</v>
      </c>
      <c r="I74" s="75">
        <f>SUM(G74:H74)</f>
        <v>20454676.919999998</v>
      </c>
      <c r="J74" s="73">
        <v>0</v>
      </c>
      <c r="K74" s="74">
        <v>18648617.89</v>
      </c>
      <c r="L74" s="75">
        <f>SUM(J74:K74)</f>
        <v>18648617.89</v>
      </c>
    </row>
    <row r="75" spans="1:12" ht="12.75">
      <c r="A75" s="216" t="s">
        <v>349</v>
      </c>
      <c r="B75" s="217"/>
      <c r="C75" s="217"/>
      <c r="D75" s="217"/>
      <c r="E75" s="218"/>
      <c r="F75" s="8">
        <v>68</v>
      </c>
      <c r="G75" s="73">
        <v>74740.55</v>
      </c>
      <c r="H75" s="74">
        <v>22558769.73</v>
      </c>
      <c r="I75" s="75">
        <f>SUM(G75:H75)</f>
        <v>22633510.28</v>
      </c>
      <c r="J75" s="73">
        <v>297681.52</v>
      </c>
      <c r="K75" s="74">
        <v>20847129.029999997</v>
      </c>
      <c r="L75" s="75">
        <f>SUM(J75:K75)</f>
        <v>21144810.549999997</v>
      </c>
    </row>
    <row r="76" spans="1:12" ht="12.75">
      <c r="A76" s="219" t="s">
        <v>174</v>
      </c>
      <c r="B76" s="220"/>
      <c r="C76" s="220"/>
      <c r="D76" s="217"/>
      <c r="E76" s="218"/>
      <c r="F76" s="8">
        <v>69</v>
      </c>
      <c r="G76" s="76">
        <f>G8+G11+G14+G18+G44+G45+G53+G56+G65+G72</f>
        <v>2168267651.35</v>
      </c>
      <c r="H76" s="77">
        <f>H8+H11+H14+H18+H44+H45+H53+H56+H65+H72</f>
        <v>6883843174.360001</v>
      </c>
      <c r="I76" s="75">
        <f>SUM(G76:H76)</f>
        <v>9052110825.710001</v>
      </c>
      <c r="J76" s="76">
        <f>J8+J11+J14+J18+J44+J45+J53+J56+J65+J72</f>
        <v>2234338682.59</v>
      </c>
      <c r="K76" s="77">
        <f>K8+K11+K14+K18+K44+K45+K53+K56+K65+K72</f>
        <v>7191866211.749999</v>
      </c>
      <c r="L76" s="75">
        <f>SUM(J76:K76)</f>
        <v>9426204894.34</v>
      </c>
    </row>
    <row r="77" spans="1:12" ht="12.75">
      <c r="A77" s="221" t="s">
        <v>33</v>
      </c>
      <c r="B77" s="222"/>
      <c r="C77" s="222"/>
      <c r="D77" s="223"/>
      <c r="E77" s="224"/>
      <c r="F77" s="9">
        <v>70</v>
      </c>
      <c r="G77" s="78"/>
      <c r="H77" s="79">
        <v>734133071.46</v>
      </c>
      <c r="I77" s="80">
        <f>SUM(G77:H77)</f>
        <v>734133071.46</v>
      </c>
      <c r="J77" s="78"/>
      <c r="K77" s="79">
        <v>715239827.1100001</v>
      </c>
      <c r="L77" s="80">
        <f>SUM(J77:K77)</f>
        <v>715239827.1100001</v>
      </c>
    </row>
    <row r="78" spans="1:12" ht="12.75">
      <c r="A78" s="225" t="s">
        <v>223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7"/>
    </row>
    <row r="79" spans="1:12" ht="12.75">
      <c r="A79" s="205" t="s">
        <v>175</v>
      </c>
      <c r="B79" s="206"/>
      <c r="C79" s="206"/>
      <c r="D79" s="207"/>
      <c r="E79" s="208"/>
      <c r="F79" s="7">
        <v>71</v>
      </c>
      <c r="G79" s="70">
        <f>G80+G84+G85+G89+G93+G96</f>
        <v>121188228.52000001</v>
      </c>
      <c r="H79" s="71">
        <f>H80+H84+H85+H89+H93+H96</f>
        <v>1837865704.55</v>
      </c>
      <c r="I79" s="72">
        <f>SUM(G79:H79)</f>
        <v>1959053933.07</v>
      </c>
      <c r="J79" s="70">
        <f>J80+J84+J85+J89+J93+J96</f>
        <v>135571201.75</v>
      </c>
      <c r="K79" s="71">
        <f>K80+K84+K85+K89+K93+K96</f>
        <v>1897819872.4399998</v>
      </c>
      <c r="L79" s="72">
        <f>SUM(J79:K79)</f>
        <v>2033391074.1899998</v>
      </c>
    </row>
    <row r="80" spans="1:12" ht="12.75">
      <c r="A80" s="219" t="s">
        <v>176</v>
      </c>
      <c r="B80" s="220"/>
      <c r="C80" s="220"/>
      <c r="D80" s="217"/>
      <c r="E80" s="218"/>
      <c r="F80" s="8">
        <v>72</v>
      </c>
      <c r="G80" s="76">
        <f>SUM(G81:G83)</f>
        <v>44288720.019999996</v>
      </c>
      <c r="H80" s="77">
        <f>SUM(H81:H83)</f>
        <v>398598480.3700001</v>
      </c>
      <c r="I80" s="75">
        <f aca="true" t="shared" si="2" ref="I80:I128">SUM(G80:H80)</f>
        <v>442887200.3900001</v>
      </c>
      <c r="J80" s="76">
        <f>SUM(J81:J83)</f>
        <v>44288720.21000001</v>
      </c>
      <c r="K80" s="77">
        <f>SUM(K81:K83)</f>
        <v>398598480</v>
      </c>
      <c r="L80" s="75">
        <f aca="true" t="shared" si="3" ref="L80:L128">SUM(J80:K80)</f>
        <v>442887200.21000004</v>
      </c>
    </row>
    <row r="81" spans="1:12" ht="12.75">
      <c r="A81" s="216" t="s">
        <v>34</v>
      </c>
      <c r="B81" s="217"/>
      <c r="C81" s="217"/>
      <c r="D81" s="217"/>
      <c r="E81" s="218"/>
      <c r="F81" s="8">
        <v>73</v>
      </c>
      <c r="G81" s="73">
        <v>44288720.019999996</v>
      </c>
      <c r="H81" s="74">
        <v>386348480.3700001</v>
      </c>
      <c r="I81" s="75">
        <f t="shared" si="2"/>
        <v>430637200.3900001</v>
      </c>
      <c r="J81" s="73">
        <v>44288720.21000001</v>
      </c>
      <c r="K81" s="74">
        <v>386348480</v>
      </c>
      <c r="L81" s="75">
        <f t="shared" si="3"/>
        <v>430637200.21000004</v>
      </c>
    </row>
    <row r="82" spans="1:12" ht="12.75">
      <c r="A82" s="216" t="s">
        <v>35</v>
      </c>
      <c r="B82" s="217"/>
      <c r="C82" s="217"/>
      <c r="D82" s="217"/>
      <c r="E82" s="218"/>
      <c r="F82" s="8">
        <v>74</v>
      </c>
      <c r="G82" s="73"/>
      <c r="H82" s="74">
        <v>12250000</v>
      </c>
      <c r="I82" s="75">
        <f t="shared" si="2"/>
        <v>12250000</v>
      </c>
      <c r="J82" s="73">
        <v>0</v>
      </c>
      <c r="K82" s="74">
        <v>12250000</v>
      </c>
      <c r="L82" s="75">
        <f t="shared" si="3"/>
        <v>12250000</v>
      </c>
    </row>
    <row r="83" spans="1:12" ht="12.75">
      <c r="A83" s="216" t="s">
        <v>36</v>
      </c>
      <c r="B83" s="217"/>
      <c r="C83" s="217"/>
      <c r="D83" s="217"/>
      <c r="E83" s="218"/>
      <c r="F83" s="8">
        <v>75</v>
      </c>
      <c r="G83" s="73"/>
      <c r="H83" s="74"/>
      <c r="I83" s="75">
        <f t="shared" si="2"/>
        <v>0</v>
      </c>
      <c r="J83" s="73">
        <v>0</v>
      </c>
      <c r="K83" s="74">
        <v>0</v>
      </c>
      <c r="L83" s="75">
        <f t="shared" si="3"/>
        <v>0</v>
      </c>
    </row>
    <row r="84" spans="1:12" ht="12.75">
      <c r="A84" s="219" t="s">
        <v>37</v>
      </c>
      <c r="B84" s="220"/>
      <c r="C84" s="220"/>
      <c r="D84" s="217"/>
      <c r="E84" s="218"/>
      <c r="F84" s="8">
        <v>76</v>
      </c>
      <c r="G84" s="73"/>
      <c r="H84" s="74"/>
      <c r="I84" s="75">
        <f t="shared" si="2"/>
        <v>0</v>
      </c>
      <c r="J84" s="73"/>
      <c r="K84" s="74"/>
      <c r="L84" s="75">
        <f t="shared" si="3"/>
        <v>0</v>
      </c>
    </row>
    <row r="85" spans="1:12" ht="12.75">
      <c r="A85" s="219" t="s">
        <v>177</v>
      </c>
      <c r="B85" s="220"/>
      <c r="C85" s="220"/>
      <c r="D85" s="217"/>
      <c r="E85" s="218"/>
      <c r="F85" s="8">
        <v>77</v>
      </c>
      <c r="G85" s="76">
        <f>SUM(G86:G88)</f>
        <v>-15718730.41</v>
      </c>
      <c r="H85" s="77">
        <f>SUM(H86:H88)</f>
        <v>512712439.59999996</v>
      </c>
      <c r="I85" s="75">
        <f t="shared" si="2"/>
        <v>496993709.18999994</v>
      </c>
      <c r="J85" s="76">
        <f>SUM(J86:J88)</f>
        <v>-7362323.470000001</v>
      </c>
      <c r="K85" s="77">
        <f>SUM(K86:K88)</f>
        <v>503116736.62999994</v>
      </c>
      <c r="L85" s="75">
        <f t="shared" si="3"/>
        <v>495754413.1599999</v>
      </c>
    </row>
    <row r="86" spans="1:12" ht="12.75">
      <c r="A86" s="216" t="s">
        <v>38</v>
      </c>
      <c r="B86" s="217"/>
      <c r="C86" s="217"/>
      <c r="D86" s="217"/>
      <c r="E86" s="218"/>
      <c r="F86" s="8">
        <v>78</v>
      </c>
      <c r="G86" s="73">
        <v>-64994.14</v>
      </c>
      <c r="H86" s="74">
        <v>520883394.81</v>
      </c>
      <c r="I86" s="75">
        <f t="shared" si="2"/>
        <v>520818400.67</v>
      </c>
      <c r="J86" s="73">
        <v>-64819.19</v>
      </c>
      <c r="K86" s="74">
        <v>518793423.46999997</v>
      </c>
      <c r="L86" s="75">
        <f t="shared" si="3"/>
        <v>518728604.28</v>
      </c>
    </row>
    <row r="87" spans="1:12" ht="12.75">
      <c r="A87" s="216" t="s">
        <v>39</v>
      </c>
      <c r="B87" s="217"/>
      <c r="C87" s="217"/>
      <c r="D87" s="217"/>
      <c r="E87" s="218"/>
      <c r="F87" s="8">
        <v>79</v>
      </c>
      <c r="G87" s="73">
        <v>-15653736.27</v>
      </c>
      <c r="H87" s="74">
        <v>-15000350.159999998</v>
      </c>
      <c r="I87" s="75">
        <f t="shared" si="2"/>
        <v>-30654086.43</v>
      </c>
      <c r="J87" s="73">
        <v>-7297504.28</v>
      </c>
      <c r="K87" s="74">
        <v>-18731293.740000002</v>
      </c>
      <c r="L87" s="75">
        <f t="shared" si="3"/>
        <v>-26028798.020000003</v>
      </c>
    </row>
    <row r="88" spans="1:12" ht="12.75">
      <c r="A88" s="216" t="s">
        <v>40</v>
      </c>
      <c r="B88" s="217"/>
      <c r="C88" s="217"/>
      <c r="D88" s="217"/>
      <c r="E88" s="218"/>
      <c r="F88" s="8">
        <v>80</v>
      </c>
      <c r="G88" s="73">
        <v>0</v>
      </c>
      <c r="H88" s="74">
        <v>6829394.95</v>
      </c>
      <c r="I88" s="75">
        <f t="shared" si="2"/>
        <v>6829394.95</v>
      </c>
      <c r="J88" s="73">
        <v>0</v>
      </c>
      <c r="K88" s="74">
        <v>3054606.9000000004</v>
      </c>
      <c r="L88" s="75">
        <f t="shared" si="3"/>
        <v>3054606.9000000004</v>
      </c>
    </row>
    <row r="89" spans="1:12" ht="12.75">
      <c r="A89" s="219" t="s">
        <v>178</v>
      </c>
      <c r="B89" s="220"/>
      <c r="C89" s="220"/>
      <c r="D89" s="217"/>
      <c r="E89" s="218"/>
      <c r="F89" s="8">
        <v>81</v>
      </c>
      <c r="G89" s="76">
        <f>SUM(G90:G92)</f>
        <v>78314936.04</v>
      </c>
      <c r="H89" s="77">
        <f>SUM(H90:H92)</f>
        <v>378151842.82</v>
      </c>
      <c r="I89" s="75">
        <f t="shared" si="2"/>
        <v>456466778.86</v>
      </c>
      <c r="J89" s="76">
        <f>SUM(J90:J92)</f>
        <v>79651090.3</v>
      </c>
      <c r="K89" s="77">
        <f>SUM(K90:K92)</f>
        <v>399432377.62</v>
      </c>
      <c r="L89" s="75">
        <f t="shared" si="3"/>
        <v>479083467.92</v>
      </c>
    </row>
    <row r="90" spans="1:12" ht="12.75">
      <c r="A90" s="216" t="s">
        <v>41</v>
      </c>
      <c r="B90" s="217"/>
      <c r="C90" s="217"/>
      <c r="D90" s="217"/>
      <c r="E90" s="218"/>
      <c r="F90" s="8">
        <v>82</v>
      </c>
      <c r="G90" s="73">
        <v>489554.2599999998</v>
      </c>
      <c r="H90" s="74">
        <v>19152617.010000005</v>
      </c>
      <c r="I90" s="75">
        <f t="shared" si="2"/>
        <v>19642171.270000003</v>
      </c>
      <c r="J90" s="73">
        <v>721928.3700000001</v>
      </c>
      <c r="K90" s="74">
        <v>22853579.61</v>
      </c>
      <c r="L90" s="75">
        <f t="shared" si="3"/>
        <v>23575507.98</v>
      </c>
    </row>
    <row r="91" spans="1:12" ht="12.75">
      <c r="A91" s="216" t="s">
        <v>42</v>
      </c>
      <c r="B91" s="217"/>
      <c r="C91" s="217"/>
      <c r="D91" s="217"/>
      <c r="E91" s="218"/>
      <c r="F91" s="8">
        <v>83</v>
      </c>
      <c r="G91" s="73">
        <v>2325381.7800000003</v>
      </c>
      <c r="H91" s="74">
        <v>92288398.25999999</v>
      </c>
      <c r="I91" s="75">
        <f t="shared" si="2"/>
        <v>94613780.03999999</v>
      </c>
      <c r="J91" s="73">
        <v>3429161.9299999997</v>
      </c>
      <c r="K91" s="74">
        <v>109867970.58000001</v>
      </c>
      <c r="L91" s="75">
        <f t="shared" si="3"/>
        <v>113297132.51000002</v>
      </c>
    </row>
    <row r="92" spans="1:12" ht="12.75">
      <c r="A92" s="216" t="s">
        <v>43</v>
      </c>
      <c r="B92" s="217"/>
      <c r="C92" s="217"/>
      <c r="D92" s="217"/>
      <c r="E92" s="218"/>
      <c r="F92" s="8">
        <v>84</v>
      </c>
      <c r="G92" s="73">
        <v>75500000</v>
      </c>
      <c r="H92" s="74">
        <v>266710827.55</v>
      </c>
      <c r="I92" s="75">
        <f t="shared" si="2"/>
        <v>342210827.55</v>
      </c>
      <c r="J92" s="73">
        <v>75500000</v>
      </c>
      <c r="K92" s="74">
        <v>266710827.43</v>
      </c>
      <c r="L92" s="75">
        <f t="shared" si="3"/>
        <v>342210827.43</v>
      </c>
    </row>
    <row r="93" spans="1:12" ht="12.75">
      <c r="A93" s="219" t="s">
        <v>179</v>
      </c>
      <c r="B93" s="220"/>
      <c r="C93" s="220"/>
      <c r="D93" s="217"/>
      <c r="E93" s="218"/>
      <c r="F93" s="8">
        <v>85</v>
      </c>
      <c r="G93" s="76">
        <f>SUM(G94:G95)</f>
        <v>7517828</v>
      </c>
      <c r="H93" s="77">
        <f>SUM(H94:H95)</f>
        <v>448141312.23</v>
      </c>
      <c r="I93" s="75">
        <f t="shared" si="2"/>
        <v>455659140.23</v>
      </c>
      <c r="J93" s="76">
        <f>SUM(J94:J95)</f>
        <v>12347546.39</v>
      </c>
      <c r="K93" s="77">
        <f>SUM(K94:K95)</f>
        <v>524789686.8999999</v>
      </c>
      <c r="L93" s="75">
        <f t="shared" si="3"/>
        <v>537137233.29</v>
      </c>
    </row>
    <row r="94" spans="1:12" ht="12.75">
      <c r="A94" s="216" t="s">
        <v>4</v>
      </c>
      <c r="B94" s="217"/>
      <c r="C94" s="217"/>
      <c r="D94" s="217"/>
      <c r="E94" s="218"/>
      <c r="F94" s="8">
        <v>86</v>
      </c>
      <c r="G94" s="73">
        <v>7517828</v>
      </c>
      <c r="H94" s="74">
        <v>448141312.23</v>
      </c>
      <c r="I94" s="75">
        <f t="shared" si="2"/>
        <v>455659140.23</v>
      </c>
      <c r="J94" s="73">
        <v>12347546.39</v>
      </c>
      <c r="K94" s="74">
        <v>524789687.1999999</v>
      </c>
      <c r="L94" s="75">
        <f t="shared" si="3"/>
        <v>537137233.5899999</v>
      </c>
    </row>
    <row r="95" spans="1:12" ht="12.75">
      <c r="A95" s="216" t="s">
        <v>234</v>
      </c>
      <c r="B95" s="217"/>
      <c r="C95" s="217"/>
      <c r="D95" s="217"/>
      <c r="E95" s="218"/>
      <c r="F95" s="8">
        <v>87</v>
      </c>
      <c r="G95" s="73"/>
      <c r="H95" s="74"/>
      <c r="I95" s="75">
        <f t="shared" si="2"/>
        <v>0</v>
      </c>
      <c r="J95" s="73">
        <v>0</v>
      </c>
      <c r="K95" s="74">
        <v>-0.29999999701976776</v>
      </c>
      <c r="L95" s="75">
        <f t="shared" si="3"/>
        <v>-0.29999999701976776</v>
      </c>
    </row>
    <row r="96" spans="1:12" ht="12.75">
      <c r="A96" s="219" t="s">
        <v>180</v>
      </c>
      <c r="B96" s="220"/>
      <c r="C96" s="220"/>
      <c r="D96" s="217"/>
      <c r="E96" s="218"/>
      <c r="F96" s="8">
        <v>88</v>
      </c>
      <c r="G96" s="76">
        <f>SUM(G97:G98)</f>
        <v>6785474.87</v>
      </c>
      <c r="H96" s="77">
        <f>SUM(H97:H98)</f>
        <v>100261629.53</v>
      </c>
      <c r="I96" s="75">
        <f t="shared" si="2"/>
        <v>107047104.4</v>
      </c>
      <c r="J96" s="76">
        <f>SUM(J97:J98)</f>
        <v>6646168.319999999</v>
      </c>
      <c r="K96" s="77">
        <f>SUM(K97:K98)</f>
        <v>71882591.28999999</v>
      </c>
      <c r="L96" s="75">
        <f t="shared" si="3"/>
        <v>78528759.60999998</v>
      </c>
    </row>
    <row r="97" spans="1:12" ht="12.75">
      <c r="A97" s="216" t="s">
        <v>235</v>
      </c>
      <c r="B97" s="217"/>
      <c r="C97" s="217"/>
      <c r="D97" s="217"/>
      <c r="E97" s="218"/>
      <c r="F97" s="8">
        <v>89</v>
      </c>
      <c r="G97" s="73">
        <v>6785474.87</v>
      </c>
      <c r="H97" s="74">
        <v>100261629.53</v>
      </c>
      <c r="I97" s="75">
        <f t="shared" si="2"/>
        <v>107047104.4</v>
      </c>
      <c r="J97" s="73">
        <v>6646168.319999999</v>
      </c>
      <c r="K97" s="74">
        <v>71882591.28999999</v>
      </c>
      <c r="L97" s="75">
        <f t="shared" si="3"/>
        <v>78528759.60999998</v>
      </c>
    </row>
    <row r="98" spans="1:12" ht="12.75">
      <c r="A98" s="216" t="s">
        <v>286</v>
      </c>
      <c r="B98" s="217"/>
      <c r="C98" s="217"/>
      <c r="D98" s="217"/>
      <c r="E98" s="218"/>
      <c r="F98" s="8">
        <v>90</v>
      </c>
      <c r="G98" s="73"/>
      <c r="H98" s="74"/>
      <c r="I98" s="75">
        <f t="shared" si="2"/>
        <v>0</v>
      </c>
      <c r="J98" s="73"/>
      <c r="K98" s="74"/>
      <c r="L98" s="75">
        <f t="shared" si="3"/>
        <v>0</v>
      </c>
    </row>
    <row r="99" spans="1:12" ht="12.75">
      <c r="A99" s="219" t="s">
        <v>396</v>
      </c>
      <c r="B99" s="220"/>
      <c r="C99" s="220"/>
      <c r="D99" s="217"/>
      <c r="E99" s="218"/>
      <c r="F99" s="8">
        <v>91</v>
      </c>
      <c r="G99" s="73">
        <v>7791231</v>
      </c>
      <c r="H99" s="74">
        <v>67654463.06</v>
      </c>
      <c r="I99" s="75">
        <f t="shared" si="2"/>
        <v>75445694.06</v>
      </c>
      <c r="J99" s="73">
        <v>8066290</v>
      </c>
      <c r="K99" s="74">
        <v>58918492.91</v>
      </c>
      <c r="L99" s="75">
        <f t="shared" si="3"/>
        <v>66984782.91</v>
      </c>
    </row>
    <row r="100" spans="1:12" ht="12.75">
      <c r="A100" s="219" t="s">
        <v>181</v>
      </c>
      <c r="B100" s="220"/>
      <c r="C100" s="220"/>
      <c r="D100" s="217"/>
      <c r="E100" s="218"/>
      <c r="F100" s="8">
        <v>92</v>
      </c>
      <c r="G100" s="76">
        <f>SUM(G101:G106)</f>
        <v>1986686473.8600001</v>
      </c>
      <c r="H100" s="77">
        <f>SUM(H101:H106)</f>
        <v>4320732308.74</v>
      </c>
      <c r="I100" s="75">
        <f t="shared" si="2"/>
        <v>6307418782.6</v>
      </c>
      <c r="J100" s="76">
        <f>SUM(J101:J106)</f>
        <v>2023946447.71</v>
      </c>
      <c r="K100" s="77">
        <f>SUM(K101:K106)</f>
        <v>4588479743.78</v>
      </c>
      <c r="L100" s="75">
        <f t="shared" si="3"/>
        <v>6612426191.49</v>
      </c>
    </row>
    <row r="101" spans="1:12" ht="12.75">
      <c r="A101" s="216" t="s">
        <v>236</v>
      </c>
      <c r="B101" s="217"/>
      <c r="C101" s="217"/>
      <c r="D101" s="217"/>
      <c r="E101" s="218"/>
      <c r="F101" s="8">
        <v>93</v>
      </c>
      <c r="G101" s="73">
        <v>3929191.6399999997</v>
      </c>
      <c r="H101" s="74">
        <v>1114848550.0100002</v>
      </c>
      <c r="I101" s="75">
        <f t="shared" si="2"/>
        <v>1118777741.6500003</v>
      </c>
      <c r="J101" s="73">
        <v>4151186.75</v>
      </c>
      <c r="K101" s="74">
        <v>1442952498.57</v>
      </c>
      <c r="L101" s="75">
        <f t="shared" si="3"/>
        <v>1447103685.32</v>
      </c>
    </row>
    <row r="102" spans="1:12" ht="12.75">
      <c r="A102" s="216" t="s">
        <v>237</v>
      </c>
      <c r="B102" s="217"/>
      <c r="C102" s="217"/>
      <c r="D102" s="217"/>
      <c r="E102" s="218"/>
      <c r="F102" s="8">
        <v>94</v>
      </c>
      <c r="G102" s="73">
        <v>1945987780.82</v>
      </c>
      <c r="H102" s="74"/>
      <c r="I102" s="75">
        <f t="shared" si="2"/>
        <v>1945987780.82</v>
      </c>
      <c r="J102" s="73">
        <v>1989558819.19</v>
      </c>
      <c r="K102" s="74">
        <v>0</v>
      </c>
      <c r="L102" s="75">
        <f t="shared" si="3"/>
        <v>1989558819.19</v>
      </c>
    </row>
    <row r="103" spans="1:12" ht="12.75">
      <c r="A103" s="216" t="s">
        <v>238</v>
      </c>
      <c r="B103" s="217"/>
      <c r="C103" s="217"/>
      <c r="D103" s="217"/>
      <c r="E103" s="218"/>
      <c r="F103" s="8">
        <v>95</v>
      </c>
      <c r="G103" s="73">
        <v>36769501.4</v>
      </c>
      <c r="H103" s="74">
        <v>3133643782.28</v>
      </c>
      <c r="I103" s="75">
        <f t="shared" si="2"/>
        <v>3170413283.6800003</v>
      </c>
      <c r="J103" s="73">
        <v>30236441.77</v>
      </c>
      <c r="K103" s="74">
        <v>3070355357.39</v>
      </c>
      <c r="L103" s="75">
        <f t="shared" si="3"/>
        <v>3100591799.16</v>
      </c>
    </row>
    <row r="104" spans="1:12" ht="19.5" customHeight="1">
      <c r="A104" s="216" t="s">
        <v>196</v>
      </c>
      <c r="B104" s="217"/>
      <c r="C104" s="217"/>
      <c r="D104" s="217"/>
      <c r="E104" s="218"/>
      <c r="F104" s="8">
        <v>96</v>
      </c>
      <c r="G104" s="73"/>
      <c r="H104" s="74">
        <v>5812976.45</v>
      </c>
      <c r="I104" s="75">
        <f t="shared" si="2"/>
        <v>5812976.45</v>
      </c>
      <c r="J104" s="73">
        <v>0</v>
      </c>
      <c r="K104" s="74">
        <v>3244887.82</v>
      </c>
      <c r="L104" s="75">
        <f t="shared" si="3"/>
        <v>3244887.82</v>
      </c>
    </row>
    <row r="105" spans="1:12" ht="12.75">
      <c r="A105" s="216" t="s">
        <v>287</v>
      </c>
      <c r="B105" s="217"/>
      <c r="C105" s="217"/>
      <c r="D105" s="217"/>
      <c r="E105" s="218"/>
      <c r="F105" s="8">
        <v>97</v>
      </c>
      <c r="G105" s="73"/>
      <c r="H105" s="74"/>
      <c r="I105" s="75">
        <f t="shared" si="2"/>
        <v>0</v>
      </c>
      <c r="J105" s="73">
        <v>0</v>
      </c>
      <c r="K105" s="74">
        <v>0</v>
      </c>
      <c r="L105" s="75">
        <f t="shared" si="3"/>
        <v>0</v>
      </c>
    </row>
    <row r="106" spans="1:12" ht="12.75">
      <c r="A106" s="216" t="s">
        <v>288</v>
      </c>
      <c r="B106" s="217"/>
      <c r="C106" s="217"/>
      <c r="D106" s="217"/>
      <c r="E106" s="218"/>
      <c r="F106" s="8">
        <v>98</v>
      </c>
      <c r="G106" s="73"/>
      <c r="H106" s="74">
        <v>66427000</v>
      </c>
      <c r="I106" s="75">
        <f t="shared" si="2"/>
        <v>66427000</v>
      </c>
      <c r="J106" s="73">
        <v>0</v>
      </c>
      <c r="K106" s="74">
        <v>71927000</v>
      </c>
      <c r="L106" s="75">
        <f t="shared" si="3"/>
        <v>71927000</v>
      </c>
    </row>
    <row r="107" spans="1:12" ht="33" customHeight="1">
      <c r="A107" s="219" t="s">
        <v>289</v>
      </c>
      <c r="B107" s="220"/>
      <c r="C107" s="220"/>
      <c r="D107" s="217"/>
      <c r="E107" s="218"/>
      <c r="F107" s="8">
        <v>99</v>
      </c>
      <c r="G107" s="73">
        <v>16320626.68</v>
      </c>
      <c r="H107" s="74"/>
      <c r="I107" s="75">
        <f t="shared" si="2"/>
        <v>16320626.68</v>
      </c>
      <c r="J107" s="73">
        <v>14619793.03</v>
      </c>
      <c r="K107" s="74"/>
      <c r="L107" s="75">
        <f t="shared" si="3"/>
        <v>14619793.03</v>
      </c>
    </row>
    <row r="108" spans="1:12" ht="12.75">
      <c r="A108" s="219" t="s">
        <v>182</v>
      </c>
      <c r="B108" s="220"/>
      <c r="C108" s="220"/>
      <c r="D108" s="217"/>
      <c r="E108" s="218"/>
      <c r="F108" s="8">
        <v>100</v>
      </c>
      <c r="G108" s="76">
        <f>SUM(G109:G110)</f>
        <v>2557347.87</v>
      </c>
      <c r="H108" s="77">
        <f>SUM(H109:H110)</f>
        <v>87913892.15</v>
      </c>
      <c r="I108" s="75">
        <f t="shared" si="2"/>
        <v>90471240.02000001</v>
      </c>
      <c r="J108" s="76">
        <f>SUM(J109:J110)</f>
        <v>2558672.58</v>
      </c>
      <c r="K108" s="77">
        <f>SUM(K109:K110)</f>
        <v>111876111.53</v>
      </c>
      <c r="L108" s="75">
        <f t="shared" si="3"/>
        <v>114434784.11</v>
      </c>
    </row>
    <row r="109" spans="1:12" ht="12.75">
      <c r="A109" s="216" t="s">
        <v>239</v>
      </c>
      <c r="B109" s="217"/>
      <c r="C109" s="217"/>
      <c r="D109" s="217"/>
      <c r="E109" s="218"/>
      <c r="F109" s="8">
        <v>101</v>
      </c>
      <c r="G109" s="73">
        <v>2557347.87</v>
      </c>
      <c r="H109" s="74">
        <v>82502607.64</v>
      </c>
      <c r="I109" s="75">
        <f t="shared" si="2"/>
        <v>85059955.51</v>
      </c>
      <c r="J109" s="73">
        <v>2558672.58</v>
      </c>
      <c r="K109" s="74">
        <v>107281274.52</v>
      </c>
      <c r="L109" s="75">
        <f t="shared" si="3"/>
        <v>109839947.1</v>
      </c>
    </row>
    <row r="110" spans="1:12" ht="12.75">
      <c r="A110" s="216" t="s">
        <v>240</v>
      </c>
      <c r="B110" s="217"/>
      <c r="C110" s="217"/>
      <c r="D110" s="217"/>
      <c r="E110" s="218"/>
      <c r="F110" s="8">
        <v>102</v>
      </c>
      <c r="G110" s="73"/>
      <c r="H110" s="74">
        <v>5411284.51</v>
      </c>
      <c r="I110" s="75">
        <f t="shared" si="2"/>
        <v>5411284.51</v>
      </c>
      <c r="J110" s="73">
        <v>0</v>
      </c>
      <c r="K110" s="74">
        <v>4594837.01</v>
      </c>
      <c r="L110" s="75">
        <f t="shared" si="3"/>
        <v>4594837.01</v>
      </c>
    </row>
    <row r="111" spans="1:12" ht="12.75">
      <c r="A111" s="219" t="s">
        <v>183</v>
      </c>
      <c r="B111" s="220"/>
      <c r="C111" s="220"/>
      <c r="D111" s="217"/>
      <c r="E111" s="218"/>
      <c r="F111" s="8">
        <v>103</v>
      </c>
      <c r="G111" s="76">
        <f>SUM(G112:G113)</f>
        <v>55051.93</v>
      </c>
      <c r="H111" s="77">
        <f>SUM(H112:H113)</f>
        <v>134844757.46</v>
      </c>
      <c r="I111" s="75">
        <f t="shared" si="2"/>
        <v>134899809.39000002</v>
      </c>
      <c r="J111" s="76">
        <f>SUM(J112:J113)</f>
        <v>1018865.19</v>
      </c>
      <c r="K111" s="77">
        <f>SUM(K112:K113)</f>
        <v>135023212.41</v>
      </c>
      <c r="L111" s="75">
        <f t="shared" si="3"/>
        <v>136042077.6</v>
      </c>
    </row>
    <row r="112" spans="1:12" ht="12.75">
      <c r="A112" s="216" t="s">
        <v>241</v>
      </c>
      <c r="B112" s="217"/>
      <c r="C112" s="217"/>
      <c r="D112" s="217"/>
      <c r="E112" s="218"/>
      <c r="F112" s="8">
        <v>104</v>
      </c>
      <c r="G112" s="73"/>
      <c r="H112" s="74">
        <v>122317430.52000001</v>
      </c>
      <c r="I112" s="75">
        <f t="shared" si="2"/>
        <v>122317430.52000001</v>
      </c>
      <c r="J112" s="73">
        <v>0</v>
      </c>
      <c r="K112" s="74">
        <v>121648601.76</v>
      </c>
      <c r="L112" s="75">
        <f t="shared" si="3"/>
        <v>121648601.76</v>
      </c>
    </row>
    <row r="113" spans="1:12" ht="12.75">
      <c r="A113" s="216" t="s">
        <v>242</v>
      </c>
      <c r="B113" s="217"/>
      <c r="C113" s="217"/>
      <c r="D113" s="217"/>
      <c r="E113" s="218"/>
      <c r="F113" s="8">
        <v>105</v>
      </c>
      <c r="G113" s="73">
        <v>55051.93</v>
      </c>
      <c r="H113" s="74">
        <v>12527326.94</v>
      </c>
      <c r="I113" s="75">
        <f t="shared" si="2"/>
        <v>12582378.87</v>
      </c>
      <c r="J113" s="73">
        <v>1018865.19</v>
      </c>
      <c r="K113" s="74">
        <v>13374610.65</v>
      </c>
      <c r="L113" s="75">
        <f t="shared" si="3"/>
        <v>14393475.84</v>
      </c>
    </row>
    <row r="114" spans="1:12" ht="12.75">
      <c r="A114" s="219" t="s">
        <v>290</v>
      </c>
      <c r="B114" s="220"/>
      <c r="C114" s="220"/>
      <c r="D114" s="217"/>
      <c r="E114" s="218"/>
      <c r="F114" s="8">
        <v>106</v>
      </c>
      <c r="G114" s="73"/>
      <c r="H114" s="74"/>
      <c r="I114" s="75">
        <f t="shared" si="2"/>
        <v>0</v>
      </c>
      <c r="J114" s="73"/>
      <c r="K114" s="74"/>
      <c r="L114" s="75">
        <f t="shared" si="3"/>
        <v>0</v>
      </c>
    </row>
    <row r="115" spans="1:12" ht="12.75">
      <c r="A115" s="219" t="s">
        <v>184</v>
      </c>
      <c r="B115" s="220"/>
      <c r="C115" s="220"/>
      <c r="D115" s="217"/>
      <c r="E115" s="218"/>
      <c r="F115" s="8">
        <v>107</v>
      </c>
      <c r="G115" s="76">
        <f>SUM(G116:G118)</f>
        <v>100067.15</v>
      </c>
      <c r="H115" s="77">
        <f>SUM(H116:H118)</f>
        <v>88400063.61</v>
      </c>
      <c r="I115" s="75">
        <f t="shared" si="2"/>
        <v>88500130.76</v>
      </c>
      <c r="J115" s="76">
        <f>SUM(J116:J118)</f>
        <v>341209.37</v>
      </c>
      <c r="K115" s="77">
        <f>SUM(K116:K118)</f>
        <v>71859609.87</v>
      </c>
      <c r="L115" s="75">
        <f t="shared" si="3"/>
        <v>72200819.24000001</v>
      </c>
    </row>
    <row r="116" spans="1:12" ht="12.75">
      <c r="A116" s="216" t="s">
        <v>224</v>
      </c>
      <c r="B116" s="217"/>
      <c r="C116" s="217"/>
      <c r="D116" s="217"/>
      <c r="E116" s="218"/>
      <c r="F116" s="8">
        <v>108</v>
      </c>
      <c r="G116" s="73"/>
      <c r="H116" s="74">
        <v>84079869.7</v>
      </c>
      <c r="I116" s="75">
        <f t="shared" si="2"/>
        <v>84079869.7</v>
      </c>
      <c r="J116" s="73">
        <v>0</v>
      </c>
      <c r="K116" s="74">
        <v>69393323.31</v>
      </c>
      <c r="L116" s="75">
        <f t="shared" si="3"/>
        <v>69393323.31</v>
      </c>
    </row>
    <row r="117" spans="1:12" ht="12.75">
      <c r="A117" s="216" t="s">
        <v>225</v>
      </c>
      <c r="B117" s="217"/>
      <c r="C117" s="217"/>
      <c r="D117" s="217"/>
      <c r="E117" s="218"/>
      <c r="F117" s="8">
        <v>109</v>
      </c>
      <c r="G117" s="73"/>
      <c r="H117" s="74"/>
      <c r="I117" s="75">
        <f t="shared" si="2"/>
        <v>0</v>
      </c>
      <c r="J117" s="73">
        <v>0</v>
      </c>
      <c r="K117" s="74">
        <v>0</v>
      </c>
      <c r="L117" s="75">
        <f t="shared" si="3"/>
        <v>0</v>
      </c>
    </row>
    <row r="118" spans="1:12" ht="12.75">
      <c r="A118" s="216" t="s">
        <v>226</v>
      </c>
      <c r="B118" s="217"/>
      <c r="C118" s="217"/>
      <c r="D118" s="217"/>
      <c r="E118" s="218"/>
      <c r="F118" s="8">
        <v>110</v>
      </c>
      <c r="G118" s="73">
        <v>100067.15</v>
      </c>
      <c r="H118" s="74">
        <v>4320193.91</v>
      </c>
      <c r="I118" s="75">
        <f t="shared" si="2"/>
        <v>4420261.0600000005</v>
      </c>
      <c r="J118" s="73">
        <v>341209.37</v>
      </c>
      <c r="K118" s="74">
        <v>2466286.56</v>
      </c>
      <c r="L118" s="75">
        <f t="shared" si="3"/>
        <v>2807495.93</v>
      </c>
    </row>
    <row r="119" spans="1:12" ht="12.75">
      <c r="A119" s="219" t="s">
        <v>185</v>
      </c>
      <c r="B119" s="220"/>
      <c r="C119" s="220"/>
      <c r="D119" s="217"/>
      <c r="E119" s="218"/>
      <c r="F119" s="8">
        <v>111</v>
      </c>
      <c r="G119" s="76">
        <f>SUM(G120:G123)</f>
        <v>33390207.520000003</v>
      </c>
      <c r="H119" s="77">
        <f>SUM(H120:H123)</f>
        <v>305054134.62000006</v>
      </c>
      <c r="I119" s="75">
        <f t="shared" si="2"/>
        <v>338444342.14000005</v>
      </c>
      <c r="J119" s="76">
        <f>SUM(J120:J123)</f>
        <v>48007854.53000001</v>
      </c>
      <c r="K119" s="77">
        <f>SUM(K120:K123)</f>
        <v>310730995.33</v>
      </c>
      <c r="L119" s="75">
        <f t="shared" si="3"/>
        <v>358738849.86</v>
      </c>
    </row>
    <row r="120" spans="1:12" ht="12.75">
      <c r="A120" s="216" t="s">
        <v>227</v>
      </c>
      <c r="B120" s="217"/>
      <c r="C120" s="217"/>
      <c r="D120" s="217"/>
      <c r="E120" s="218"/>
      <c r="F120" s="8">
        <v>112</v>
      </c>
      <c r="G120" s="73">
        <v>2025458.5299999998</v>
      </c>
      <c r="H120" s="74">
        <v>110716980.25000003</v>
      </c>
      <c r="I120" s="75">
        <f t="shared" si="2"/>
        <v>112742438.78000003</v>
      </c>
      <c r="J120" s="73">
        <v>3196522.98</v>
      </c>
      <c r="K120" s="74">
        <v>117162097.07999998</v>
      </c>
      <c r="L120" s="75">
        <f t="shared" si="3"/>
        <v>120358620.05999999</v>
      </c>
    </row>
    <row r="121" spans="1:12" ht="12.75">
      <c r="A121" s="216" t="s">
        <v>228</v>
      </c>
      <c r="B121" s="217"/>
      <c r="C121" s="217"/>
      <c r="D121" s="217"/>
      <c r="E121" s="218"/>
      <c r="F121" s="8">
        <v>113</v>
      </c>
      <c r="G121" s="73">
        <v>1693.02</v>
      </c>
      <c r="H121" s="74">
        <v>67958282.99000002</v>
      </c>
      <c r="I121" s="75">
        <f t="shared" si="2"/>
        <v>67959976.01000002</v>
      </c>
      <c r="J121" s="73">
        <v>2066.08</v>
      </c>
      <c r="K121" s="74">
        <v>82750280.74</v>
      </c>
      <c r="L121" s="75">
        <f t="shared" si="3"/>
        <v>82752346.82</v>
      </c>
    </row>
    <row r="122" spans="1:12" ht="12.75">
      <c r="A122" s="216" t="s">
        <v>229</v>
      </c>
      <c r="B122" s="217"/>
      <c r="C122" s="217"/>
      <c r="D122" s="217"/>
      <c r="E122" s="218"/>
      <c r="F122" s="8">
        <v>114</v>
      </c>
      <c r="G122" s="73"/>
      <c r="H122" s="74"/>
      <c r="I122" s="75">
        <f t="shared" si="2"/>
        <v>0</v>
      </c>
      <c r="J122" s="73">
        <v>0</v>
      </c>
      <c r="K122" s="74">
        <v>0</v>
      </c>
      <c r="L122" s="75">
        <f t="shared" si="3"/>
        <v>0</v>
      </c>
    </row>
    <row r="123" spans="1:12" ht="12.75">
      <c r="A123" s="216" t="s">
        <v>230</v>
      </c>
      <c r="B123" s="217"/>
      <c r="C123" s="217"/>
      <c r="D123" s="217"/>
      <c r="E123" s="218"/>
      <c r="F123" s="8">
        <v>115</v>
      </c>
      <c r="G123" s="73">
        <v>31363055.970000003</v>
      </c>
      <c r="H123" s="74">
        <v>126378871.38</v>
      </c>
      <c r="I123" s="75">
        <f t="shared" si="2"/>
        <v>157741927.35</v>
      </c>
      <c r="J123" s="73">
        <v>44809265.470000006</v>
      </c>
      <c r="K123" s="74">
        <v>110818617.51</v>
      </c>
      <c r="L123" s="75">
        <f t="shared" si="3"/>
        <v>155627882.98000002</v>
      </c>
    </row>
    <row r="124" spans="1:12" ht="26.25" customHeight="1">
      <c r="A124" s="219" t="s">
        <v>186</v>
      </c>
      <c r="B124" s="220"/>
      <c r="C124" s="220"/>
      <c r="D124" s="217"/>
      <c r="E124" s="218"/>
      <c r="F124" s="8">
        <v>116</v>
      </c>
      <c r="G124" s="76">
        <f>SUM(G125:G126)</f>
        <v>178416.97999999998</v>
      </c>
      <c r="H124" s="77">
        <f>SUM(H125:H126)</f>
        <v>41377850</v>
      </c>
      <c r="I124" s="75">
        <f t="shared" si="2"/>
        <v>41556266.98</v>
      </c>
      <c r="J124" s="76">
        <f>SUM(J125:J126)</f>
        <v>208348.41</v>
      </c>
      <c r="K124" s="77">
        <f>SUM(K125:K126)</f>
        <v>17158173.59</v>
      </c>
      <c r="L124" s="75">
        <f t="shared" si="3"/>
        <v>17366522</v>
      </c>
    </row>
    <row r="125" spans="1:12" ht="12.75">
      <c r="A125" s="216" t="s">
        <v>231</v>
      </c>
      <c r="B125" s="217"/>
      <c r="C125" s="217"/>
      <c r="D125" s="217"/>
      <c r="E125" s="218"/>
      <c r="F125" s="8">
        <v>117</v>
      </c>
      <c r="G125" s="73"/>
      <c r="H125" s="74"/>
      <c r="I125" s="75">
        <f t="shared" si="2"/>
        <v>0</v>
      </c>
      <c r="J125" s="73">
        <v>0</v>
      </c>
      <c r="K125" s="74">
        <v>0</v>
      </c>
      <c r="L125" s="75">
        <f t="shared" si="3"/>
        <v>0</v>
      </c>
    </row>
    <row r="126" spans="1:12" ht="12.75">
      <c r="A126" s="216" t="s">
        <v>232</v>
      </c>
      <c r="B126" s="217"/>
      <c r="C126" s="217"/>
      <c r="D126" s="217"/>
      <c r="E126" s="218"/>
      <c r="F126" s="8">
        <v>118</v>
      </c>
      <c r="G126" s="73">
        <v>178416.97999999998</v>
      </c>
      <c r="H126" s="74">
        <v>41377850</v>
      </c>
      <c r="I126" s="75">
        <f t="shared" si="2"/>
        <v>41556266.98</v>
      </c>
      <c r="J126" s="73">
        <v>208348.41</v>
      </c>
      <c r="K126" s="74">
        <v>17158173.59</v>
      </c>
      <c r="L126" s="75">
        <f t="shared" si="3"/>
        <v>17366522</v>
      </c>
    </row>
    <row r="127" spans="1:12" ht="12.75">
      <c r="A127" s="219" t="s">
        <v>187</v>
      </c>
      <c r="B127" s="220"/>
      <c r="C127" s="220"/>
      <c r="D127" s="217"/>
      <c r="E127" s="218"/>
      <c r="F127" s="8">
        <v>119</v>
      </c>
      <c r="G127" s="76">
        <f>G79+G99+G100+G107+G108+G111+G114+G115+G119+G124</f>
        <v>2168267651.51</v>
      </c>
      <c r="H127" s="77">
        <f>H79+H99+H100+H107+H108+H111+H114+H115+H119+H124</f>
        <v>6883843174.189999</v>
      </c>
      <c r="I127" s="75">
        <f t="shared" si="2"/>
        <v>9052110825.699999</v>
      </c>
      <c r="J127" s="76">
        <f>J79+J99+J100+J107+J108+J111+J114+J115+J119+J124</f>
        <v>2234338682.57</v>
      </c>
      <c r="K127" s="77">
        <f>K79+K99+K100+K107+K108+K111+K114+K115+K119+K124</f>
        <v>7191866211.859999</v>
      </c>
      <c r="L127" s="75">
        <f t="shared" si="3"/>
        <v>9426204894.429998</v>
      </c>
    </row>
    <row r="128" spans="1:12" ht="12.75">
      <c r="A128" s="221" t="s">
        <v>33</v>
      </c>
      <c r="B128" s="222"/>
      <c r="C128" s="222"/>
      <c r="D128" s="223"/>
      <c r="E128" s="230"/>
      <c r="F128" s="10">
        <v>120</v>
      </c>
      <c r="G128" s="78"/>
      <c r="H128" s="79">
        <v>734133072.1</v>
      </c>
      <c r="I128" s="80">
        <f t="shared" si="2"/>
        <v>734133072.1</v>
      </c>
      <c r="J128" s="78"/>
      <c r="K128" s="79">
        <v>715239827.1100001</v>
      </c>
      <c r="L128" s="80">
        <f t="shared" si="3"/>
        <v>715239827.1100001</v>
      </c>
    </row>
    <row r="129" spans="1:12" ht="12.75">
      <c r="A129" s="231" t="s">
        <v>357</v>
      </c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3"/>
    </row>
    <row r="130" spans="1:12" ht="12.75">
      <c r="A130" s="205" t="s">
        <v>55</v>
      </c>
      <c r="B130" s="207"/>
      <c r="C130" s="207"/>
      <c r="D130" s="207"/>
      <c r="E130" s="207"/>
      <c r="F130" s="7">
        <v>121</v>
      </c>
      <c r="G130" s="45">
        <f>SUM(G131:G132)</f>
        <v>128979459.52000001</v>
      </c>
      <c r="H130" s="46">
        <f>SUM(H131:H132)</f>
        <v>1905520167.61</v>
      </c>
      <c r="I130" s="47">
        <f>G130+H130</f>
        <v>2034499627.1299999</v>
      </c>
      <c r="J130" s="45">
        <f>SUM(J131:J132)</f>
        <v>143637491.75</v>
      </c>
      <c r="K130" s="46">
        <f>SUM(K131:K132)</f>
        <v>1956738365.35</v>
      </c>
      <c r="L130" s="47">
        <f>J130+K130</f>
        <v>2100375857.1</v>
      </c>
    </row>
    <row r="131" spans="1:12" ht="12.75">
      <c r="A131" s="219" t="s">
        <v>97</v>
      </c>
      <c r="B131" s="220"/>
      <c r="C131" s="220"/>
      <c r="D131" s="220"/>
      <c r="E131" s="228"/>
      <c r="F131" s="8">
        <v>122</v>
      </c>
      <c r="G131" s="5">
        <f>G79</f>
        <v>121188228.52000001</v>
      </c>
      <c r="H131" s="5">
        <f>H79</f>
        <v>1837865704.55</v>
      </c>
      <c r="I131" s="5">
        <f>I79</f>
        <v>1959053933.07</v>
      </c>
      <c r="J131" s="5">
        <f>J79</f>
        <v>135571201.75</v>
      </c>
      <c r="K131" s="5">
        <f>K79</f>
        <v>1897819872.4399998</v>
      </c>
      <c r="L131" s="48">
        <f>J131+K131</f>
        <v>2033391074.1899998</v>
      </c>
    </row>
    <row r="132" spans="1:12" ht="12.75">
      <c r="A132" s="221" t="s">
        <v>98</v>
      </c>
      <c r="B132" s="222"/>
      <c r="C132" s="222"/>
      <c r="D132" s="222"/>
      <c r="E132" s="229"/>
      <c r="F132" s="9">
        <v>123</v>
      </c>
      <c r="G132" s="6">
        <f>G99</f>
        <v>7791231</v>
      </c>
      <c r="H132" s="6">
        <f>H99</f>
        <v>67654463.06</v>
      </c>
      <c r="I132" s="6">
        <f>I99</f>
        <v>75445694.06</v>
      </c>
      <c r="J132" s="6">
        <f>J99</f>
        <v>8066290</v>
      </c>
      <c r="K132" s="6">
        <f>K99</f>
        <v>58918492.91</v>
      </c>
      <c r="L132" s="49">
        <f>J132+K132</f>
        <v>66984782.91</v>
      </c>
    </row>
    <row r="133" spans="1:12" ht="12.75">
      <c r="A133" s="19" t="s">
        <v>358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69"/>
      <c r="H135" s="69"/>
      <c r="I135" s="69"/>
      <c r="J135" s="69"/>
      <c r="K135" s="69"/>
      <c r="L135" s="69"/>
    </row>
    <row r="136" spans="7:12" ht="12.75">
      <c r="G136" s="131">
        <f aca="true" t="shared" si="4" ref="G136:L136">G127-G76</f>
        <v>0.16000032424926758</v>
      </c>
      <c r="H136" s="131">
        <f t="shared" si="4"/>
        <v>-0.17000198364257812</v>
      </c>
      <c r="I136" s="131">
        <f t="shared" si="4"/>
        <v>-0.01000213623046875</v>
      </c>
      <c r="J136" s="131">
        <f t="shared" si="4"/>
        <v>-0.019999980926513672</v>
      </c>
      <c r="K136" s="131">
        <f t="shared" si="4"/>
        <v>0.1099996566772461</v>
      </c>
      <c r="L136" s="131">
        <f t="shared" si="4"/>
        <v>0.08999824523925781</v>
      </c>
    </row>
    <row r="137" spans="7:12" ht="12.75">
      <c r="G137" s="69"/>
      <c r="H137" s="69"/>
      <c r="I137" s="69"/>
      <c r="J137" s="69"/>
      <c r="K137" s="69"/>
      <c r="L137" s="69"/>
    </row>
    <row r="138" spans="7:12" ht="12.75">
      <c r="G138" s="69"/>
      <c r="H138" s="69"/>
      <c r="I138" s="69"/>
      <c r="J138" s="69"/>
      <c r="K138" s="69"/>
      <c r="L138" s="69"/>
    </row>
    <row r="139" spans="7:12" ht="12.75">
      <c r="G139" s="69"/>
      <c r="H139" s="69"/>
      <c r="I139" s="69"/>
      <c r="J139" s="69"/>
      <c r="K139" s="69"/>
      <c r="L139" s="69"/>
    </row>
    <row r="140" spans="7:12" ht="12.75">
      <c r="G140" s="69"/>
      <c r="H140" s="69"/>
      <c r="I140" s="69"/>
      <c r="J140" s="69"/>
      <c r="K140" s="69"/>
      <c r="L140" s="69"/>
    </row>
    <row r="141" spans="7:12" ht="12.75">
      <c r="G141" s="69"/>
      <c r="H141" s="69"/>
      <c r="I141" s="69"/>
      <c r="J141" s="69"/>
      <c r="K141" s="69"/>
      <c r="L141" s="69"/>
    </row>
    <row r="142" spans="7:12" ht="12.75">
      <c r="G142" s="69"/>
      <c r="H142" s="69"/>
      <c r="I142" s="69"/>
      <c r="J142" s="69"/>
      <c r="K142" s="69"/>
      <c r="L142" s="69"/>
    </row>
    <row r="143" spans="7:12" ht="12.75">
      <c r="G143" s="69"/>
      <c r="H143" s="69"/>
      <c r="I143" s="69"/>
      <c r="J143" s="69"/>
      <c r="K143" s="69"/>
      <c r="L143" s="69"/>
    </row>
    <row r="144" spans="7:12" ht="12.75">
      <c r="G144" s="69"/>
      <c r="H144" s="69"/>
      <c r="I144" s="69"/>
      <c r="J144" s="69"/>
      <c r="K144" s="69"/>
      <c r="L144" s="69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14 I20 I79:I80 I85 I89 I93 I96 I100 I108 I111 I115 I119 I124 I127 I130" formula="1"/>
    <ignoredError sqref="I9:I13 I15:I19 I21:I26 I27:I30 I33 I39 I45 I53 I56:I57 I61 I65:I66 I72 I76:I77 I128" formula="1" formulaRange="1"/>
    <ignoredError sqref="I31:I32 I34:I35 I36:I38 I40:I43 I44 I46:I51 I52 I54:I55 I58:I60 I62:I63 I64 I67:I70 I71 I73:I75 I81:I84 I86:I88 I90:I92 I94:I95 I97:I99 I101:I107 I109:I110 I112:I114 I116:I118 I120:I123 I125:I126 G100 G96:H96 J96:L96 J98:L98 L97 J100:L100 L99 L101 K66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H18" sqref="H18"/>
    </sheetView>
  </sheetViews>
  <sheetFormatPr defaultColWidth="9.140625" defaultRowHeight="12.75"/>
  <cols>
    <col min="1" max="16384" width="9.140625" style="44" customWidth="1"/>
  </cols>
  <sheetData>
    <row r="1" spans="1:12" ht="15.75">
      <c r="A1" s="234" t="s">
        <v>361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213" t="s">
        <v>398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20"/>
      <c r="B3" s="21"/>
      <c r="C3" s="21"/>
      <c r="D3" s="35"/>
      <c r="E3" s="35"/>
      <c r="F3" s="35"/>
      <c r="G3" s="35"/>
      <c r="H3" s="35"/>
      <c r="I3" s="11"/>
      <c r="J3" s="11"/>
      <c r="K3" s="235" t="s">
        <v>58</v>
      </c>
      <c r="L3" s="235"/>
    </row>
    <row r="4" spans="1:12" ht="12.75" customHeight="1">
      <c r="A4" s="209" t="s">
        <v>2</v>
      </c>
      <c r="B4" s="210"/>
      <c r="C4" s="210"/>
      <c r="D4" s="210"/>
      <c r="E4" s="210"/>
      <c r="F4" s="209" t="s">
        <v>222</v>
      </c>
      <c r="G4" s="209" t="s">
        <v>359</v>
      </c>
      <c r="H4" s="210"/>
      <c r="I4" s="210"/>
      <c r="J4" s="209" t="s">
        <v>360</v>
      </c>
      <c r="K4" s="210"/>
      <c r="L4" s="210"/>
    </row>
    <row r="5" spans="1:12" ht="12.75">
      <c r="A5" s="210"/>
      <c r="B5" s="210"/>
      <c r="C5" s="210"/>
      <c r="D5" s="210"/>
      <c r="E5" s="210"/>
      <c r="F5" s="210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09">
        <v>1</v>
      </c>
      <c r="B6" s="209"/>
      <c r="C6" s="209"/>
      <c r="D6" s="209"/>
      <c r="E6" s="209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05" t="s">
        <v>99</v>
      </c>
      <c r="B7" s="207"/>
      <c r="C7" s="207"/>
      <c r="D7" s="207"/>
      <c r="E7" s="208"/>
      <c r="F7" s="7">
        <v>124</v>
      </c>
      <c r="G7" s="70">
        <v>92109912.70000002</v>
      </c>
      <c r="H7" s="71">
        <v>617536525.7700006</v>
      </c>
      <c r="I7" s="72">
        <v>709646438.4700006</v>
      </c>
      <c r="J7" s="70">
        <v>96024630.94999999</v>
      </c>
      <c r="K7" s="71">
        <v>599754341.0200005</v>
      </c>
      <c r="L7" s="72">
        <v>695778971.9700004</v>
      </c>
    </row>
    <row r="8" spans="1:12" ht="12.75">
      <c r="A8" s="216" t="s">
        <v>197</v>
      </c>
      <c r="B8" s="217"/>
      <c r="C8" s="217"/>
      <c r="D8" s="217"/>
      <c r="E8" s="218"/>
      <c r="F8" s="8">
        <v>125</v>
      </c>
      <c r="G8" s="73">
        <v>91924753.54</v>
      </c>
      <c r="H8" s="74">
        <v>786319024.6000001</v>
      </c>
      <c r="I8" s="75">
        <v>878243778.1400001</v>
      </c>
      <c r="J8" s="73">
        <v>95700099.78999999</v>
      </c>
      <c r="K8" s="74">
        <v>752867128.6400001</v>
      </c>
      <c r="L8" s="75">
        <v>848567228.4300001</v>
      </c>
    </row>
    <row r="9" spans="1:12" ht="12.75">
      <c r="A9" s="216" t="s">
        <v>198</v>
      </c>
      <c r="B9" s="217"/>
      <c r="C9" s="217"/>
      <c r="D9" s="217"/>
      <c r="E9" s="218"/>
      <c r="F9" s="8">
        <v>126</v>
      </c>
      <c r="G9" s="73">
        <v>0</v>
      </c>
      <c r="H9" s="74">
        <v>-0.2900000000372529</v>
      </c>
      <c r="I9" s="75">
        <v>-0.2900000000372529</v>
      </c>
      <c r="J9" s="73">
        <v>0</v>
      </c>
      <c r="K9" s="74">
        <v>-6708.319999999949</v>
      </c>
      <c r="L9" s="75">
        <v>-6708.319999999949</v>
      </c>
    </row>
    <row r="10" spans="1:12" ht="25.5" customHeight="1">
      <c r="A10" s="216" t="s">
        <v>199</v>
      </c>
      <c r="B10" s="217"/>
      <c r="C10" s="217"/>
      <c r="D10" s="217"/>
      <c r="E10" s="218"/>
      <c r="F10" s="8">
        <v>127</v>
      </c>
      <c r="G10" s="73">
        <v>0</v>
      </c>
      <c r="H10" s="74">
        <v>-25601285.38</v>
      </c>
      <c r="I10" s="75">
        <v>-25601285.38</v>
      </c>
      <c r="J10" s="73">
        <v>0</v>
      </c>
      <c r="K10" s="74">
        <v>-21046234.33</v>
      </c>
      <c r="L10" s="75">
        <v>-21046234.33</v>
      </c>
    </row>
    <row r="11" spans="1:12" ht="12.75">
      <c r="A11" s="216" t="s">
        <v>200</v>
      </c>
      <c r="B11" s="217"/>
      <c r="C11" s="217"/>
      <c r="D11" s="217"/>
      <c r="E11" s="218"/>
      <c r="F11" s="8">
        <v>128</v>
      </c>
      <c r="G11" s="73">
        <v>-17869.690000000002</v>
      </c>
      <c r="H11" s="74">
        <v>-64724829.06</v>
      </c>
      <c r="I11" s="75">
        <v>-64742698.75</v>
      </c>
      <c r="J11" s="73">
        <v>118806.40000000001</v>
      </c>
      <c r="K11" s="74">
        <v>-79936280.86000007</v>
      </c>
      <c r="L11" s="75">
        <v>-79817474.46000008</v>
      </c>
    </row>
    <row r="12" spans="1:12" ht="12.75">
      <c r="A12" s="216" t="s">
        <v>201</v>
      </c>
      <c r="B12" s="217"/>
      <c r="C12" s="217"/>
      <c r="D12" s="217"/>
      <c r="E12" s="218"/>
      <c r="F12" s="8">
        <v>129</v>
      </c>
      <c r="G12" s="73">
        <v>0</v>
      </c>
      <c r="H12" s="74">
        <v>-437135.75</v>
      </c>
      <c r="I12" s="75">
        <v>-437135.75</v>
      </c>
      <c r="J12" s="73">
        <v>0</v>
      </c>
      <c r="K12" s="74">
        <v>893652.3399999999</v>
      </c>
      <c r="L12" s="75">
        <v>893652.3399999999</v>
      </c>
    </row>
    <row r="13" spans="1:12" ht="12.75">
      <c r="A13" s="216" t="s">
        <v>202</v>
      </c>
      <c r="B13" s="217"/>
      <c r="C13" s="217"/>
      <c r="D13" s="217"/>
      <c r="E13" s="218"/>
      <c r="F13" s="8">
        <v>130</v>
      </c>
      <c r="G13" s="73">
        <v>253925.67</v>
      </c>
      <c r="H13" s="74">
        <v>-48720781.45000005</v>
      </c>
      <c r="I13" s="75">
        <v>-48466855.780000046</v>
      </c>
      <c r="J13" s="73">
        <v>224979.16999999998</v>
      </c>
      <c r="K13" s="74">
        <v>-45458780.93999994</v>
      </c>
      <c r="L13" s="75">
        <v>-45233801.76999992</v>
      </c>
    </row>
    <row r="14" spans="1:12" ht="12.75">
      <c r="A14" s="216" t="s">
        <v>203</v>
      </c>
      <c r="B14" s="217"/>
      <c r="C14" s="217"/>
      <c r="D14" s="217"/>
      <c r="E14" s="218"/>
      <c r="F14" s="8">
        <v>131</v>
      </c>
      <c r="G14" s="73">
        <v>-50896.82</v>
      </c>
      <c r="H14" s="74">
        <v>-29298466.89999999</v>
      </c>
      <c r="I14" s="75">
        <v>-29349363.71999999</v>
      </c>
      <c r="J14" s="73">
        <v>-19254.410000000003</v>
      </c>
      <c r="K14" s="74">
        <v>-7558435.50999999</v>
      </c>
      <c r="L14" s="75">
        <v>-7577689.919999987</v>
      </c>
    </row>
    <row r="15" spans="1:12" ht="12.75">
      <c r="A15" s="216" t="s">
        <v>243</v>
      </c>
      <c r="B15" s="217"/>
      <c r="C15" s="217"/>
      <c r="D15" s="217"/>
      <c r="E15" s="218"/>
      <c r="F15" s="8">
        <v>132</v>
      </c>
      <c r="G15" s="73">
        <v>0</v>
      </c>
      <c r="H15" s="74">
        <v>0</v>
      </c>
      <c r="I15" s="75">
        <v>0</v>
      </c>
      <c r="J15" s="73">
        <v>0</v>
      </c>
      <c r="K15" s="74">
        <v>0</v>
      </c>
      <c r="L15" s="75">
        <v>0</v>
      </c>
    </row>
    <row r="16" spans="1:12" ht="24.75" customHeight="1">
      <c r="A16" s="219" t="s">
        <v>100</v>
      </c>
      <c r="B16" s="217"/>
      <c r="C16" s="217"/>
      <c r="D16" s="217"/>
      <c r="E16" s="218"/>
      <c r="F16" s="8">
        <v>133</v>
      </c>
      <c r="G16" s="76">
        <v>28075730.62</v>
      </c>
      <c r="H16" s="77">
        <v>47150729.029999994</v>
      </c>
      <c r="I16" s="75">
        <v>75226459.64999999</v>
      </c>
      <c r="J16" s="76">
        <v>32049861.14</v>
      </c>
      <c r="K16" s="77">
        <v>59303250.00999998</v>
      </c>
      <c r="L16" s="75">
        <v>91353111.14999999</v>
      </c>
    </row>
    <row r="17" spans="1:12" ht="19.5" customHeight="1">
      <c r="A17" s="216" t="s">
        <v>220</v>
      </c>
      <c r="B17" s="217"/>
      <c r="C17" s="217"/>
      <c r="D17" s="217"/>
      <c r="E17" s="218"/>
      <c r="F17" s="8">
        <v>134</v>
      </c>
      <c r="G17" s="73">
        <v>0</v>
      </c>
      <c r="H17" s="74">
        <v>770726.14</v>
      </c>
      <c r="I17" s="75">
        <v>770726.14</v>
      </c>
      <c r="J17" s="73">
        <v>0</v>
      </c>
      <c r="K17" s="74">
        <v>506996.51000000164</v>
      </c>
      <c r="L17" s="75">
        <v>506996.51000000164</v>
      </c>
    </row>
    <row r="18" spans="1:12" ht="26.25" customHeight="1">
      <c r="A18" s="216" t="s">
        <v>205</v>
      </c>
      <c r="B18" s="217"/>
      <c r="C18" s="217"/>
      <c r="D18" s="217"/>
      <c r="E18" s="218"/>
      <c r="F18" s="8">
        <v>135</v>
      </c>
      <c r="G18" s="76">
        <v>1133.0500000000002</v>
      </c>
      <c r="H18" s="77">
        <v>1710808.71</v>
      </c>
      <c r="I18" s="75">
        <v>1711941.76</v>
      </c>
      <c r="J18" s="76">
        <v>2311.18</v>
      </c>
      <c r="K18" s="77">
        <v>6046779.64</v>
      </c>
      <c r="L18" s="75">
        <v>6049090.82</v>
      </c>
    </row>
    <row r="19" spans="1:12" ht="12.75">
      <c r="A19" s="216" t="s">
        <v>244</v>
      </c>
      <c r="B19" s="217"/>
      <c r="C19" s="217"/>
      <c r="D19" s="217"/>
      <c r="E19" s="218"/>
      <c r="F19" s="8">
        <v>136</v>
      </c>
      <c r="G19" s="73">
        <v>1133.0500000000002</v>
      </c>
      <c r="H19" s="74">
        <v>1710808.71</v>
      </c>
      <c r="I19" s="75">
        <v>1711941.76</v>
      </c>
      <c r="J19" s="73">
        <v>2311.18</v>
      </c>
      <c r="K19" s="74">
        <v>6046779.64</v>
      </c>
      <c r="L19" s="75">
        <v>6049090.82</v>
      </c>
    </row>
    <row r="20" spans="1:12" ht="24" customHeight="1">
      <c r="A20" s="216" t="s">
        <v>54</v>
      </c>
      <c r="B20" s="217"/>
      <c r="C20" s="217"/>
      <c r="D20" s="217"/>
      <c r="E20" s="218"/>
      <c r="F20" s="8">
        <v>137</v>
      </c>
      <c r="G20" s="73">
        <v>0</v>
      </c>
      <c r="H20" s="74">
        <v>0</v>
      </c>
      <c r="I20" s="75">
        <v>0</v>
      </c>
      <c r="J20" s="73">
        <v>0</v>
      </c>
      <c r="K20" s="74">
        <v>0</v>
      </c>
      <c r="L20" s="75">
        <v>0</v>
      </c>
    </row>
    <row r="21" spans="1:12" ht="12.75">
      <c r="A21" s="216" t="s">
        <v>245</v>
      </c>
      <c r="B21" s="217"/>
      <c r="C21" s="217"/>
      <c r="D21" s="217"/>
      <c r="E21" s="218"/>
      <c r="F21" s="8">
        <v>138</v>
      </c>
      <c r="G21" s="73">
        <v>0</v>
      </c>
      <c r="H21" s="74">
        <v>0</v>
      </c>
      <c r="I21" s="75">
        <v>0</v>
      </c>
      <c r="J21" s="73">
        <v>0</v>
      </c>
      <c r="K21" s="74">
        <v>0</v>
      </c>
      <c r="L21" s="75">
        <v>0</v>
      </c>
    </row>
    <row r="22" spans="1:12" ht="12.75">
      <c r="A22" s="216" t="s">
        <v>246</v>
      </c>
      <c r="B22" s="217"/>
      <c r="C22" s="217"/>
      <c r="D22" s="217"/>
      <c r="E22" s="218"/>
      <c r="F22" s="8">
        <v>139</v>
      </c>
      <c r="G22" s="73">
        <v>26481033.81</v>
      </c>
      <c r="H22" s="74">
        <v>37420626.31999999</v>
      </c>
      <c r="I22" s="75">
        <v>63901660.129999995</v>
      </c>
      <c r="J22" s="73">
        <v>27412494.94</v>
      </c>
      <c r="K22" s="74">
        <v>40515771.54</v>
      </c>
      <c r="L22" s="75">
        <v>67928266.47999999</v>
      </c>
    </row>
    <row r="23" spans="1:12" ht="20.25" customHeight="1">
      <c r="A23" s="216" t="s">
        <v>269</v>
      </c>
      <c r="B23" s="217"/>
      <c r="C23" s="217"/>
      <c r="D23" s="217"/>
      <c r="E23" s="218"/>
      <c r="F23" s="8">
        <v>140</v>
      </c>
      <c r="G23" s="73">
        <v>922151.8800000001</v>
      </c>
      <c r="H23" s="74">
        <v>1433720.17</v>
      </c>
      <c r="I23" s="75">
        <v>2355872.05</v>
      </c>
      <c r="J23" s="73">
        <v>3362133.41</v>
      </c>
      <c r="K23" s="74">
        <v>3441098.4799999986</v>
      </c>
      <c r="L23" s="75">
        <v>6803231.889999997</v>
      </c>
    </row>
    <row r="24" spans="1:12" ht="19.5" customHeight="1">
      <c r="A24" s="216" t="s">
        <v>101</v>
      </c>
      <c r="B24" s="217"/>
      <c r="C24" s="217"/>
      <c r="D24" s="217"/>
      <c r="E24" s="218"/>
      <c r="F24" s="8">
        <v>141</v>
      </c>
      <c r="G24" s="76">
        <v>492054.2400000002</v>
      </c>
      <c r="H24" s="77">
        <v>1598430.19</v>
      </c>
      <c r="I24" s="75">
        <v>2090484.4300000002</v>
      </c>
      <c r="J24" s="76">
        <v>1146124.21</v>
      </c>
      <c r="K24" s="77">
        <v>1904819.0999999999</v>
      </c>
      <c r="L24" s="75">
        <v>3050943.3100000005</v>
      </c>
    </row>
    <row r="25" spans="1:12" ht="12.75">
      <c r="A25" s="216" t="s">
        <v>247</v>
      </c>
      <c r="B25" s="217"/>
      <c r="C25" s="217"/>
      <c r="D25" s="217"/>
      <c r="E25" s="218"/>
      <c r="F25" s="8">
        <v>142</v>
      </c>
      <c r="G25" s="73">
        <v>494268.4600000001</v>
      </c>
      <c r="H25" s="74">
        <v>1425923.9400000002</v>
      </c>
      <c r="I25" s="75">
        <v>1920192.4000000004</v>
      </c>
      <c r="J25" s="73">
        <v>696500.78</v>
      </c>
      <c r="K25" s="74">
        <v>1086324.85</v>
      </c>
      <c r="L25" s="75">
        <v>1782825.63</v>
      </c>
    </row>
    <row r="26" spans="1:12" ht="12.75">
      <c r="A26" s="216" t="s">
        <v>248</v>
      </c>
      <c r="B26" s="217"/>
      <c r="C26" s="217"/>
      <c r="D26" s="217"/>
      <c r="E26" s="218"/>
      <c r="F26" s="8">
        <v>143</v>
      </c>
      <c r="G26" s="73">
        <v>0</v>
      </c>
      <c r="H26" s="74">
        <v>172506.25</v>
      </c>
      <c r="I26" s="75">
        <v>172506.25</v>
      </c>
      <c r="J26" s="73">
        <v>443572.70999999996</v>
      </c>
      <c r="K26" s="74">
        <v>818494.2500000001</v>
      </c>
      <c r="L26" s="75">
        <v>1262066.96</v>
      </c>
    </row>
    <row r="27" spans="1:12" ht="12.75">
      <c r="A27" s="216" t="s">
        <v>7</v>
      </c>
      <c r="B27" s="217"/>
      <c r="C27" s="217"/>
      <c r="D27" s="217"/>
      <c r="E27" s="218"/>
      <c r="F27" s="8">
        <v>144</v>
      </c>
      <c r="G27" s="73">
        <v>-2214.2200000000885</v>
      </c>
      <c r="H27" s="74">
        <v>0</v>
      </c>
      <c r="I27" s="75">
        <v>-2214.2200000000885</v>
      </c>
      <c r="J27" s="73">
        <v>6050.72000000003</v>
      </c>
      <c r="K27" s="74">
        <v>0</v>
      </c>
      <c r="L27" s="75">
        <v>6050.72000000003</v>
      </c>
    </row>
    <row r="28" spans="1:12" ht="12.75">
      <c r="A28" s="216" t="s">
        <v>8</v>
      </c>
      <c r="B28" s="217"/>
      <c r="C28" s="217"/>
      <c r="D28" s="217"/>
      <c r="E28" s="218"/>
      <c r="F28" s="8">
        <v>145</v>
      </c>
      <c r="G28" s="73">
        <v>0</v>
      </c>
      <c r="H28" s="74">
        <v>0</v>
      </c>
      <c r="I28" s="75">
        <v>0</v>
      </c>
      <c r="J28" s="73">
        <v>0</v>
      </c>
      <c r="K28" s="74">
        <v>5322490.88</v>
      </c>
      <c r="L28" s="75">
        <v>5322490.88</v>
      </c>
    </row>
    <row r="29" spans="1:12" ht="12.75">
      <c r="A29" s="216" t="s">
        <v>9</v>
      </c>
      <c r="B29" s="217"/>
      <c r="C29" s="217"/>
      <c r="D29" s="217"/>
      <c r="E29" s="218"/>
      <c r="F29" s="8">
        <v>146</v>
      </c>
      <c r="G29" s="73">
        <v>179357.63999999998</v>
      </c>
      <c r="H29" s="74">
        <v>4216417.5</v>
      </c>
      <c r="I29" s="75">
        <v>4395775.14</v>
      </c>
      <c r="J29" s="73">
        <v>126797.4</v>
      </c>
      <c r="K29" s="74">
        <v>1565293.8599999994</v>
      </c>
      <c r="L29" s="75">
        <v>1692091.2599999995</v>
      </c>
    </row>
    <row r="30" spans="1:12" ht="12.75">
      <c r="A30" s="219" t="s">
        <v>10</v>
      </c>
      <c r="B30" s="217"/>
      <c r="C30" s="217"/>
      <c r="D30" s="217"/>
      <c r="E30" s="218"/>
      <c r="F30" s="8">
        <v>147</v>
      </c>
      <c r="G30" s="73">
        <v>19521.289999999997</v>
      </c>
      <c r="H30" s="74">
        <v>11084319.01</v>
      </c>
      <c r="I30" s="75">
        <v>11103840.299999999</v>
      </c>
      <c r="J30" s="73">
        <v>6491.55</v>
      </c>
      <c r="K30" s="74">
        <v>10838350.170000002</v>
      </c>
      <c r="L30" s="75">
        <v>10844841.72</v>
      </c>
    </row>
    <row r="31" spans="1:12" ht="21.75" customHeight="1">
      <c r="A31" s="219" t="s">
        <v>11</v>
      </c>
      <c r="B31" s="217"/>
      <c r="C31" s="217"/>
      <c r="D31" s="217"/>
      <c r="E31" s="218"/>
      <c r="F31" s="8">
        <v>148</v>
      </c>
      <c r="G31" s="73">
        <v>35513.29000000001</v>
      </c>
      <c r="H31" s="74">
        <v>2269867.14</v>
      </c>
      <c r="I31" s="75">
        <v>2305380.43</v>
      </c>
      <c r="J31" s="73">
        <v>1272.7599999999948</v>
      </c>
      <c r="K31" s="74">
        <v>-280486.0099999998</v>
      </c>
      <c r="L31" s="75">
        <v>-279213.25</v>
      </c>
    </row>
    <row r="32" spans="1:12" ht="12.75">
      <c r="A32" s="219" t="s">
        <v>12</v>
      </c>
      <c r="B32" s="217"/>
      <c r="C32" s="217"/>
      <c r="D32" s="217"/>
      <c r="E32" s="218"/>
      <c r="F32" s="8">
        <v>149</v>
      </c>
      <c r="G32" s="73">
        <v>-90523.64000000001</v>
      </c>
      <c r="H32" s="74">
        <v>57967774.61000001</v>
      </c>
      <c r="I32" s="75">
        <v>57877250.970000006</v>
      </c>
      <c r="J32" s="73">
        <v>51295.31999999998</v>
      </c>
      <c r="K32" s="74">
        <v>68004051.21000001</v>
      </c>
      <c r="L32" s="75">
        <v>68055346.53</v>
      </c>
    </row>
    <row r="33" spans="1:12" ht="12.75">
      <c r="A33" s="219" t="s">
        <v>102</v>
      </c>
      <c r="B33" s="217"/>
      <c r="C33" s="217"/>
      <c r="D33" s="217"/>
      <c r="E33" s="218"/>
      <c r="F33" s="8">
        <v>150</v>
      </c>
      <c r="G33" s="76">
        <v>-84618657.49000001</v>
      </c>
      <c r="H33" s="77">
        <v>-348868660.68</v>
      </c>
      <c r="I33" s="75">
        <v>-433487318.17</v>
      </c>
      <c r="J33" s="76">
        <v>-63909183.979999974</v>
      </c>
      <c r="K33" s="77">
        <v>-314701292.32</v>
      </c>
      <c r="L33" s="75">
        <v>-378610476.29999995</v>
      </c>
    </row>
    <row r="34" spans="1:12" ht="12.75">
      <c r="A34" s="216" t="s">
        <v>103</v>
      </c>
      <c r="B34" s="217"/>
      <c r="C34" s="217"/>
      <c r="D34" s="217"/>
      <c r="E34" s="218"/>
      <c r="F34" s="8">
        <v>151</v>
      </c>
      <c r="G34" s="76">
        <v>-86478824.16</v>
      </c>
      <c r="H34" s="77">
        <v>-340942545.9</v>
      </c>
      <c r="I34" s="75">
        <v>-427421370.05999994</v>
      </c>
      <c r="J34" s="76">
        <v>-64573125.48999998</v>
      </c>
      <c r="K34" s="77">
        <v>-357422532.16</v>
      </c>
      <c r="L34" s="75">
        <v>-421995657.65</v>
      </c>
    </row>
    <row r="35" spans="1:12" ht="12.75">
      <c r="A35" s="216" t="s">
        <v>13</v>
      </c>
      <c r="B35" s="217"/>
      <c r="C35" s="217"/>
      <c r="D35" s="217"/>
      <c r="E35" s="218"/>
      <c r="F35" s="8">
        <v>152</v>
      </c>
      <c r="G35" s="73">
        <v>-86478824.16</v>
      </c>
      <c r="H35" s="74">
        <v>-361142278.45000005</v>
      </c>
      <c r="I35" s="75">
        <v>-447621102.61</v>
      </c>
      <c r="J35" s="73">
        <v>-64573125.48999998</v>
      </c>
      <c r="K35" s="74">
        <v>-407533231.65000004</v>
      </c>
      <c r="L35" s="75">
        <v>-472106357.14</v>
      </c>
    </row>
    <row r="36" spans="1:12" ht="12.75">
      <c r="A36" s="216" t="s">
        <v>14</v>
      </c>
      <c r="B36" s="217"/>
      <c r="C36" s="217"/>
      <c r="D36" s="217"/>
      <c r="E36" s="218"/>
      <c r="F36" s="8">
        <v>153</v>
      </c>
      <c r="G36" s="73">
        <v>0</v>
      </c>
      <c r="H36" s="74">
        <v>82526.7</v>
      </c>
      <c r="I36" s="75">
        <v>82526.7</v>
      </c>
      <c r="J36" s="73">
        <v>0</v>
      </c>
      <c r="K36" s="74">
        <v>1141151.04</v>
      </c>
      <c r="L36" s="75">
        <v>1141151.04</v>
      </c>
    </row>
    <row r="37" spans="1:12" ht="12.75">
      <c r="A37" s="216" t="s">
        <v>15</v>
      </c>
      <c r="B37" s="217"/>
      <c r="C37" s="217"/>
      <c r="D37" s="217"/>
      <c r="E37" s="218"/>
      <c r="F37" s="8">
        <v>154</v>
      </c>
      <c r="G37" s="73">
        <v>0</v>
      </c>
      <c r="H37" s="74">
        <v>20117205.85</v>
      </c>
      <c r="I37" s="75">
        <v>20117205.85</v>
      </c>
      <c r="J37" s="73">
        <v>0</v>
      </c>
      <c r="K37" s="74">
        <v>48969548.45</v>
      </c>
      <c r="L37" s="75">
        <v>48969548.45</v>
      </c>
    </row>
    <row r="38" spans="1:12" ht="12.75">
      <c r="A38" s="216" t="s">
        <v>104</v>
      </c>
      <c r="B38" s="217"/>
      <c r="C38" s="217"/>
      <c r="D38" s="217"/>
      <c r="E38" s="218"/>
      <c r="F38" s="8">
        <v>155</v>
      </c>
      <c r="G38" s="76">
        <v>1860166.6700000002</v>
      </c>
      <c r="H38" s="77">
        <v>-7926114.780000001</v>
      </c>
      <c r="I38" s="75">
        <v>-6065948.110000001</v>
      </c>
      <c r="J38" s="76">
        <v>663941.5099999998</v>
      </c>
      <c r="K38" s="77">
        <v>42721239.84</v>
      </c>
      <c r="L38" s="75">
        <v>43385181.35</v>
      </c>
    </row>
    <row r="39" spans="1:12" ht="12.75">
      <c r="A39" s="216" t="s">
        <v>16</v>
      </c>
      <c r="B39" s="217"/>
      <c r="C39" s="217"/>
      <c r="D39" s="217"/>
      <c r="E39" s="218"/>
      <c r="F39" s="8">
        <v>156</v>
      </c>
      <c r="G39" s="73">
        <v>1860166.6700000002</v>
      </c>
      <c r="H39" s="74">
        <v>-82070310.05</v>
      </c>
      <c r="I39" s="75">
        <v>-80210143.38</v>
      </c>
      <c r="J39" s="73">
        <v>663941.5099999998</v>
      </c>
      <c r="K39" s="74">
        <v>119846286.03</v>
      </c>
      <c r="L39" s="75">
        <v>120510227.53999999</v>
      </c>
    </row>
    <row r="40" spans="1:12" ht="12.75">
      <c r="A40" s="216" t="s">
        <v>17</v>
      </c>
      <c r="B40" s="217"/>
      <c r="C40" s="217"/>
      <c r="D40" s="217"/>
      <c r="E40" s="218"/>
      <c r="F40" s="8">
        <v>157</v>
      </c>
      <c r="G40" s="73">
        <v>0</v>
      </c>
      <c r="H40" s="74">
        <v>0</v>
      </c>
      <c r="I40" s="75">
        <v>0</v>
      </c>
      <c r="J40" s="73">
        <v>0</v>
      </c>
      <c r="K40" s="74">
        <v>-65448.47</v>
      </c>
      <c r="L40" s="75">
        <v>-65448.47</v>
      </c>
    </row>
    <row r="41" spans="1:12" ht="12.75">
      <c r="A41" s="216" t="s">
        <v>18</v>
      </c>
      <c r="B41" s="217"/>
      <c r="C41" s="217"/>
      <c r="D41" s="217"/>
      <c r="E41" s="218"/>
      <c r="F41" s="8">
        <v>158</v>
      </c>
      <c r="G41" s="73">
        <v>0</v>
      </c>
      <c r="H41" s="74">
        <v>74144195.27</v>
      </c>
      <c r="I41" s="75">
        <v>74144195.27</v>
      </c>
      <c r="J41" s="73">
        <v>0</v>
      </c>
      <c r="K41" s="74">
        <v>-77059597.72</v>
      </c>
      <c r="L41" s="75">
        <v>-77059597.72</v>
      </c>
    </row>
    <row r="42" spans="1:12" ht="22.5" customHeight="1">
      <c r="A42" s="219" t="s">
        <v>105</v>
      </c>
      <c r="B42" s="217"/>
      <c r="C42" s="217"/>
      <c r="D42" s="217"/>
      <c r="E42" s="218"/>
      <c r="F42" s="8">
        <v>159</v>
      </c>
      <c r="G42" s="76">
        <v>-14509667.920000002</v>
      </c>
      <c r="H42" s="77">
        <v>3256608.44</v>
      </c>
      <c r="I42" s="75">
        <v>-11253059.480000002</v>
      </c>
      <c r="J42" s="76">
        <v>-40974517.830000006</v>
      </c>
      <c r="K42" s="77">
        <v>-11500000</v>
      </c>
      <c r="L42" s="75">
        <v>-52474517.830000006</v>
      </c>
    </row>
    <row r="43" spans="1:12" ht="21" customHeight="1">
      <c r="A43" s="216" t="s">
        <v>106</v>
      </c>
      <c r="B43" s="217"/>
      <c r="C43" s="217"/>
      <c r="D43" s="217"/>
      <c r="E43" s="218"/>
      <c r="F43" s="8">
        <v>160</v>
      </c>
      <c r="G43" s="76">
        <v>-14509667.920000002</v>
      </c>
      <c r="H43" s="77">
        <v>0</v>
      </c>
      <c r="I43" s="75">
        <v>-14509667.920000002</v>
      </c>
      <c r="J43" s="76">
        <v>-40974517.830000006</v>
      </c>
      <c r="K43" s="77">
        <v>0</v>
      </c>
      <c r="L43" s="75">
        <v>-40974517.830000006</v>
      </c>
    </row>
    <row r="44" spans="1:12" ht="12.75">
      <c r="A44" s="216" t="s">
        <v>19</v>
      </c>
      <c r="B44" s="217"/>
      <c r="C44" s="217"/>
      <c r="D44" s="217"/>
      <c r="E44" s="218"/>
      <c r="F44" s="8">
        <v>161</v>
      </c>
      <c r="G44" s="73">
        <v>-14504554.07</v>
      </c>
      <c r="H44" s="74">
        <v>0</v>
      </c>
      <c r="I44" s="75">
        <v>-14504554.07</v>
      </c>
      <c r="J44" s="73">
        <v>-40962105.68</v>
      </c>
      <c r="K44" s="74">
        <v>0</v>
      </c>
      <c r="L44" s="75">
        <v>-40962105.68</v>
      </c>
    </row>
    <row r="45" spans="1:12" ht="12.75">
      <c r="A45" s="216" t="s">
        <v>20</v>
      </c>
      <c r="B45" s="217"/>
      <c r="C45" s="217"/>
      <c r="D45" s="217"/>
      <c r="E45" s="218"/>
      <c r="F45" s="8">
        <v>162</v>
      </c>
      <c r="G45" s="73">
        <v>-5113.850000000006</v>
      </c>
      <c r="H45" s="74">
        <v>0</v>
      </c>
      <c r="I45" s="75">
        <v>-5113.850000000006</v>
      </c>
      <c r="J45" s="73">
        <v>-12412.15</v>
      </c>
      <c r="K45" s="74">
        <v>0</v>
      </c>
      <c r="L45" s="75">
        <v>-12412.15</v>
      </c>
    </row>
    <row r="46" spans="1:12" ht="21.75" customHeight="1">
      <c r="A46" s="216" t="s">
        <v>107</v>
      </c>
      <c r="B46" s="217"/>
      <c r="C46" s="217"/>
      <c r="D46" s="217"/>
      <c r="E46" s="218"/>
      <c r="F46" s="8">
        <v>163</v>
      </c>
      <c r="G46" s="76">
        <v>0</v>
      </c>
      <c r="H46" s="77">
        <v>3256608.44</v>
      </c>
      <c r="I46" s="75">
        <v>3256608.44</v>
      </c>
      <c r="J46" s="76">
        <v>0</v>
      </c>
      <c r="K46" s="77">
        <v>-11500000</v>
      </c>
      <c r="L46" s="75">
        <v>-11500000</v>
      </c>
    </row>
    <row r="47" spans="1:12" ht="12.75">
      <c r="A47" s="216" t="s">
        <v>21</v>
      </c>
      <c r="B47" s="217"/>
      <c r="C47" s="217"/>
      <c r="D47" s="217"/>
      <c r="E47" s="218"/>
      <c r="F47" s="8">
        <v>164</v>
      </c>
      <c r="G47" s="73">
        <v>0</v>
      </c>
      <c r="H47" s="74">
        <v>2792522.08</v>
      </c>
      <c r="I47" s="75">
        <v>2792522.08</v>
      </c>
      <c r="J47" s="73">
        <v>0</v>
      </c>
      <c r="K47" s="74">
        <v>-11500000</v>
      </c>
      <c r="L47" s="75">
        <v>-11500000</v>
      </c>
    </row>
    <row r="48" spans="1:12" ht="12.75">
      <c r="A48" s="216" t="s">
        <v>22</v>
      </c>
      <c r="B48" s="217"/>
      <c r="C48" s="217"/>
      <c r="D48" s="217"/>
      <c r="E48" s="218"/>
      <c r="F48" s="8">
        <v>165</v>
      </c>
      <c r="G48" s="73">
        <v>0</v>
      </c>
      <c r="H48" s="74">
        <v>0</v>
      </c>
      <c r="I48" s="75">
        <v>0</v>
      </c>
      <c r="J48" s="73">
        <v>0</v>
      </c>
      <c r="K48" s="74">
        <v>0</v>
      </c>
      <c r="L48" s="75">
        <v>0</v>
      </c>
    </row>
    <row r="49" spans="1:12" ht="12.75">
      <c r="A49" s="216" t="s">
        <v>23</v>
      </c>
      <c r="B49" s="217"/>
      <c r="C49" s="217"/>
      <c r="D49" s="217"/>
      <c r="E49" s="218"/>
      <c r="F49" s="8">
        <v>166</v>
      </c>
      <c r="G49" s="73">
        <v>0</v>
      </c>
      <c r="H49" s="74">
        <v>464086.36</v>
      </c>
      <c r="I49" s="75">
        <v>464086.36</v>
      </c>
      <c r="J49" s="73">
        <v>0</v>
      </c>
      <c r="K49" s="74">
        <v>0</v>
      </c>
      <c r="L49" s="75">
        <v>0</v>
      </c>
    </row>
    <row r="50" spans="1:12" ht="21" customHeight="1">
      <c r="A50" s="219" t="s">
        <v>210</v>
      </c>
      <c r="B50" s="217"/>
      <c r="C50" s="217"/>
      <c r="D50" s="217"/>
      <c r="E50" s="218"/>
      <c r="F50" s="8">
        <v>167</v>
      </c>
      <c r="G50" s="76">
        <v>1127375.31</v>
      </c>
      <c r="H50" s="77">
        <v>0</v>
      </c>
      <c r="I50" s="75">
        <v>1127375.31</v>
      </c>
      <c r="J50" s="76">
        <v>870102.8299999998</v>
      </c>
      <c r="K50" s="77">
        <v>0</v>
      </c>
      <c r="L50" s="75">
        <v>870102.8299999998</v>
      </c>
    </row>
    <row r="51" spans="1:12" ht="12.75">
      <c r="A51" s="216" t="s">
        <v>24</v>
      </c>
      <c r="B51" s="217"/>
      <c r="C51" s="217"/>
      <c r="D51" s="217"/>
      <c r="E51" s="218"/>
      <c r="F51" s="8">
        <v>168</v>
      </c>
      <c r="G51" s="73">
        <v>1127375.31</v>
      </c>
      <c r="H51" s="74">
        <v>0</v>
      </c>
      <c r="I51" s="75">
        <v>1127375.31</v>
      </c>
      <c r="J51" s="73">
        <v>870102.8299999998</v>
      </c>
      <c r="K51" s="74">
        <v>0</v>
      </c>
      <c r="L51" s="75">
        <v>870102.8299999998</v>
      </c>
    </row>
    <row r="52" spans="1:12" ht="12.75">
      <c r="A52" s="216" t="s">
        <v>25</v>
      </c>
      <c r="B52" s="217"/>
      <c r="C52" s="217"/>
      <c r="D52" s="217"/>
      <c r="E52" s="218"/>
      <c r="F52" s="8">
        <v>169</v>
      </c>
      <c r="G52" s="73">
        <v>0</v>
      </c>
      <c r="H52" s="74">
        <v>0</v>
      </c>
      <c r="I52" s="75">
        <v>0</v>
      </c>
      <c r="J52" s="73">
        <v>0</v>
      </c>
      <c r="K52" s="74">
        <v>0</v>
      </c>
      <c r="L52" s="75">
        <v>0</v>
      </c>
    </row>
    <row r="53" spans="1:12" ht="12.75">
      <c r="A53" s="216" t="s">
        <v>26</v>
      </c>
      <c r="B53" s="217"/>
      <c r="C53" s="217"/>
      <c r="D53" s="217"/>
      <c r="E53" s="218"/>
      <c r="F53" s="8">
        <v>170</v>
      </c>
      <c r="G53" s="73">
        <v>0</v>
      </c>
      <c r="H53" s="74">
        <v>0</v>
      </c>
      <c r="I53" s="75">
        <v>0</v>
      </c>
      <c r="J53" s="73">
        <v>0</v>
      </c>
      <c r="K53" s="74">
        <v>0</v>
      </c>
      <c r="L53" s="75">
        <v>0</v>
      </c>
    </row>
    <row r="54" spans="1:12" ht="21" customHeight="1">
      <c r="A54" s="219" t="s">
        <v>108</v>
      </c>
      <c r="B54" s="217"/>
      <c r="C54" s="217"/>
      <c r="D54" s="217"/>
      <c r="E54" s="218"/>
      <c r="F54" s="8">
        <v>171</v>
      </c>
      <c r="G54" s="76">
        <v>0</v>
      </c>
      <c r="H54" s="77">
        <v>-916354.03</v>
      </c>
      <c r="I54" s="75">
        <v>-916354.03</v>
      </c>
      <c r="J54" s="76">
        <v>0</v>
      </c>
      <c r="K54" s="77">
        <v>903360.3899999999</v>
      </c>
      <c r="L54" s="75">
        <v>903360.3899999999</v>
      </c>
    </row>
    <row r="55" spans="1:12" ht="12.75">
      <c r="A55" s="216" t="s">
        <v>27</v>
      </c>
      <c r="B55" s="217"/>
      <c r="C55" s="217"/>
      <c r="D55" s="217"/>
      <c r="E55" s="218"/>
      <c r="F55" s="8">
        <v>172</v>
      </c>
      <c r="G55" s="73">
        <v>0</v>
      </c>
      <c r="H55" s="74">
        <v>-1000000</v>
      </c>
      <c r="I55" s="75">
        <v>-1000000</v>
      </c>
      <c r="J55" s="73">
        <v>0</v>
      </c>
      <c r="K55" s="74">
        <v>1070361.67</v>
      </c>
      <c r="L55" s="75">
        <v>1070361.67</v>
      </c>
    </row>
    <row r="56" spans="1:12" ht="12.75">
      <c r="A56" s="216" t="s">
        <v>28</v>
      </c>
      <c r="B56" s="217"/>
      <c r="C56" s="217"/>
      <c r="D56" s="217"/>
      <c r="E56" s="218"/>
      <c r="F56" s="8">
        <v>173</v>
      </c>
      <c r="G56" s="73">
        <v>0</v>
      </c>
      <c r="H56" s="74">
        <v>83645.97</v>
      </c>
      <c r="I56" s="75">
        <v>83645.97</v>
      </c>
      <c r="J56" s="73">
        <v>0</v>
      </c>
      <c r="K56" s="74">
        <v>-167001.28</v>
      </c>
      <c r="L56" s="75">
        <v>-167001.28</v>
      </c>
    </row>
    <row r="57" spans="1:12" ht="21" customHeight="1">
      <c r="A57" s="219" t="s">
        <v>109</v>
      </c>
      <c r="B57" s="217"/>
      <c r="C57" s="217"/>
      <c r="D57" s="217"/>
      <c r="E57" s="218"/>
      <c r="F57" s="8">
        <v>174</v>
      </c>
      <c r="G57" s="76">
        <v>-23910083.920000006</v>
      </c>
      <c r="H57" s="77">
        <v>-273791238.82000005</v>
      </c>
      <c r="I57" s="75">
        <v>-297701322.74000007</v>
      </c>
      <c r="J57" s="76">
        <v>-14824400.600000001</v>
      </c>
      <c r="K57" s="77">
        <v>-257308164.48999995</v>
      </c>
      <c r="L57" s="75">
        <v>-272132565.0899999</v>
      </c>
    </row>
    <row r="58" spans="1:12" ht="12.75">
      <c r="A58" s="216" t="s">
        <v>110</v>
      </c>
      <c r="B58" s="217"/>
      <c r="C58" s="217"/>
      <c r="D58" s="217"/>
      <c r="E58" s="218"/>
      <c r="F58" s="8">
        <v>175</v>
      </c>
      <c r="G58" s="76">
        <v>-7904818.19</v>
      </c>
      <c r="H58" s="77">
        <v>-68891102.25999999</v>
      </c>
      <c r="I58" s="75">
        <v>-76795920.44999999</v>
      </c>
      <c r="J58" s="76">
        <v>-7542048.279999999</v>
      </c>
      <c r="K58" s="77">
        <v>-74644950.5</v>
      </c>
      <c r="L58" s="75">
        <v>-82186998.78</v>
      </c>
    </row>
    <row r="59" spans="1:12" ht="12.75">
      <c r="A59" s="216" t="s">
        <v>29</v>
      </c>
      <c r="B59" s="217"/>
      <c r="C59" s="217"/>
      <c r="D59" s="217"/>
      <c r="E59" s="218"/>
      <c r="F59" s="8">
        <v>176</v>
      </c>
      <c r="G59" s="73">
        <v>-6041848.140000001</v>
      </c>
      <c r="H59" s="74">
        <v>-40910390.53000001</v>
      </c>
      <c r="I59" s="75">
        <v>-46952238.67000001</v>
      </c>
      <c r="J59" s="73">
        <v>-5546870.779999999</v>
      </c>
      <c r="K59" s="74">
        <v>-53739065.47</v>
      </c>
      <c r="L59" s="75">
        <v>-59285936.25</v>
      </c>
    </row>
    <row r="60" spans="1:12" ht="12.75">
      <c r="A60" s="216" t="s">
        <v>30</v>
      </c>
      <c r="B60" s="217"/>
      <c r="C60" s="217"/>
      <c r="D60" s="217"/>
      <c r="E60" s="218"/>
      <c r="F60" s="8">
        <v>177</v>
      </c>
      <c r="G60" s="73">
        <v>-1862970.05</v>
      </c>
      <c r="H60" s="74">
        <v>-30445380.639999997</v>
      </c>
      <c r="I60" s="75">
        <v>-32308350.689999998</v>
      </c>
      <c r="J60" s="73">
        <v>-1995177.5</v>
      </c>
      <c r="K60" s="74">
        <v>-22053833.080000002</v>
      </c>
      <c r="L60" s="75">
        <v>-24049010.580000002</v>
      </c>
    </row>
    <row r="61" spans="1:12" ht="12.75">
      <c r="A61" s="216" t="s">
        <v>31</v>
      </c>
      <c r="B61" s="217"/>
      <c r="C61" s="217"/>
      <c r="D61" s="217"/>
      <c r="E61" s="218"/>
      <c r="F61" s="8">
        <v>178</v>
      </c>
      <c r="G61" s="73">
        <v>0</v>
      </c>
      <c r="H61" s="74">
        <v>2464668.9099999997</v>
      </c>
      <c r="I61" s="75">
        <v>2464668.9099999997</v>
      </c>
      <c r="J61" s="73">
        <v>0</v>
      </c>
      <c r="K61" s="74">
        <v>1147948.05</v>
      </c>
      <c r="L61" s="75">
        <v>1147948.05</v>
      </c>
    </row>
    <row r="62" spans="1:12" ht="24" customHeight="1">
      <c r="A62" s="216" t="s">
        <v>111</v>
      </c>
      <c r="B62" s="217"/>
      <c r="C62" s="217"/>
      <c r="D62" s="217"/>
      <c r="E62" s="218"/>
      <c r="F62" s="8">
        <v>179</v>
      </c>
      <c r="G62" s="76">
        <v>-16005265.730000004</v>
      </c>
      <c r="H62" s="77">
        <v>-204900136.56</v>
      </c>
      <c r="I62" s="75">
        <v>-220905402.29000002</v>
      </c>
      <c r="J62" s="76">
        <v>-7282352.32</v>
      </c>
      <c r="K62" s="77">
        <v>-182663213.98999998</v>
      </c>
      <c r="L62" s="75">
        <v>-189945566.31</v>
      </c>
    </row>
    <row r="63" spans="1:12" ht="12.75">
      <c r="A63" s="216" t="s">
        <v>32</v>
      </c>
      <c r="B63" s="217"/>
      <c r="C63" s="217"/>
      <c r="D63" s="217"/>
      <c r="E63" s="218"/>
      <c r="F63" s="8">
        <v>180</v>
      </c>
      <c r="G63" s="73">
        <v>-466003.04</v>
      </c>
      <c r="H63" s="74">
        <v>-13358232.81</v>
      </c>
      <c r="I63" s="75">
        <v>-13824235.85</v>
      </c>
      <c r="J63" s="73">
        <v>-534799.46</v>
      </c>
      <c r="K63" s="74">
        <v>-13794591.769999998</v>
      </c>
      <c r="L63" s="75">
        <v>-14329391.229999997</v>
      </c>
    </row>
    <row r="64" spans="1:12" ht="12.75">
      <c r="A64" s="216" t="s">
        <v>47</v>
      </c>
      <c r="B64" s="217"/>
      <c r="C64" s="217"/>
      <c r="D64" s="217"/>
      <c r="E64" s="218"/>
      <c r="F64" s="8">
        <v>181</v>
      </c>
      <c r="G64" s="73">
        <v>-11115593.730000002</v>
      </c>
      <c r="H64" s="74">
        <v>-94787036.46000001</v>
      </c>
      <c r="I64" s="75">
        <v>-105902630.19000001</v>
      </c>
      <c r="J64" s="73">
        <v>-11232297.330000002</v>
      </c>
      <c r="K64" s="74">
        <v>-98811241.49</v>
      </c>
      <c r="L64" s="75">
        <v>-110043538.82</v>
      </c>
    </row>
    <row r="65" spans="1:12" ht="12.75">
      <c r="A65" s="216" t="s">
        <v>48</v>
      </c>
      <c r="B65" s="217"/>
      <c r="C65" s="217"/>
      <c r="D65" s="217"/>
      <c r="E65" s="218"/>
      <c r="F65" s="8">
        <v>182</v>
      </c>
      <c r="G65" s="73">
        <v>-4423668.959999999</v>
      </c>
      <c r="H65" s="74">
        <v>-96754867.28999999</v>
      </c>
      <c r="I65" s="75">
        <v>-101178536.24999999</v>
      </c>
      <c r="J65" s="73">
        <v>4484744.469999999</v>
      </c>
      <c r="K65" s="74">
        <v>-70057380.72999999</v>
      </c>
      <c r="L65" s="75">
        <v>-65572636.25999999</v>
      </c>
    </row>
    <row r="66" spans="1:12" ht="12.75">
      <c r="A66" s="219" t="s">
        <v>112</v>
      </c>
      <c r="B66" s="217"/>
      <c r="C66" s="217"/>
      <c r="D66" s="217"/>
      <c r="E66" s="218"/>
      <c r="F66" s="8">
        <v>183</v>
      </c>
      <c r="G66" s="76">
        <v>-1710636.79</v>
      </c>
      <c r="H66" s="77">
        <v>-22034816.930000007</v>
      </c>
      <c r="I66" s="75">
        <v>-23745453.720000006</v>
      </c>
      <c r="J66" s="76">
        <v>-11818971.399999999</v>
      </c>
      <c r="K66" s="77">
        <v>-43083800.8</v>
      </c>
      <c r="L66" s="75">
        <v>-54902772.19999999</v>
      </c>
    </row>
    <row r="67" spans="1:12" ht="21" customHeight="1">
      <c r="A67" s="216" t="s">
        <v>221</v>
      </c>
      <c r="B67" s="217"/>
      <c r="C67" s="217"/>
      <c r="D67" s="217"/>
      <c r="E67" s="218"/>
      <c r="F67" s="8">
        <v>184</v>
      </c>
      <c r="G67" s="73">
        <v>0</v>
      </c>
      <c r="H67" s="74">
        <v>-80213.94999999998</v>
      </c>
      <c r="I67" s="75">
        <v>-80213.94999999998</v>
      </c>
      <c r="J67" s="73">
        <v>0</v>
      </c>
      <c r="K67" s="74">
        <v>0</v>
      </c>
      <c r="L67" s="75">
        <v>0</v>
      </c>
    </row>
    <row r="68" spans="1:12" ht="12.75">
      <c r="A68" s="216" t="s">
        <v>49</v>
      </c>
      <c r="B68" s="217"/>
      <c r="C68" s="217"/>
      <c r="D68" s="217"/>
      <c r="E68" s="218"/>
      <c r="F68" s="8">
        <v>185</v>
      </c>
      <c r="G68" s="73">
        <v>0</v>
      </c>
      <c r="H68" s="74">
        <v>-621.76</v>
      </c>
      <c r="I68" s="75">
        <v>-621.76</v>
      </c>
      <c r="J68" s="73">
        <v>-10660.82</v>
      </c>
      <c r="K68" s="74">
        <v>0</v>
      </c>
      <c r="L68" s="75">
        <v>-10660.82</v>
      </c>
    </row>
    <row r="69" spans="1:12" ht="12.75">
      <c r="A69" s="216" t="s">
        <v>206</v>
      </c>
      <c r="B69" s="217"/>
      <c r="C69" s="217"/>
      <c r="D69" s="217"/>
      <c r="E69" s="218"/>
      <c r="F69" s="8">
        <v>186</v>
      </c>
      <c r="G69" s="73">
        <v>0</v>
      </c>
      <c r="H69" s="74">
        <v>-1483200</v>
      </c>
      <c r="I69" s="75">
        <v>-1483200</v>
      </c>
      <c r="J69" s="73">
        <v>-10624798</v>
      </c>
      <c r="K69" s="74">
        <v>-12197358.94</v>
      </c>
      <c r="L69" s="75">
        <v>-22822156.94</v>
      </c>
    </row>
    <row r="70" spans="1:12" ht="23.25" customHeight="1">
      <c r="A70" s="216" t="s">
        <v>249</v>
      </c>
      <c r="B70" s="217"/>
      <c r="C70" s="217"/>
      <c r="D70" s="217"/>
      <c r="E70" s="218"/>
      <c r="F70" s="8">
        <v>187</v>
      </c>
      <c r="G70" s="73">
        <v>0</v>
      </c>
      <c r="H70" s="74">
        <v>-435807.32999999984</v>
      </c>
      <c r="I70" s="75">
        <v>-435807.32999999984</v>
      </c>
      <c r="J70" s="73">
        <v>-2917028.51</v>
      </c>
      <c r="K70" s="74">
        <v>-338103.08</v>
      </c>
      <c r="L70" s="75">
        <v>-3255131.59</v>
      </c>
    </row>
    <row r="71" spans="1:12" ht="19.5" customHeight="1">
      <c r="A71" s="216" t="s">
        <v>250</v>
      </c>
      <c r="B71" s="217"/>
      <c r="C71" s="217"/>
      <c r="D71" s="217"/>
      <c r="E71" s="218"/>
      <c r="F71" s="8">
        <v>188</v>
      </c>
      <c r="G71" s="73">
        <v>-325015.25</v>
      </c>
      <c r="H71" s="74">
        <v>-394340.55</v>
      </c>
      <c r="I71" s="75">
        <v>-719355.8</v>
      </c>
      <c r="J71" s="73">
        <v>-198648.90000000002</v>
      </c>
      <c r="K71" s="74">
        <v>-432939.18</v>
      </c>
      <c r="L71" s="75">
        <v>-631588.0800000001</v>
      </c>
    </row>
    <row r="72" spans="1:12" ht="12.75">
      <c r="A72" s="216" t="s">
        <v>252</v>
      </c>
      <c r="B72" s="217"/>
      <c r="C72" s="217"/>
      <c r="D72" s="217"/>
      <c r="E72" s="218"/>
      <c r="F72" s="8">
        <v>189</v>
      </c>
      <c r="G72" s="73">
        <v>-1249689.5100000002</v>
      </c>
      <c r="H72" s="74">
        <v>-3015413.660000001</v>
      </c>
      <c r="I72" s="75">
        <v>-4265103.170000002</v>
      </c>
      <c r="J72" s="73">
        <v>2052326.02</v>
      </c>
      <c r="K72" s="74">
        <v>479181.600000001</v>
      </c>
      <c r="L72" s="75">
        <v>2531507.620000001</v>
      </c>
    </row>
    <row r="73" spans="1:12" ht="12.75">
      <c r="A73" s="216" t="s">
        <v>251</v>
      </c>
      <c r="B73" s="217"/>
      <c r="C73" s="217"/>
      <c r="D73" s="217"/>
      <c r="E73" s="218"/>
      <c r="F73" s="8">
        <v>190</v>
      </c>
      <c r="G73" s="73">
        <v>-135932.02999999997</v>
      </c>
      <c r="H73" s="74">
        <v>-16625219.680000002</v>
      </c>
      <c r="I73" s="75">
        <v>-16761151.71</v>
      </c>
      <c r="J73" s="73">
        <v>-120161.19</v>
      </c>
      <c r="K73" s="74">
        <v>-30594581.199999996</v>
      </c>
      <c r="L73" s="75">
        <v>-30714742.39</v>
      </c>
    </row>
    <row r="74" spans="1:12" ht="24.75" customHeight="1">
      <c r="A74" s="219" t="s">
        <v>113</v>
      </c>
      <c r="B74" s="217"/>
      <c r="C74" s="217"/>
      <c r="D74" s="217"/>
      <c r="E74" s="218"/>
      <c r="F74" s="8">
        <v>191</v>
      </c>
      <c r="G74" s="76">
        <v>-22832.48</v>
      </c>
      <c r="H74" s="77">
        <v>-21951959.839999996</v>
      </c>
      <c r="I74" s="75">
        <v>-21974792.319999997</v>
      </c>
      <c r="J74" s="76">
        <v>-50172.490000000005</v>
      </c>
      <c r="K74" s="77">
        <v>-21241166.06</v>
      </c>
      <c r="L74" s="75">
        <v>-21291338.549999997</v>
      </c>
    </row>
    <row r="75" spans="1:12" ht="12.75">
      <c r="A75" s="216" t="s">
        <v>50</v>
      </c>
      <c r="B75" s="217"/>
      <c r="C75" s="217"/>
      <c r="D75" s="217"/>
      <c r="E75" s="218"/>
      <c r="F75" s="8">
        <v>192</v>
      </c>
      <c r="G75" s="73">
        <v>0</v>
      </c>
      <c r="H75" s="74">
        <v>-1468907.08</v>
      </c>
      <c r="I75" s="75">
        <v>-1468907.08</v>
      </c>
      <c r="J75" s="73">
        <v>0</v>
      </c>
      <c r="K75" s="74">
        <v>-1703296.0199999998</v>
      </c>
      <c r="L75" s="75">
        <v>-1703296.0199999998</v>
      </c>
    </row>
    <row r="76" spans="1:12" ht="12.75">
      <c r="A76" s="216" t="s">
        <v>51</v>
      </c>
      <c r="B76" s="217"/>
      <c r="C76" s="217"/>
      <c r="D76" s="217"/>
      <c r="E76" s="218"/>
      <c r="F76" s="8">
        <v>193</v>
      </c>
      <c r="G76" s="73">
        <v>-22832.48</v>
      </c>
      <c r="H76" s="74">
        <v>-20483052.759999998</v>
      </c>
      <c r="I76" s="75">
        <v>-20505885.24</v>
      </c>
      <c r="J76" s="73">
        <v>-50172.490000000005</v>
      </c>
      <c r="K76" s="74">
        <v>-19537870.04</v>
      </c>
      <c r="L76" s="75">
        <v>-19588042.529999997</v>
      </c>
    </row>
    <row r="77" spans="1:12" ht="12.75">
      <c r="A77" s="219" t="s">
        <v>59</v>
      </c>
      <c r="B77" s="217"/>
      <c r="C77" s="217"/>
      <c r="D77" s="217"/>
      <c r="E77" s="218"/>
      <c r="F77" s="8">
        <v>194</v>
      </c>
      <c r="G77" s="73">
        <v>5587.76</v>
      </c>
      <c r="H77" s="74">
        <v>-49719598.59</v>
      </c>
      <c r="I77" s="75">
        <v>-49714010.830000006</v>
      </c>
      <c r="J77" s="73">
        <v>0</v>
      </c>
      <c r="K77" s="74">
        <v>-34913677.20999999</v>
      </c>
      <c r="L77" s="75">
        <v>-34913677.20999999</v>
      </c>
    </row>
    <row r="78" spans="1:12" ht="48" customHeight="1">
      <c r="A78" s="219" t="s">
        <v>350</v>
      </c>
      <c r="B78" s="217"/>
      <c r="C78" s="217"/>
      <c r="D78" s="217"/>
      <c r="E78" s="218"/>
      <c r="F78" s="8">
        <v>195</v>
      </c>
      <c r="G78" s="76">
        <v>-3488761.269999996</v>
      </c>
      <c r="H78" s="77">
        <v>21983195.110000223</v>
      </c>
      <c r="I78" s="75">
        <v>18494433.840000227</v>
      </c>
      <c r="J78" s="76">
        <v>-2573591.7499999665</v>
      </c>
      <c r="K78" s="77">
        <v>55774765.91000056</v>
      </c>
      <c r="L78" s="75">
        <v>53201174.1600006</v>
      </c>
    </row>
    <row r="79" spans="1:12" ht="12.75">
      <c r="A79" s="219" t="s">
        <v>114</v>
      </c>
      <c r="B79" s="217"/>
      <c r="C79" s="217"/>
      <c r="D79" s="217"/>
      <c r="E79" s="218"/>
      <c r="F79" s="8">
        <v>196</v>
      </c>
      <c r="G79" s="76">
        <v>669649.63</v>
      </c>
      <c r="H79" s="77">
        <v>-9689459.629999999</v>
      </c>
      <c r="I79" s="75">
        <v>-9019809.999999998</v>
      </c>
      <c r="J79" s="76">
        <v>773083.38</v>
      </c>
      <c r="K79" s="77">
        <v>-13765486.32</v>
      </c>
      <c r="L79" s="75">
        <v>-12992402.94</v>
      </c>
    </row>
    <row r="80" spans="1:12" ht="12.75">
      <c r="A80" s="216" t="s">
        <v>52</v>
      </c>
      <c r="B80" s="217"/>
      <c r="C80" s="217"/>
      <c r="D80" s="217"/>
      <c r="E80" s="218"/>
      <c r="F80" s="8">
        <v>197</v>
      </c>
      <c r="G80" s="73">
        <v>669649.63</v>
      </c>
      <c r="H80" s="74">
        <v>-9689460.98</v>
      </c>
      <c r="I80" s="75">
        <v>-9019811.35</v>
      </c>
      <c r="J80" s="73">
        <v>773083.38</v>
      </c>
      <c r="K80" s="74">
        <v>-13765486.32</v>
      </c>
      <c r="L80" s="75">
        <v>-12992402.94</v>
      </c>
    </row>
    <row r="81" spans="1:12" ht="12.75">
      <c r="A81" s="216" t="s">
        <v>53</v>
      </c>
      <c r="B81" s="217"/>
      <c r="C81" s="217"/>
      <c r="D81" s="217"/>
      <c r="E81" s="218"/>
      <c r="F81" s="8">
        <v>198</v>
      </c>
      <c r="G81" s="73">
        <v>0</v>
      </c>
      <c r="H81" s="74">
        <v>1.35</v>
      </c>
      <c r="I81" s="75">
        <v>1.35</v>
      </c>
      <c r="J81" s="73">
        <v>0</v>
      </c>
      <c r="K81" s="74"/>
      <c r="L81" s="75"/>
    </row>
    <row r="82" spans="1:12" ht="21" customHeight="1">
      <c r="A82" s="219" t="s">
        <v>208</v>
      </c>
      <c r="B82" s="217"/>
      <c r="C82" s="217"/>
      <c r="D82" s="217"/>
      <c r="E82" s="218"/>
      <c r="F82" s="8">
        <v>199</v>
      </c>
      <c r="G82" s="76">
        <v>-2819111.639999996</v>
      </c>
      <c r="H82" s="77">
        <v>12293735.48000022</v>
      </c>
      <c r="I82" s="75">
        <v>9474623.840000223</v>
      </c>
      <c r="J82" s="76">
        <v>-1800508.3699999675</v>
      </c>
      <c r="K82" s="77">
        <v>42009279.590000555</v>
      </c>
      <c r="L82" s="75">
        <v>40208771.22000059</v>
      </c>
    </row>
    <row r="83" spans="1:12" ht="12.75">
      <c r="A83" s="219" t="s">
        <v>253</v>
      </c>
      <c r="B83" s="220"/>
      <c r="C83" s="220"/>
      <c r="D83" s="220"/>
      <c r="E83" s="228"/>
      <c r="F83" s="8">
        <v>200</v>
      </c>
      <c r="G83" s="73">
        <v>-2688131.91</v>
      </c>
      <c r="H83" s="74">
        <v>11233784.919999994</v>
      </c>
      <c r="I83" s="75">
        <v>8545653.009999994</v>
      </c>
      <c r="J83" s="73">
        <v>-2200608.8900000304</v>
      </c>
      <c r="K83" s="74">
        <v>40442326.425349</v>
      </c>
      <c r="L83" s="75">
        <v>38241717.53534896</v>
      </c>
    </row>
    <row r="84" spans="1:12" ht="12.75">
      <c r="A84" s="219" t="s">
        <v>254</v>
      </c>
      <c r="B84" s="220"/>
      <c r="C84" s="220"/>
      <c r="D84" s="220"/>
      <c r="E84" s="228"/>
      <c r="F84" s="8">
        <v>201</v>
      </c>
      <c r="G84" s="73">
        <v>-130979.20999999999</v>
      </c>
      <c r="H84" s="74">
        <v>1059950</v>
      </c>
      <c r="I84" s="75">
        <v>928970.79</v>
      </c>
      <c r="J84" s="73">
        <v>400099.52</v>
      </c>
      <c r="K84" s="74">
        <v>1566953.1346509997</v>
      </c>
      <c r="L84" s="75">
        <v>1967052.6546509997</v>
      </c>
    </row>
    <row r="85" spans="1:12" ht="12.75">
      <c r="A85" s="219" t="s">
        <v>259</v>
      </c>
      <c r="B85" s="220"/>
      <c r="C85" s="220"/>
      <c r="D85" s="220"/>
      <c r="E85" s="220"/>
      <c r="F85" s="8">
        <v>202</v>
      </c>
      <c r="G85" s="73">
        <v>120150154.26000002</v>
      </c>
      <c r="H85" s="73">
        <v>736009215.5600003</v>
      </c>
      <c r="I85" s="81">
        <v>856159369.8200003</v>
      </c>
      <c r="J85" s="73">
        <v>128133551.72000001</v>
      </c>
      <c r="K85" s="74">
        <v>737619506.4000005</v>
      </c>
      <c r="L85" s="81">
        <v>865753058.1200004</v>
      </c>
    </row>
    <row r="86" spans="1:12" ht="12.75">
      <c r="A86" s="219" t="s">
        <v>260</v>
      </c>
      <c r="B86" s="220"/>
      <c r="C86" s="220"/>
      <c r="D86" s="220"/>
      <c r="E86" s="220"/>
      <c r="F86" s="8">
        <v>203</v>
      </c>
      <c r="G86" s="73">
        <v>-122969265.9</v>
      </c>
      <c r="H86" s="73">
        <v>-723715480.0800002</v>
      </c>
      <c r="I86" s="81">
        <v>-846684745.9800001</v>
      </c>
      <c r="J86" s="73">
        <v>-129934060.08999999</v>
      </c>
      <c r="K86" s="74">
        <v>-695610226.8099997</v>
      </c>
      <c r="L86" s="81">
        <v>-825544286.8999997</v>
      </c>
    </row>
    <row r="87" spans="1:12" ht="12.75">
      <c r="A87" s="219" t="s">
        <v>209</v>
      </c>
      <c r="B87" s="217"/>
      <c r="C87" s="217"/>
      <c r="D87" s="217"/>
      <c r="E87" s="217"/>
      <c r="F87" s="8">
        <v>204</v>
      </c>
      <c r="G87" s="76">
        <v>-5007060</v>
      </c>
      <c r="H87" s="77">
        <v>-26599834</v>
      </c>
      <c r="I87" s="75">
        <v>-31606894</v>
      </c>
      <c r="J87" s="76">
        <v>4129117</v>
      </c>
      <c r="K87" s="77">
        <v>-12247606</v>
      </c>
      <c r="L87" s="75">
        <v>-8118489</v>
      </c>
    </row>
    <row r="88" spans="1:12" ht="19.5" customHeight="1">
      <c r="A88" s="216" t="s">
        <v>261</v>
      </c>
      <c r="B88" s="217"/>
      <c r="C88" s="217"/>
      <c r="D88" s="217"/>
      <c r="E88" s="217"/>
      <c r="F88" s="8">
        <v>205</v>
      </c>
      <c r="G88" s="73">
        <v>0</v>
      </c>
      <c r="H88" s="74">
        <v>-17581</v>
      </c>
      <c r="I88" s="75">
        <v>-17581</v>
      </c>
      <c r="J88" s="73">
        <v>0</v>
      </c>
      <c r="K88" s="74">
        <v>-3801738</v>
      </c>
      <c r="L88" s="75">
        <v>-3801738</v>
      </c>
    </row>
    <row r="89" spans="1:12" ht="23.25" customHeight="1">
      <c r="A89" s="216" t="s">
        <v>262</v>
      </c>
      <c r="B89" s="217"/>
      <c r="C89" s="217"/>
      <c r="D89" s="217"/>
      <c r="E89" s="217"/>
      <c r="F89" s="8">
        <v>206</v>
      </c>
      <c r="G89" s="73">
        <v>-5007060</v>
      </c>
      <c r="H89" s="74">
        <v>-24742099</v>
      </c>
      <c r="I89" s="75">
        <v>-29749159</v>
      </c>
      <c r="J89" s="73">
        <v>4129117</v>
      </c>
      <c r="K89" s="74">
        <v>-8144731</v>
      </c>
      <c r="L89" s="75">
        <v>-4015614</v>
      </c>
    </row>
    <row r="90" spans="1:12" ht="21.75" customHeight="1">
      <c r="A90" s="216" t="s">
        <v>263</v>
      </c>
      <c r="B90" s="217"/>
      <c r="C90" s="217"/>
      <c r="D90" s="217"/>
      <c r="E90" s="217"/>
      <c r="F90" s="8">
        <v>207</v>
      </c>
      <c r="G90" s="73">
        <v>0</v>
      </c>
      <c r="H90" s="74">
        <v>-1747895</v>
      </c>
      <c r="I90" s="75">
        <v>-1747895</v>
      </c>
      <c r="J90" s="73">
        <v>0</v>
      </c>
      <c r="K90" s="74">
        <v>-301137</v>
      </c>
      <c r="L90" s="75">
        <v>-301137</v>
      </c>
    </row>
    <row r="91" spans="1:12" ht="21" customHeight="1">
      <c r="A91" s="216" t="s">
        <v>264</v>
      </c>
      <c r="B91" s="217"/>
      <c r="C91" s="217"/>
      <c r="D91" s="217"/>
      <c r="E91" s="217"/>
      <c r="F91" s="8">
        <v>208</v>
      </c>
      <c r="G91" s="73">
        <v>0</v>
      </c>
      <c r="H91" s="74">
        <v>-92259</v>
      </c>
      <c r="I91" s="75">
        <v>-92259</v>
      </c>
      <c r="J91" s="73">
        <v>0</v>
      </c>
      <c r="K91" s="74">
        <v>0</v>
      </c>
      <c r="L91" s="75">
        <v>0</v>
      </c>
    </row>
    <row r="92" spans="1:12" ht="12.75">
      <c r="A92" s="216" t="s">
        <v>265</v>
      </c>
      <c r="B92" s="217"/>
      <c r="C92" s="217"/>
      <c r="D92" s="217"/>
      <c r="E92" s="217"/>
      <c r="F92" s="8">
        <v>209</v>
      </c>
      <c r="G92" s="73">
        <v>0</v>
      </c>
      <c r="H92" s="74">
        <v>0</v>
      </c>
      <c r="I92" s="75">
        <v>0</v>
      </c>
      <c r="J92" s="73">
        <v>0</v>
      </c>
      <c r="K92" s="74">
        <v>0</v>
      </c>
      <c r="L92" s="75">
        <v>0</v>
      </c>
    </row>
    <row r="93" spans="1:12" ht="22.5" customHeight="1">
      <c r="A93" s="216" t="s">
        <v>266</v>
      </c>
      <c r="B93" s="217"/>
      <c r="C93" s="217"/>
      <c r="D93" s="217"/>
      <c r="E93" s="217"/>
      <c r="F93" s="8">
        <v>210</v>
      </c>
      <c r="G93" s="73">
        <v>0</v>
      </c>
      <c r="H93" s="74">
        <v>0</v>
      </c>
      <c r="I93" s="75">
        <v>0</v>
      </c>
      <c r="J93" s="73">
        <v>0</v>
      </c>
      <c r="K93" s="74">
        <v>0</v>
      </c>
      <c r="L93" s="75">
        <v>0</v>
      </c>
    </row>
    <row r="94" spans="1:12" ht="12.75">
      <c r="A94" s="216" t="s">
        <v>267</v>
      </c>
      <c r="B94" s="217"/>
      <c r="C94" s="217"/>
      <c r="D94" s="217"/>
      <c r="E94" s="217"/>
      <c r="F94" s="8">
        <v>211</v>
      </c>
      <c r="G94" s="73">
        <v>0</v>
      </c>
      <c r="H94" s="74">
        <v>0</v>
      </c>
      <c r="I94" s="75">
        <v>0</v>
      </c>
      <c r="J94" s="73">
        <v>0</v>
      </c>
      <c r="K94" s="74">
        <v>0</v>
      </c>
      <c r="L94" s="75">
        <v>0</v>
      </c>
    </row>
    <row r="95" spans="1:12" ht="12.75">
      <c r="A95" s="216" t="s">
        <v>268</v>
      </c>
      <c r="B95" s="217"/>
      <c r="C95" s="217"/>
      <c r="D95" s="217"/>
      <c r="E95" s="217"/>
      <c r="F95" s="8">
        <v>212</v>
      </c>
      <c r="G95" s="73">
        <v>0</v>
      </c>
      <c r="H95" s="74">
        <v>0</v>
      </c>
      <c r="I95" s="75">
        <v>0</v>
      </c>
      <c r="J95" s="73">
        <v>0</v>
      </c>
      <c r="K95" s="74">
        <v>0</v>
      </c>
      <c r="L95" s="75">
        <v>0</v>
      </c>
    </row>
    <row r="96" spans="1:12" ht="12.75">
      <c r="A96" s="219" t="s">
        <v>207</v>
      </c>
      <c r="B96" s="217"/>
      <c r="C96" s="217"/>
      <c r="D96" s="217"/>
      <c r="E96" s="217"/>
      <c r="F96" s="8">
        <v>213</v>
      </c>
      <c r="G96" s="76">
        <v>-7826171.639999996</v>
      </c>
      <c r="H96" s="77">
        <v>-14306098.51999978</v>
      </c>
      <c r="I96" s="75">
        <v>-22132270.159999777</v>
      </c>
      <c r="J96" s="76">
        <v>2328608.6300000325</v>
      </c>
      <c r="K96" s="77">
        <v>29761673.590000555</v>
      </c>
      <c r="L96" s="75">
        <v>32090282.22000058</v>
      </c>
    </row>
    <row r="97" spans="1:12" ht="12.75">
      <c r="A97" s="219" t="s">
        <v>253</v>
      </c>
      <c r="B97" s="220"/>
      <c r="C97" s="220"/>
      <c r="D97" s="220"/>
      <c r="E97" s="228"/>
      <c r="F97" s="8">
        <v>214</v>
      </c>
      <c r="G97" s="73">
        <v>-7695192</v>
      </c>
      <c r="H97" s="74">
        <v>-15347122</v>
      </c>
      <c r="I97" s="75">
        <v>-23042314</v>
      </c>
      <c r="J97" s="73">
        <v>1928509</v>
      </c>
      <c r="K97" s="74">
        <v>26938060</v>
      </c>
      <c r="L97" s="75">
        <v>28866569</v>
      </c>
    </row>
    <row r="98" spans="1:12" ht="12.75">
      <c r="A98" s="219" t="s">
        <v>254</v>
      </c>
      <c r="B98" s="220"/>
      <c r="C98" s="220"/>
      <c r="D98" s="220"/>
      <c r="E98" s="228"/>
      <c r="F98" s="8">
        <v>215</v>
      </c>
      <c r="G98" s="73">
        <v>-130979</v>
      </c>
      <c r="H98" s="74">
        <v>1041023</v>
      </c>
      <c r="I98" s="75">
        <v>910044</v>
      </c>
      <c r="J98" s="73">
        <v>400099</v>
      </c>
      <c r="K98" s="74">
        <v>2823615</v>
      </c>
      <c r="L98" s="75">
        <v>3223714</v>
      </c>
    </row>
    <row r="99" spans="1:12" ht="12.75">
      <c r="A99" s="221" t="s">
        <v>291</v>
      </c>
      <c r="B99" s="223"/>
      <c r="C99" s="223"/>
      <c r="D99" s="223"/>
      <c r="E99" s="223"/>
      <c r="F99" s="9">
        <v>216</v>
      </c>
      <c r="G99" s="78">
        <v>0</v>
      </c>
      <c r="H99" s="79">
        <v>0</v>
      </c>
      <c r="I99" s="80">
        <v>0</v>
      </c>
      <c r="J99" s="78">
        <v>0</v>
      </c>
      <c r="K99" s="79">
        <v>0</v>
      </c>
      <c r="L99" s="80">
        <v>0</v>
      </c>
    </row>
    <row r="100" spans="1:12" ht="12.75">
      <c r="A100" s="236" t="s">
        <v>363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60">
      <selection activeCell="A57" sqref="A57:L99"/>
    </sheetView>
  </sheetViews>
  <sheetFormatPr defaultColWidth="9.140625" defaultRowHeight="12.75"/>
  <cols>
    <col min="1" max="16384" width="9.140625" style="44" customWidth="1"/>
  </cols>
  <sheetData>
    <row r="1" spans="1:12" ht="15.75">
      <c r="A1" s="38" t="s">
        <v>362</v>
      </c>
      <c r="B1" s="52"/>
      <c r="C1" s="52"/>
      <c r="D1" s="52"/>
      <c r="E1" s="52"/>
      <c r="F1" s="52"/>
      <c r="G1" s="52"/>
      <c r="H1" s="53"/>
      <c r="I1" s="53"/>
      <c r="J1" s="54"/>
      <c r="K1" s="55"/>
      <c r="L1" s="56"/>
    </row>
    <row r="2" spans="1:12" ht="12.75">
      <c r="A2" s="213" t="s">
        <v>401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137"/>
      <c r="B3" s="136"/>
      <c r="C3" s="136"/>
      <c r="D3" s="138"/>
      <c r="E3" s="138"/>
      <c r="F3" s="138"/>
      <c r="G3" s="138"/>
      <c r="H3" s="138"/>
      <c r="I3" s="139"/>
      <c r="J3" s="139"/>
      <c r="K3" s="237" t="s">
        <v>58</v>
      </c>
      <c r="L3" s="237"/>
    </row>
    <row r="4" spans="1:12" ht="12.75" customHeight="1">
      <c r="A4" s="209" t="s">
        <v>2</v>
      </c>
      <c r="B4" s="210"/>
      <c r="C4" s="210"/>
      <c r="D4" s="210"/>
      <c r="E4" s="210"/>
      <c r="F4" s="209" t="s">
        <v>222</v>
      </c>
      <c r="G4" s="209" t="s">
        <v>359</v>
      </c>
      <c r="H4" s="210"/>
      <c r="I4" s="210"/>
      <c r="J4" s="209" t="s">
        <v>360</v>
      </c>
      <c r="K4" s="210"/>
      <c r="L4" s="210"/>
    </row>
    <row r="5" spans="1:12" ht="12.75">
      <c r="A5" s="210"/>
      <c r="B5" s="210"/>
      <c r="C5" s="210"/>
      <c r="D5" s="210"/>
      <c r="E5" s="210"/>
      <c r="F5" s="210"/>
      <c r="G5" s="50" t="s">
        <v>346</v>
      </c>
      <c r="H5" s="50" t="s">
        <v>347</v>
      </c>
      <c r="I5" s="50" t="s">
        <v>348</v>
      </c>
      <c r="J5" s="50" t="s">
        <v>346</v>
      </c>
      <c r="K5" s="50" t="s">
        <v>347</v>
      </c>
      <c r="L5" s="50" t="s">
        <v>348</v>
      </c>
    </row>
    <row r="6" spans="1:12" ht="12.75">
      <c r="A6" s="209">
        <v>1</v>
      </c>
      <c r="B6" s="209"/>
      <c r="C6" s="209"/>
      <c r="D6" s="209"/>
      <c r="E6" s="209"/>
      <c r="F6" s="51">
        <v>2</v>
      </c>
      <c r="G6" s="51">
        <v>3</v>
      </c>
      <c r="H6" s="51">
        <v>4</v>
      </c>
      <c r="I6" s="51" t="s">
        <v>56</v>
      </c>
      <c r="J6" s="51">
        <v>6</v>
      </c>
      <c r="K6" s="51">
        <v>7</v>
      </c>
      <c r="L6" s="51" t="s">
        <v>57</v>
      </c>
    </row>
    <row r="7" spans="1:12" ht="12.75">
      <c r="A7" s="205" t="s">
        <v>99</v>
      </c>
      <c r="B7" s="207"/>
      <c r="C7" s="207"/>
      <c r="D7" s="207"/>
      <c r="E7" s="208"/>
      <c r="F7" s="7">
        <v>124</v>
      </c>
      <c r="G7" s="70">
        <f>SUM(G8:G15)</f>
        <v>187852467.55</v>
      </c>
      <c r="H7" s="71">
        <f>SUM(H8:H15)</f>
        <v>1189624143.2800004</v>
      </c>
      <c r="I7" s="72">
        <f aca="true" t="shared" si="0" ref="I7:I38">G7+H7</f>
        <v>1377476610.8300004</v>
      </c>
      <c r="J7" s="70">
        <f>SUM(J8:J15)</f>
        <v>189099144.35999998</v>
      </c>
      <c r="K7" s="71">
        <f>SUM(K8:K15)</f>
        <v>1170942549.5900006</v>
      </c>
      <c r="L7" s="72">
        <f aca="true" t="shared" si="1" ref="L7:L38">J7+K7</f>
        <v>1360041693.9500005</v>
      </c>
    </row>
    <row r="8" spans="1:12" ht="12.75">
      <c r="A8" s="216" t="s">
        <v>197</v>
      </c>
      <c r="B8" s="217"/>
      <c r="C8" s="217"/>
      <c r="D8" s="217"/>
      <c r="E8" s="218"/>
      <c r="F8" s="8">
        <v>125</v>
      </c>
      <c r="G8" s="73">
        <v>187590280.55</v>
      </c>
      <c r="H8" s="74">
        <v>1777940838.14</v>
      </c>
      <c r="I8" s="75">
        <f t="shared" si="0"/>
        <v>1965531118.69</v>
      </c>
      <c r="J8" s="73">
        <v>189281520.85999998</v>
      </c>
      <c r="K8" s="74">
        <v>1721106192.2500002</v>
      </c>
      <c r="L8" s="75">
        <f t="shared" si="1"/>
        <v>1910387713.1100001</v>
      </c>
    </row>
    <row r="9" spans="1:12" ht="12.75">
      <c r="A9" s="216" t="s">
        <v>198</v>
      </c>
      <c r="B9" s="217"/>
      <c r="C9" s="217"/>
      <c r="D9" s="217"/>
      <c r="E9" s="218"/>
      <c r="F9" s="8">
        <v>126</v>
      </c>
      <c r="G9" s="73"/>
      <c r="H9" s="74">
        <v>664116.13</v>
      </c>
      <c r="I9" s="75">
        <f t="shared" si="0"/>
        <v>664116.13</v>
      </c>
      <c r="J9" s="73">
        <v>0</v>
      </c>
      <c r="K9" s="74">
        <v>907476.63</v>
      </c>
      <c r="L9" s="75">
        <f t="shared" si="1"/>
        <v>907476.63</v>
      </c>
    </row>
    <row r="10" spans="1:12" ht="25.5" customHeight="1">
      <c r="A10" s="216" t="s">
        <v>199</v>
      </c>
      <c r="B10" s="217"/>
      <c r="C10" s="217"/>
      <c r="D10" s="217"/>
      <c r="E10" s="218"/>
      <c r="F10" s="8">
        <v>127</v>
      </c>
      <c r="G10" s="73"/>
      <c r="H10" s="74">
        <v>-52316234.33</v>
      </c>
      <c r="I10" s="75">
        <f t="shared" si="0"/>
        <v>-52316234.33</v>
      </c>
      <c r="J10" s="73">
        <v>0</v>
      </c>
      <c r="K10" s="74">
        <v>-47504935.29</v>
      </c>
      <c r="L10" s="75">
        <f t="shared" si="1"/>
        <v>-47504935.29</v>
      </c>
    </row>
    <row r="11" spans="1:12" ht="12.75">
      <c r="A11" s="216" t="s">
        <v>200</v>
      </c>
      <c r="B11" s="217"/>
      <c r="C11" s="217"/>
      <c r="D11" s="217"/>
      <c r="E11" s="218"/>
      <c r="F11" s="8">
        <v>128</v>
      </c>
      <c r="G11" s="73">
        <v>-192620.81</v>
      </c>
      <c r="H11" s="74">
        <v>-210717128.34</v>
      </c>
      <c r="I11" s="75">
        <f t="shared" si="0"/>
        <v>-210909749.15</v>
      </c>
      <c r="J11" s="73">
        <v>-12014.36</v>
      </c>
      <c r="K11" s="74">
        <v>-212569114.44000006</v>
      </c>
      <c r="L11" s="75">
        <f t="shared" si="1"/>
        <v>-212581128.80000007</v>
      </c>
    </row>
    <row r="12" spans="1:12" ht="12.75">
      <c r="A12" s="216" t="s">
        <v>201</v>
      </c>
      <c r="B12" s="217"/>
      <c r="C12" s="217"/>
      <c r="D12" s="217"/>
      <c r="E12" s="218"/>
      <c r="F12" s="8">
        <v>129</v>
      </c>
      <c r="G12" s="73"/>
      <c r="H12" s="74">
        <v>-4009535.33</v>
      </c>
      <c r="I12" s="75">
        <f t="shared" si="0"/>
        <v>-4009535.33</v>
      </c>
      <c r="J12" s="73">
        <v>0</v>
      </c>
      <c r="K12" s="74">
        <v>-4176758.6100000003</v>
      </c>
      <c r="L12" s="75">
        <f t="shared" si="1"/>
        <v>-4176758.6100000003</v>
      </c>
    </row>
    <row r="13" spans="1:12" ht="12.75">
      <c r="A13" s="216" t="s">
        <v>202</v>
      </c>
      <c r="B13" s="217"/>
      <c r="C13" s="217"/>
      <c r="D13" s="217"/>
      <c r="E13" s="218"/>
      <c r="F13" s="8">
        <v>130</v>
      </c>
      <c r="G13" s="73">
        <v>449250.75</v>
      </c>
      <c r="H13" s="74">
        <v>-411558847.91</v>
      </c>
      <c r="I13" s="75">
        <f t="shared" si="0"/>
        <v>-411109597.16</v>
      </c>
      <c r="J13" s="73">
        <v>-216530.13</v>
      </c>
      <c r="K13" s="74">
        <v>-333696617.39</v>
      </c>
      <c r="L13" s="75">
        <f t="shared" si="1"/>
        <v>-333913147.52</v>
      </c>
    </row>
    <row r="14" spans="1:12" ht="12.75">
      <c r="A14" s="216" t="s">
        <v>203</v>
      </c>
      <c r="B14" s="217"/>
      <c r="C14" s="217"/>
      <c r="D14" s="217"/>
      <c r="E14" s="218"/>
      <c r="F14" s="8">
        <v>131</v>
      </c>
      <c r="G14" s="73">
        <v>5557.06</v>
      </c>
      <c r="H14" s="74">
        <v>89620934.92</v>
      </c>
      <c r="I14" s="75">
        <f t="shared" si="0"/>
        <v>89626491.98</v>
      </c>
      <c r="J14" s="73">
        <v>46167.99</v>
      </c>
      <c r="K14" s="74">
        <v>46876306.44000001</v>
      </c>
      <c r="L14" s="75">
        <f t="shared" si="1"/>
        <v>46922474.430000015</v>
      </c>
    </row>
    <row r="15" spans="1:12" ht="12.75">
      <c r="A15" s="216" t="s">
        <v>243</v>
      </c>
      <c r="B15" s="217"/>
      <c r="C15" s="217"/>
      <c r="D15" s="217"/>
      <c r="E15" s="218"/>
      <c r="F15" s="8">
        <v>132</v>
      </c>
      <c r="G15" s="73"/>
      <c r="H15" s="74"/>
      <c r="I15" s="75">
        <f t="shared" si="0"/>
        <v>0</v>
      </c>
      <c r="J15" s="73">
        <v>0</v>
      </c>
      <c r="K15" s="74">
        <v>0</v>
      </c>
      <c r="L15" s="75">
        <f t="shared" si="1"/>
        <v>0</v>
      </c>
    </row>
    <row r="16" spans="1:12" ht="24.75" customHeight="1">
      <c r="A16" s="219" t="s">
        <v>100</v>
      </c>
      <c r="B16" s="217"/>
      <c r="C16" s="217"/>
      <c r="D16" s="217"/>
      <c r="E16" s="218"/>
      <c r="F16" s="8">
        <v>133</v>
      </c>
      <c r="G16" s="76">
        <f>G17+G18+G22+G23+G24+G28+G29</f>
        <v>57176617.51</v>
      </c>
      <c r="H16" s="77">
        <f>H17+H18+H22+H23+H24+H28+H29</f>
        <v>109673487.85</v>
      </c>
      <c r="I16" s="75">
        <f t="shared" si="0"/>
        <v>166850105.35999998</v>
      </c>
      <c r="J16" s="76">
        <f>J17+J18+J22+J23+J24+J28+J29</f>
        <v>66432868.49</v>
      </c>
      <c r="K16" s="77">
        <f>K17+K18+K22+K23+K24+K28+K29</f>
        <v>111102111.19999999</v>
      </c>
      <c r="L16" s="75">
        <f t="shared" si="1"/>
        <v>177534979.69</v>
      </c>
    </row>
    <row r="17" spans="1:12" ht="22.5" customHeight="1">
      <c r="A17" s="216" t="s">
        <v>421</v>
      </c>
      <c r="B17" s="217"/>
      <c r="C17" s="217"/>
      <c r="D17" s="217"/>
      <c r="E17" s="218"/>
      <c r="F17" s="8">
        <v>134</v>
      </c>
      <c r="G17" s="73">
        <v>0</v>
      </c>
      <c r="H17" s="74">
        <v>770726.14</v>
      </c>
      <c r="I17" s="75">
        <f t="shared" si="0"/>
        <v>770726.14</v>
      </c>
      <c r="J17" s="73"/>
      <c r="K17" s="74">
        <v>905516.5100000016</v>
      </c>
      <c r="L17" s="75">
        <f t="shared" si="1"/>
        <v>905516.5100000016</v>
      </c>
    </row>
    <row r="18" spans="1:12" ht="26.25" customHeight="1">
      <c r="A18" s="216" t="s">
        <v>205</v>
      </c>
      <c r="B18" s="217"/>
      <c r="C18" s="217"/>
      <c r="D18" s="217"/>
      <c r="E18" s="218"/>
      <c r="F18" s="8">
        <v>135</v>
      </c>
      <c r="G18" s="76">
        <v>2268.38</v>
      </c>
      <c r="H18" s="77">
        <v>4745040.92</v>
      </c>
      <c r="I18" s="75">
        <f t="shared" si="0"/>
        <v>4747309.3</v>
      </c>
      <c r="J18" s="76">
        <f>SUM(J19:J21)</f>
        <v>4627.21</v>
      </c>
      <c r="K18" s="77">
        <f>SUM(K19:K21)</f>
        <v>11642628.17</v>
      </c>
      <c r="L18" s="75">
        <f t="shared" si="1"/>
        <v>11647255.38</v>
      </c>
    </row>
    <row r="19" spans="1:12" ht="12.75">
      <c r="A19" s="216" t="s">
        <v>244</v>
      </c>
      <c r="B19" s="217"/>
      <c r="C19" s="217"/>
      <c r="D19" s="217"/>
      <c r="E19" s="218"/>
      <c r="F19" s="8">
        <v>136</v>
      </c>
      <c r="G19" s="73">
        <v>2268.38</v>
      </c>
      <c r="H19" s="74">
        <v>3312691.02</v>
      </c>
      <c r="I19" s="75">
        <f t="shared" si="0"/>
        <v>3314959.4</v>
      </c>
      <c r="J19" s="73">
        <v>4627.21</v>
      </c>
      <c r="K19" s="74">
        <v>11642628.17</v>
      </c>
      <c r="L19" s="75">
        <f t="shared" si="1"/>
        <v>11647255.38</v>
      </c>
    </row>
    <row r="20" spans="1:12" ht="24" customHeight="1">
      <c r="A20" s="216" t="s">
        <v>54</v>
      </c>
      <c r="B20" s="217"/>
      <c r="C20" s="217"/>
      <c r="D20" s="217"/>
      <c r="E20" s="218"/>
      <c r="F20" s="8">
        <v>137</v>
      </c>
      <c r="G20" s="73">
        <v>0</v>
      </c>
      <c r="H20" s="74">
        <v>1412349.9</v>
      </c>
      <c r="I20" s="75">
        <f t="shared" si="0"/>
        <v>1412349.9</v>
      </c>
      <c r="J20" s="73"/>
      <c r="K20" s="74">
        <v>0</v>
      </c>
      <c r="L20" s="75">
        <f t="shared" si="1"/>
        <v>0</v>
      </c>
    </row>
    <row r="21" spans="1:12" ht="12.75">
      <c r="A21" s="216" t="s">
        <v>245</v>
      </c>
      <c r="B21" s="217"/>
      <c r="C21" s="217"/>
      <c r="D21" s="217"/>
      <c r="E21" s="218"/>
      <c r="F21" s="8">
        <v>138</v>
      </c>
      <c r="G21" s="73">
        <v>0</v>
      </c>
      <c r="H21" s="74">
        <v>20000</v>
      </c>
      <c r="I21" s="75">
        <f t="shared" si="0"/>
        <v>20000</v>
      </c>
      <c r="J21" s="73"/>
      <c r="K21" s="74">
        <v>0</v>
      </c>
      <c r="L21" s="75">
        <f t="shared" si="1"/>
        <v>0</v>
      </c>
    </row>
    <row r="22" spans="1:12" ht="12.75">
      <c r="A22" s="216" t="s">
        <v>246</v>
      </c>
      <c r="B22" s="217"/>
      <c r="C22" s="217"/>
      <c r="D22" s="217"/>
      <c r="E22" s="218"/>
      <c r="F22" s="8">
        <v>139</v>
      </c>
      <c r="G22" s="73">
        <v>52736257.94</v>
      </c>
      <c r="H22" s="74">
        <v>74953398.1</v>
      </c>
      <c r="I22" s="75">
        <f t="shared" si="0"/>
        <v>127689656.03999999</v>
      </c>
      <c r="J22" s="73">
        <v>55874276.71</v>
      </c>
      <c r="K22" s="74">
        <v>77486288.02</v>
      </c>
      <c r="L22" s="75">
        <f t="shared" si="1"/>
        <v>133360564.72999999</v>
      </c>
    </row>
    <row r="23" spans="1:12" ht="20.25" customHeight="1">
      <c r="A23" s="216" t="s">
        <v>269</v>
      </c>
      <c r="B23" s="217"/>
      <c r="C23" s="217"/>
      <c r="D23" s="217"/>
      <c r="E23" s="218"/>
      <c r="F23" s="8">
        <v>140</v>
      </c>
      <c r="G23" s="73">
        <v>2653499.29</v>
      </c>
      <c r="H23" s="74">
        <v>4431743.67</v>
      </c>
      <c r="I23" s="75">
        <f t="shared" si="0"/>
        <v>7085242.96</v>
      </c>
      <c r="J23" s="73">
        <v>8632697.16</v>
      </c>
      <c r="K23" s="74">
        <v>9524570.139999999</v>
      </c>
      <c r="L23" s="75">
        <f t="shared" si="1"/>
        <v>18157267.299999997</v>
      </c>
    </row>
    <row r="24" spans="1:12" ht="19.5" customHeight="1">
      <c r="A24" s="216" t="s">
        <v>101</v>
      </c>
      <c r="B24" s="217"/>
      <c r="C24" s="217"/>
      <c r="D24" s="217"/>
      <c r="E24" s="218"/>
      <c r="F24" s="8">
        <v>141</v>
      </c>
      <c r="G24" s="76">
        <v>1603270.12</v>
      </c>
      <c r="H24" s="77">
        <v>2124805.52</v>
      </c>
      <c r="I24" s="75">
        <f t="shared" si="0"/>
        <v>3728075.64</v>
      </c>
      <c r="J24" s="76">
        <f>SUM(J25:J27)</f>
        <v>1792591.02</v>
      </c>
      <c r="K24" s="77">
        <f>SUM(K25:K27)</f>
        <v>2805292.38</v>
      </c>
      <c r="L24" s="75">
        <f t="shared" si="1"/>
        <v>4597883.4</v>
      </c>
    </row>
    <row r="25" spans="1:12" ht="12.75">
      <c r="A25" s="216" t="s">
        <v>247</v>
      </c>
      <c r="B25" s="217"/>
      <c r="C25" s="217"/>
      <c r="D25" s="217"/>
      <c r="E25" s="218"/>
      <c r="F25" s="8">
        <v>142</v>
      </c>
      <c r="G25" s="73">
        <v>930011.43</v>
      </c>
      <c r="H25" s="74">
        <v>1925516.6</v>
      </c>
      <c r="I25" s="75">
        <f t="shared" si="0"/>
        <v>2855528.0300000003</v>
      </c>
      <c r="J25" s="73">
        <v>973717.84</v>
      </c>
      <c r="K25" s="74">
        <v>1384447.02</v>
      </c>
      <c r="L25" s="75">
        <f t="shared" si="1"/>
        <v>2358164.86</v>
      </c>
    </row>
    <row r="26" spans="1:12" ht="12.75">
      <c r="A26" s="216" t="s">
        <v>248</v>
      </c>
      <c r="B26" s="217"/>
      <c r="C26" s="217"/>
      <c r="D26" s="217"/>
      <c r="E26" s="218"/>
      <c r="F26" s="8">
        <v>143</v>
      </c>
      <c r="G26" s="73">
        <v>0</v>
      </c>
      <c r="H26" s="74">
        <v>199288.92</v>
      </c>
      <c r="I26" s="75">
        <f t="shared" si="0"/>
        <v>199288.92</v>
      </c>
      <c r="J26" s="73">
        <v>497284.1</v>
      </c>
      <c r="K26" s="74">
        <v>1420845.36</v>
      </c>
      <c r="L26" s="75">
        <f t="shared" si="1"/>
        <v>1918129.46</v>
      </c>
    </row>
    <row r="27" spans="1:12" ht="12.75">
      <c r="A27" s="216" t="s">
        <v>7</v>
      </c>
      <c r="B27" s="217"/>
      <c r="C27" s="217"/>
      <c r="D27" s="217"/>
      <c r="E27" s="218"/>
      <c r="F27" s="8">
        <v>144</v>
      </c>
      <c r="G27" s="73">
        <v>673258.69</v>
      </c>
      <c r="H27" s="74">
        <v>0</v>
      </c>
      <c r="I27" s="75">
        <f t="shared" si="0"/>
        <v>673258.69</v>
      </c>
      <c r="J27" s="73">
        <v>321589.08</v>
      </c>
      <c r="K27" s="74">
        <v>0</v>
      </c>
      <c r="L27" s="75">
        <f t="shared" si="1"/>
        <v>321589.08</v>
      </c>
    </row>
    <row r="28" spans="1:12" ht="12.75">
      <c r="A28" s="216" t="s">
        <v>8</v>
      </c>
      <c r="B28" s="217"/>
      <c r="C28" s="217"/>
      <c r="D28" s="217"/>
      <c r="E28" s="218"/>
      <c r="F28" s="8">
        <v>145</v>
      </c>
      <c r="G28" s="73">
        <v>0</v>
      </c>
      <c r="H28" s="74">
        <v>0</v>
      </c>
      <c r="I28" s="75">
        <f t="shared" si="0"/>
        <v>0</v>
      </c>
      <c r="J28" s="73"/>
      <c r="K28" s="74">
        <v>5322490.88</v>
      </c>
      <c r="L28" s="75">
        <f t="shared" si="1"/>
        <v>5322490.88</v>
      </c>
    </row>
    <row r="29" spans="1:12" ht="12.75">
      <c r="A29" s="216" t="s">
        <v>9</v>
      </c>
      <c r="B29" s="217"/>
      <c r="C29" s="217"/>
      <c r="D29" s="217"/>
      <c r="E29" s="218"/>
      <c r="F29" s="8">
        <v>146</v>
      </c>
      <c r="G29" s="73">
        <v>181321.78</v>
      </c>
      <c r="H29" s="74">
        <v>22647773.5</v>
      </c>
      <c r="I29" s="75">
        <f t="shared" si="0"/>
        <v>22829095.28</v>
      </c>
      <c r="J29" s="73">
        <v>128676.39</v>
      </c>
      <c r="K29" s="74">
        <v>3415325.0999999996</v>
      </c>
      <c r="L29" s="75">
        <f t="shared" si="1"/>
        <v>3544001.4899999998</v>
      </c>
    </row>
    <row r="30" spans="1:12" ht="12.75">
      <c r="A30" s="219" t="s">
        <v>10</v>
      </c>
      <c r="B30" s="217"/>
      <c r="C30" s="217"/>
      <c r="D30" s="217"/>
      <c r="E30" s="218"/>
      <c r="F30" s="8">
        <v>147</v>
      </c>
      <c r="G30" s="73">
        <v>50250.02</v>
      </c>
      <c r="H30" s="74">
        <v>23582738.93</v>
      </c>
      <c r="I30" s="75">
        <f t="shared" si="0"/>
        <v>23632988.95</v>
      </c>
      <c r="J30" s="73">
        <v>14228.36</v>
      </c>
      <c r="K30" s="74">
        <v>24402154.180000007</v>
      </c>
      <c r="L30" s="75">
        <f t="shared" si="1"/>
        <v>24416382.540000007</v>
      </c>
    </row>
    <row r="31" spans="1:12" ht="21.75" customHeight="1">
      <c r="A31" s="219" t="s">
        <v>11</v>
      </c>
      <c r="B31" s="217"/>
      <c r="C31" s="217"/>
      <c r="D31" s="217"/>
      <c r="E31" s="218"/>
      <c r="F31" s="8">
        <v>148</v>
      </c>
      <c r="G31" s="73">
        <v>105930.49</v>
      </c>
      <c r="H31" s="74">
        <v>5472737.87</v>
      </c>
      <c r="I31" s="75">
        <f t="shared" si="0"/>
        <v>5578668.36</v>
      </c>
      <c r="J31" s="73">
        <v>39889.45</v>
      </c>
      <c r="K31" s="74">
        <v>6106075.25</v>
      </c>
      <c r="L31" s="75">
        <f t="shared" si="1"/>
        <v>6145964.7</v>
      </c>
    </row>
    <row r="32" spans="1:12" ht="12.75">
      <c r="A32" s="219" t="s">
        <v>12</v>
      </c>
      <c r="B32" s="217"/>
      <c r="C32" s="217"/>
      <c r="D32" s="217"/>
      <c r="E32" s="218"/>
      <c r="F32" s="8">
        <v>149</v>
      </c>
      <c r="G32" s="73">
        <v>100961.06</v>
      </c>
      <c r="H32" s="74">
        <v>98081953.87</v>
      </c>
      <c r="I32" s="75">
        <f t="shared" si="0"/>
        <v>98182914.93</v>
      </c>
      <c r="J32" s="73">
        <v>201472.68</v>
      </c>
      <c r="K32" s="74">
        <v>123785269.11</v>
      </c>
      <c r="L32" s="75">
        <f t="shared" si="1"/>
        <v>123986741.79</v>
      </c>
    </row>
    <row r="33" spans="1:12" ht="12.75">
      <c r="A33" s="219" t="s">
        <v>102</v>
      </c>
      <c r="B33" s="217"/>
      <c r="C33" s="217"/>
      <c r="D33" s="217"/>
      <c r="E33" s="218"/>
      <c r="F33" s="8">
        <v>150</v>
      </c>
      <c r="G33" s="76">
        <f>G34+G38</f>
        <v>-166631674.71</v>
      </c>
      <c r="H33" s="77">
        <f>H34+H38</f>
        <v>-699344853</v>
      </c>
      <c r="I33" s="75">
        <f t="shared" si="0"/>
        <v>-865976527.71</v>
      </c>
      <c r="J33" s="76">
        <f>J34+J38</f>
        <v>-139466587.92</v>
      </c>
      <c r="K33" s="77">
        <f>K34+K38</f>
        <v>-686618930.5</v>
      </c>
      <c r="L33" s="75">
        <f t="shared" si="1"/>
        <v>-826085518.42</v>
      </c>
    </row>
    <row r="34" spans="1:12" ht="12.75">
      <c r="A34" s="216" t="s">
        <v>103</v>
      </c>
      <c r="B34" s="217"/>
      <c r="C34" s="217"/>
      <c r="D34" s="217"/>
      <c r="E34" s="218"/>
      <c r="F34" s="8">
        <v>151</v>
      </c>
      <c r="G34" s="76">
        <f>SUM(G35:G37)</f>
        <v>-170541549.66</v>
      </c>
      <c r="H34" s="77">
        <f>SUM(H35:H37)</f>
        <v>-673783290.03</v>
      </c>
      <c r="I34" s="75">
        <f t="shared" si="0"/>
        <v>-844324839.6899999</v>
      </c>
      <c r="J34" s="76">
        <f>SUM(J35:J37)</f>
        <v>-145999441.64</v>
      </c>
      <c r="K34" s="77">
        <f>SUM(K35:K37)</f>
        <v>-676279166.21</v>
      </c>
      <c r="L34" s="75">
        <f t="shared" si="1"/>
        <v>-822278607.85</v>
      </c>
    </row>
    <row r="35" spans="1:12" ht="12.75">
      <c r="A35" s="216" t="s">
        <v>13</v>
      </c>
      <c r="B35" s="217"/>
      <c r="C35" s="217"/>
      <c r="D35" s="217"/>
      <c r="E35" s="218"/>
      <c r="F35" s="8">
        <v>152</v>
      </c>
      <c r="G35" s="73">
        <v>-170541549.66</v>
      </c>
      <c r="H35" s="74">
        <v>-714009050.35</v>
      </c>
      <c r="I35" s="75">
        <f t="shared" si="0"/>
        <v>-884550600.01</v>
      </c>
      <c r="J35" s="73">
        <v>-145999441.64</v>
      </c>
      <c r="K35" s="74">
        <v>-757187073.57</v>
      </c>
      <c r="L35" s="75">
        <f t="shared" si="1"/>
        <v>-903186515.21</v>
      </c>
    </row>
    <row r="36" spans="1:12" ht="12.75">
      <c r="A36" s="216" t="s">
        <v>14</v>
      </c>
      <c r="B36" s="217"/>
      <c r="C36" s="217"/>
      <c r="D36" s="217"/>
      <c r="E36" s="218"/>
      <c r="F36" s="8">
        <v>153</v>
      </c>
      <c r="G36" s="73">
        <v>0</v>
      </c>
      <c r="H36" s="74">
        <v>0</v>
      </c>
      <c r="I36" s="75">
        <f t="shared" si="0"/>
        <v>0</v>
      </c>
      <c r="J36" s="73"/>
      <c r="K36" s="74">
        <v>1310641.67</v>
      </c>
      <c r="L36" s="75">
        <f t="shared" si="1"/>
        <v>1310641.67</v>
      </c>
    </row>
    <row r="37" spans="1:12" ht="12.75">
      <c r="A37" s="216" t="s">
        <v>15</v>
      </c>
      <c r="B37" s="217"/>
      <c r="C37" s="217"/>
      <c r="D37" s="217"/>
      <c r="E37" s="218"/>
      <c r="F37" s="8">
        <v>154</v>
      </c>
      <c r="G37" s="73">
        <v>0</v>
      </c>
      <c r="H37" s="74">
        <v>40225760.32</v>
      </c>
      <c r="I37" s="75">
        <f t="shared" si="0"/>
        <v>40225760.32</v>
      </c>
      <c r="J37" s="73"/>
      <c r="K37" s="74">
        <v>79597265.69</v>
      </c>
      <c r="L37" s="75">
        <f t="shared" si="1"/>
        <v>79597265.69</v>
      </c>
    </row>
    <row r="38" spans="1:12" ht="12.75">
      <c r="A38" s="216" t="s">
        <v>104</v>
      </c>
      <c r="B38" s="217"/>
      <c r="C38" s="217"/>
      <c r="D38" s="217"/>
      <c r="E38" s="218"/>
      <c r="F38" s="8">
        <v>155</v>
      </c>
      <c r="G38" s="76">
        <f>SUM(G39:G41)</f>
        <v>3909874.95</v>
      </c>
      <c r="H38" s="77">
        <f>SUM(H39:H41)</f>
        <v>-25561562.97</v>
      </c>
      <c r="I38" s="75">
        <f t="shared" si="0"/>
        <v>-21651688.02</v>
      </c>
      <c r="J38" s="76">
        <f>SUM(J39:J41)</f>
        <v>6532853.72</v>
      </c>
      <c r="K38" s="77">
        <f>SUM(K39:K41)</f>
        <v>-10339764.289999992</v>
      </c>
      <c r="L38" s="75">
        <f t="shared" si="1"/>
        <v>-3806910.569999992</v>
      </c>
    </row>
    <row r="39" spans="1:12" ht="12.75">
      <c r="A39" s="216" t="s">
        <v>16</v>
      </c>
      <c r="B39" s="217"/>
      <c r="C39" s="217"/>
      <c r="D39" s="217"/>
      <c r="E39" s="218"/>
      <c r="F39" s="8">
        <v>156</v>
      </c>
      <c r="G39" s="73">
        <v>3909874.95</v>
      </c>
      <c r="H39" s="74">
        <v>-122537392.24</v>
      </c>
      <c r="I39" s="75">
        <f aca="true" t="shared" si="2" ref="I39:I70">G39+H39</f>
        <v>-118627517.28999999</v>
      </c>
      <c r="J39" s="73">
        <v>6532853.72</v>
      </c>
      <c r="K39" s="74">
        <v>58655805.06</v>
      </c>
      <c r="L39" s="75">
        <f aca="true" t="shared" si="3" ref="L39:L70">J39+K39</f>
        <v>65188658.78</v>
      </c>
    </row>
    <row r="40" spans="1:12" ht="12.75">
      <c r="A40" s="216" t="s">
        <v>17</v>
      </c>
      <c r="B40" s="217"/>
      <c r="C40" s="217"/>
      <c r="D40" s="217"/>
      <c r="E40" s="218"/>
      <c r="F40" s="8">
        <v>157</v>
      </c>
      <c r="G40" s="73">
        <v>0</v>
      </c>
      <c r="H40" s="74">
        <v>0</v>
      </c>
      <c r="I40" s="75">
        <f t="shared" si="2"/>
        <v>0</v>
      </c>
      <c r="J40" s="73"/>
      <c r="K40" s="74">
        <v>-65448.47</v>
      </c>
      <c r="L40" s="75">
        <f t="shared" si="3"/>
        <v>-65448.47</v>
      </c>
    </row>
    <row r="41" spans="1:12" ht="12.75">
      <c r="A41" s="216" t="s">
        <v>18</v>
      </c>
      <c r="B41" s="217"/>
      <c r="C41" s="217"/>
      <c r="D41" s="217"/>
      <c r="E41" s="218"/>
      <c r="F41" s="8">
        <v>158</v>
      </c>
      <c r="G41" s="73">
        <v>0</v>
      </c>
      <c r="H41" s="74">
        <v>96975829.27</v>
      </c>
      <c r="I41" s="75">
        <f t="shared" si="2"/>
        <v>96975829.27</v>
      </c>
      <c r="J41" s="73"/>
      <c r="K41" s="74">
        <v>-68930120.88</v>
      </c>
      <c r="L41" s="75">
        <f t="shared" si="3"/>
        <v>-68930120.88</v>
      </c>
    </row>
    <row r="42" spans="1:12" ht="22.5" customHeight="1">
      <c r="A42" s="219" t="s">
        <v>422</v>
      </c>
      <c r="B42" s="217"/>
      <c r="C42" s="217"/>
      <c r="D42" s="217"/>
      <c r="E42" s="218"/>
      <c r="F42" s="8">
        <v>159</v>
      </c>
      <c r="G42" s="76">
        <f>G43+G46</f>
        <v>-20179146.450000003</v>
      </c>
      <c r="H42" s="77">
        <f>H43+H46</f>
        <v>3500000</v>
      </c>
      <c r="I42" s="75">
        <f t="shared" si="2"/>
        <v>-16679146.450000003</v>
      </c>
      <c r="J42" s="76">
        <f>J43+J46</f>
        <v>-43280620.38</v>
      </c>
      <c r="K42" s="77">
        <f>K43+K46</f>
        <v>-5500000</v>
      </c>
      <c r="L42" s="75">
        <f t="shared" si="3"/>
        <v>-48780620.38</v>
      </c>
    </row>
    <row r="43" spans="1:12" ht="21" customHeight="1">
      <c r="A43" s="216" t="s">
        <v>106</v>
      </c>
      <c r="B43" s="217"/>
      <c r="C43" s="217"/>
      <c r="D43" s="217"/>
      <c r="E43" s="218"/>
      <c r="F43" s="8">
        <v>160</v>
      </c>
      <c r="G43" s="76">
        <f>SUM(G44:G45)</f>
        <v>-20179146.450000003</v>
      </c>
      <c r="H43" s="77">
        <f>SUM(H44:H45)</f>
        <v>0</v>
      </c>
      <c r="I43" s="75">
        <f t="shared" si="2"/>
        <v>-20179146.450000003</v>
      </c>
      <c r="J43" s="76">
        <f>SUM(J44:J45)</f>
        <v>-43280620.38</v>
      </c>
      <c r="K43" s="77">
        <f>SUM(K44:K45)</f>
        <v>0</v>
      </c>
      <c r="L43" s="75">
        <f t="shared" si="3"/>
        <v>-43280620.38</v>
      </c>
    </row>
    <row r="44" spans="1:12" ht="12.75">
      <c r="A44" s="216" t="s">
        <v>19</v>
      </c>
      <c r="B44" s="217"/>
      <c r="C44" s="217"/>
      <c r="D44" s="217"/>
      <c r="E44" s="218"/>
      <c r="F44" s="8">
        <v>161</v>
      </c>
      <c r="G44" s="73">
        <v>-20249176.6</v>
      </c>
      <c r="H44" s="74">
        <v>0</v>
      </c>
      <c r="I44" s="75">
        <f t="shared" si="2"/>
        <v>-20249176.6</v>
      </c>
      <c r="J44" s="73">
        <v>-43258950.63</v>
      </c>
      <c r="K44" s="74"/>
      <c r="L44" s="75">
        <f t="shared" si="3"/>
        <v>-43258950.63</v>
      </c>
    </row>
    <row r="45" spans="1:12" ht="12.75">
      <c r="A45" s="216" t="s">
        <v>20</v>
      </c>
      <c r="B45" s="217"/>
      <c r="C45" s="217"/>
      <c r="D45" s="217"/>
      <c r="E45" s="218"/>
      <c r="F45" s="8">
        <v>162</v>
      </c>
      <c r="G45" s="73">
        <v>70030.15</v>
      </c>
      <c r="H45" s="74">
        <v>0</v>
      </c>
      <c r="I45" s="75">
        <f t="shared" si="2"/>
        <v>70030.15</v>
      </c>
      <c r="J45" s="73">
        <v>-21669.75</v>
      </c>
      <c r="K45" s="74"/>
      <c r="L45" s="75">
        <f t="shared" si="3"/>
        <v>-21669.75</v>
      </c>
    </row>
    <row r="46" spans="1:12" ht="21.75" customHeight="1">
      <c r="A46" s="216" t="s">
        <v>107</v>
      </c>
      <c r="B46" s="217"/>
      <c r="C46" s="217"/>
      <c r="D46" s="217"/>
      <c r="E46" s="218"/>
      <c r="F46" s="8">
        <v>163</v>
      </c>
      <c r="G46" s="76">
        <f>SUM(G47:G49)</f>
        <v>0</v>
      </c>
      <c r="H46" s="77">
        <f>SUM(H47:H49)</f>
        <v>3500000</v>
      </c>
      <c r="I46" s="75">
        <f t="shared" si="2"/>
        <v>3500000</v>
      </c>
      <c r="J46" s="76">
        <f>SUM(J47:J49)</f>
        <v>0</v>
      </c>
      <c r="K46" s="77">
        <f>SUM(K47:K49)</f>
        <v>-5500000</v>
      </c>
      <c r="L46" s="75">
        <f t="shared" si="3"/>
        <v>-5500000</v>
      </c>
    </row>
    <row r="47" spans="1:12" ht="12.75">
      <c r="A47" s="216" t="s">
        <v>21</v>
      </c>
      <c r="B47" s="217"/>
      <c r="C47" s="217"/>
      <c r="D47" s="217"/>
      <c r="E47" s="218"/>
      <c r="F47" s="8">
        <v>164</v>
      </c>
      <c r="G47" s="73">
        <v>0</v>
      </c>
      <c r="H47" s="74">
        <v>3500000</v>
      </c>
      <c r="I47" s="75">
        <f t="shared" si="2"/>
        <v>3500000</v>
      </c>
      <c r="J47" s="73"/>
      <c r="K47" s="74">
        <v>-5500000</v>
      </c>
      <c r="L47" s="75">
        <f t="shared" si="3"/>
        <v>-5500000</v>
      </c>
    </row>
    <row r="48" spans="1:12" ht="12.75">
      <c r="A48" s="216" t="s">
        <v>22</v>
      </c>
      <c r="B48" s="217"/>
      <c r="C48" s="217"/>
      <c r="D48" s="217"/>
      <c r="E48" s="218"/>
      <c r="F48" s="8">
        <v>165</v>
      </c>
      <c r="G48" s="73">
        <v>0</v>
      </c>
      <c r="H48" s="74">
        <v>0</v>
      </c>
      <c r="I48" s="75">
        <f t="shared" si="2"/>
        <v>0</v>
      </c>
      <c r="J48" s="73"/>
      <c r="K48" s="74"/>
      <c r="L48" s="75">
        <f t="shared" si="3"/>
        <v>0</v>
      </c>
    </row>
    <row r="49" spans="1:12" ht="12.75">
      <c r="A49" s="216" t="s">
        <v>23</v>
      </c>
      <c r="B49" s="217"/>
      <c r="C49" s="217"/>
      <c r="D49" s="217"/>
      <c r="E49" s="218"/>
      <c r="F49" s="8">
        <v>166</v>
      </c>
      <c r="G49" s="73">
        <v>0</v>
      </c>
      <c r="H49" s="74">
        <v>0</v>
      </c>
      <c r="I49" s="75">
        <f t="shared" si="2"/>
        <v>0</v>
      </c>
      <c r="J49" s="73"/>
      <c r="K49" s="74"/>
      <c r="L49" s="75">
        <f t="shared" si="3"/>
        <v>0</v>
      </c>
    </row>
    <row r="50" spans="1:12" ht="42" customHeight="1">
      <c r="A50" s="219" t="s">
        <v>420</v>
      </c>
      <c r="B50" s="217"/>
      <c r="C50" s="217"/>
      <c r="D50" s="217"/>
      <c r="E50" s="218"/>
      <c r="F50" s="8">
        <v>167</v>
      </c>
      <c r="G50" s="76">
        <f>SUM(G51:G53)</f>
        <v>2593584.31</v>
      </c>
      <c r="H50" s="77">
        <f>SUM(H51:H53)</f>
        <v>0</v>
      </c>
      <c r="I50" s="75">
        <f t="shared" si="2"/>
        <v>2593584.31</v>
      </c>
      <c r="J50" s="76">
        <f>SUM(J51:J53)</f>
        <v>2212760.57</v>
      </c>
      <c r="K50" s="77">
        <f>SUM(K51:K53)</f>
        <v>0</v>
      </c>
      <c r="L50" s="75">
        <f t="shared" si="3"/>
        <v>2212760.57</v>
      </c>
    </row>
    <row r="51" spans="1:12" ht="12.75">
      <c r="A51" s="216" t="s">
        <v>24</v>
      </c>
      <c r="B51" s="217"/>
      <c r="C51" s="217"/>
      <c r="D51" s="217"/>
      <c r="E51" s="218"/>
      <c r="F51" s="8">
        <v>168</v>
      </c>
      <c r="G51" s="73">
        <v>2593584.31</v>
      </c>
      <c r="H51" s="74">
        <v>0</v>
      </c>
      <c r="I51" s="75">
        <f t="shared" si="2"/>
        <v>2593584.31</v>
      </c>
      <c r="J51" s="73">
        <v>2212760.57</v>
      </c>
      <c r="K51" s="74"/>
      <c r="L51" s="75">
        <f t="shared" si="3"/>
        <v>2212760.57</v>
      </c>
    </row>
    <row r="52" spans="1:12" ht="12.75">
      <c r="A52" s="216" t="s">
        <v>25</v>
      </c>
      <c r="B52" s="217"/>
      <c r="C52" s="217"/>
      <c r="D52" s="217"/>
      <c r="E52" s="218"/>
      <c r="F52" s="8">
        <v>169</v>
      </c>
      <c r="G52" s="73">
        <v>0</v>
      </c>
      <c r="H52" s="74">
        <v>0</v>
      </c>
      <c r="I52" s="75">
        <f t="shared" si="2"/>
        <v>0</v>
      </c>
      <c r="J52" s="73"/>
      <c r="K52" s="74"/>
      <c r="L52" s="75">
        <f t="shared" si="3"/>
        <v>0</v>
      </c>
    </row>
    <row r="53" spans="1:12" ht="12.75">
      <c r="A53" s="216" t="s">
        <v>26</v>
      </c>
      <c r="B53" s="217"/>
      <c r="C53" s="217"/>
      <c r="D53" s="217"/>
      <c r="E53" s="218"/>
      <c r="F53" s="8">
        <v>170</v>
      </c>
      <c r="G53" s="73">
        <v>0</v>
      </c>
      <c r="H53" s="74">
        <v>0</v>
      </c>
      <c r="I53" s="75">
        <f t="shared" si="2"/>
        <v>0</v>
      </c>
      <c r="J53" s="73"/>
      <c r="K53" s="74"/>
      <c r="L53" s="75">
        <f t="shared" si="3"/>
        <v>0</v>
      </c>
    </row>
    <row r="54" spans="1:12" ht="21" customHeight="1">
      <c r="A54" s="219" t="s">
        <v>108</v>
      </c>
      <c r="B54" s="217"/>
      <c r="C54" s="217"/>
      <c r="D54" s="217"/>
      <c r="E54" s="218"/>
      <c r="F54" s="8">
        <v>171</v>
      </c>
      <c r="G54" s="76">
        <f>SUM(G55:G56)</f>
        <v>0</v>
      </c>
      <c r="H54" s="77">
        <f>SUM(H55:H56)</f>
        <v>883490.77</v>
      </c>
      <c r="I54" s="75">
        <f t="shared" si="2"/>
        <v>883490.77</v>
      </c>
      <c r="J54" s="76">
        <f>SUM(J55:J56)</f>
        <v>0</v>
      </c>
      <c r="K54" s="77">
        <f>SUM(K55:K56)</f>
        <v>2057984.72</v>
      </c>
      <c r="L54" s="75">
        <f t="shared" si="3"/>
        <v>2057984.72</v>
      </c>
    </row>
    <row r="55" spans="1:12" ht="12.75">
      <c r="A55" s="216" t="s">
        <v>27</v>
      </c>
      <c r="B55" s="217"/>
      <c r="C55" s="217"/>
      <c r="D55" s="217"/>
      <c r="E55" s="218"/>
      <c r="F55" s="8">
        <v>172</v>
      </c>
      <c r="G55" s="73">
        <v>0</v>
      </c>
      <c r="H55" s="74">
        <v>880000</v>
      </c>
      <c r="I55" s="75">
        <f t="shared" si="2"/>
        <v>880000</v>
      </c>
      <c r="J55" s="73"/>
      <c r="K55" s="74">
        <v>2170361.67</v>
      </c>
      <c r="L55" s="75">
        <f t="shared" si="3"/>
        <v>2170361.67</v>
      </c>
    </row>
    <row r="56" spans="1:12" ht="12.75">
      <c r="A56" s="216" t="s">
        <v>28</v>
      </c>
      <c r="B56" s="217"/>
      <c r="C56" s="217"/>
      <c r="D56" s="217"/>
      <c r="E56" s="218"/>
      <c r="F56" s="8">
        <v>173</v>
      </c>
      <c r="G56" s="73">
        <v>0</v>
      </c>
      <c r="H56" s="74">
        <v>3490.77</v>
      </c>
      <c r="I56" s="75">
        <f t="shared" si="2"/>
        <v>3490.77</v>
      </c>
      <c r="J56" s="73"/>
      <c r="K56" s="74">
        <v>-112376.95</v>
      </c>
      <c r="L56" s="75">
        <f t="shared" si="3"/>
        <v>-112376.95</v>
      </c>
    </row>
    <row r="57" spans="1:12" ht="21" customHeight="1">
      <c r="A57" s="219" t="s">
        <v>109</v>
      </c>
      <c r="B57" s="217"/>
      <c r="C57" s="217"/>
      <c r="D57" s="217"/>
      <c r="E57" s="218"/>
      <c r="F57" s="8">
        <v>174</v>
      </c>
      <c r="G57" s="76">
        <f>G58+G62</f>
        <v>-53611837.760000005</v>
      </c>
      <c r="H57" s="77">
        <f>H58+H62</f>
        <v>-497760592.53000003</v>
      </c>
      <c r="I57" s="75">
        <f t="shared" si="2"/>
        <v>-551372430.2900001</v>
      </c>
      <c r="J57" s="76">
        <f>J58+J62</f>
        <v>-51189811.7</v>
      </c>
      <c r="K57" s="77">
        <f>K58+K62</f>
        <v>-480053055.65</v>
      </c>
      <c r="L57" s="75">
        <f t="shared" si="3"/>
        <v>-531242867.34999996</v>
      </c>
    </row>
    <row r="58" spans="1:12" ht="12.75">
      <c r="A58" s="216" t="s">
        <v>110</v>
      </c>
      <c r="B58" s="217"/>
      <c r="C58" s="217"/>
      <c r="D58" s="217"/>
      <c r="E58" s="218"/>
      <c r="F58" s="8">
        <v>175</v>
      </c>
      <c r="G58" s="76">
        <f>SUM(G59:G61)</f>
        <v>-15897573.89</v>
      </c>
      <c r="H58" s="77">
        <f>SUM(H59:H61)</f>
        <v>-126919509.42999999</v>
      </c>
      <c r="I58" s="75">
        <f t="shared" si="2"/>
        <v>-142817083.32</v>
      </c>
      <c r="J58" s="76">
        <f>SUM(J59:J61)</f>
        <v>-14655221.1</v>
      </c>
      <c r="K58" s="77">
        <f>SUM(K59:K61)</f>
        <v>-140662788.02</v>
      </c>
      <c r="L58" s="75">
        <f t="shared" si="3"/>
        <v>-155318009.12</v>
      </c>
    </row>
    <row r="59" spans="1:12" ht="12.75">
      <c r="A59" s="216" t="s">
        <v>29</v>
      </c>
      <c r="B59" s="217"/>
      <c r="C59" s="217"/>
      <c r="D59" s="217"/>
      <c r="E59" s="218"/>
      <c r="F59" s="8">
        <v>176</v>
      </c>
      <c r="G59" s="73">
        <v>-12350447.14</v>
      </c>
      <c r="H59" s="74">
        <v>-74592654.43</v>
      </c>
      <c r="I59" s="75">
        <f t="shared" si="2"/>
        <v>-86943101.57000001</v>
      </c>
      <c r="J59" s="73">
        <v>-10975679.95</v>
      </c>
      <c r="K59" s="74">
        <v>-92664807.36</v>
      </c>
      <c r="L59" s="75">
        <f t="shared" si="3"/>
        <v>-103640487.31</v>
      </c>
    </row>
    <row r="60" spans="1:12" ht="12.75">
      <c r="A60" s="216" t="s">
        <v>30</v>
      </c>
      <c r="B60" s="217"/>
      <c r="C60" s="217"/>
      <c r="D60" s="217"/>
      <c r="E60" s="218"/>
      <c r="F60" s="8">
        <v>177</v>
      </c>
      <c r="G60" s="73">
        <v>-3547126.75</v>
      </c>
      <c r="H60" s="74">
        <v>-54518950.76</v>
      </c>
      <c r="I60" s="75">
        <f t="shared" si="2"/>
        <v>-58066077.51</v>
      </c>
      <c r="J60" s="73">
        <v>-3679541.15</v>
      </c>
      <c r="K60" s="74">
        <v>-48119830.45</v>
      </c>
      <c r="L60" s="75">
        <f t="shared" si="3"/>
        <v>-51799371.6</v>
      </c>
    </row>
    <row r="61" spans="1:12" ht="12.75">
      <c r="A61" s="216" t="s">
        <v>31</v>
      </c>
      <c r="B61" s="217"/>
      <c r="C61" s="217"/>
      <c r="D61" s="217"/>
      <c r="E61" s="218"/>
      <c r="F61" s="8">
        <v>178</v>
      </c>
      <c r="G61" s="73">
        <v>0</v>
      </c>
      <c r="H61" s="74">
        <v>2192095.76</v>
      </c>
      <c r="I61" s="75">
        <f t="shared" si="2"/>
        <v>2192095.76</v>
      </c>
      <c r="J61" s="73">
        <v>0</v>
      </c>
      <c r="K61" s="74">
        <v>121849.79</v>
      </c>
      <c r="L61" s="75">
        <f t="shared" si="3"/>
        <v>121849.79</v>
      </c>
    </row>
    <row r="62" spans="1:12" ht="24" customHeight="1">
      <c r="A62" s="216" t="s">
        <v>111</v>
      </c>
      <c r="B62" s="217"/>
      <c r="C62" s="217"/>
      <c r="D62" s="217"/>
      <c r="E62" s="218"/>
      <c r="F62" s="8">
        <v>179</v>
      </c>
      <c r="G62" s="76">
        <f>SUM(G63:G65)</f>
        <v>-37714263.870000005</v>
      </c>
      <c r="H62" s="77">
        <f>SUM(H63:H65)</f>
        <v>-370841083.1</v>
      </c>
      <c r="I62" s="75">
        <f t="shared" si="2"/>
        <v>-408555346.97</v>
      </c>
      <c r="J62" s="76">
        <f>SUM(J63:J65)</f>
        <v>-36534590.6</v>
      </c>
      <c r="K62" s="77">
        <f>SUM(K63:K65)</f>
        <v>-339390267.63</v>
      </c>
      <c r="L62" s="75">
        <f t="shared" si="3"/>
        <v>-375924858.23</v>
      </c>
    </row>
    <row r="63" spans="1:12" ht="12.75">
      <c r="A63" s="216" t="s">
        <v>32</v>
      </c>
      <c r="B63" s="217"/>
      <c r="C63" s="217"/>
      <c r="D63" s="217"/>
      <c r="E63" s="218"/>
      <c r="F63" s="8">
        <v>180</v>
      </c>
      <c r="G63" s="73">
        <v>-944432.85</v>
      </c>
      <c r="H63" s="74">
        <v>-26768762.48</v>
      </c>
      <c r="I63" s="75">
        <f t="shared" si="2"/>
        <v>-27713195.330000002</v>
      </c>
      <c r="J63" s="73">
        <v>-1094540.18</v>
      </c>
      <c r="K63" s="74">
        <v>-28036203.08</v>
      </c>
      <c r="L63" s="75">
        <f t="shared" si="3"/>
        <v>-29130743.259999998</v>
      </c>
    </row>
    <row r="64" spans="1:12" ht="12.75">
      <c r="A64" s="216" t="s">
        <v>47</v>
      </c>
      <c r="B64" s="217"/>
      <c r="C64" s="217"/>
      <c r="D64" s="217"/>
      <c r="E64" s="218"/>
      <c r="F64" s="8">
        <v>181</v>
      </c>
      <c r="G64" s="73">
        <v>-21908456.1</v>
      </c>
      <c r="H64" s="74">
        <v>-188739702.27</v>
      </c>
      <c r="I64" s="75">
        <f t="shared" si="2"/>
        <v>-210648158.37</v>
      </c>
      <c r="J64" s="73">
        <v>-22454007.12</v>
      </c>
      <c r="K64" s="74">
        <v>-192435406.97</v>
      </c>
      <c r="L64" s="75">
        <f t="shared" si="3"/>
        <v>-214889414.09</v>
      </c>
    </row>
    <row r="65" spans="1:12" ht="12.75">
      <c r="A65" s="216" t="s">
        <v>48</v>
      </c>
      <c r="B65" s="217"/>
      <c r="C65" s="217"/>
      <c r="D65" s="217"/>
      <c r="E65" s="218"/>
      <c r="F65" s="8">
        <v>182</v>
      </c>
      <c r="G65" s="73">
        <v>-14861374.92</v>
      </c>
      <c r="H65" s="74">
        <v>-155332618.35</v>
      </c>
      <c r="I65" s="75">
        <f t="shared" si="2"/>
        <v>-170193993.26999998</v>
      </c>
      <c r="J65" s="73">
        <v>-12986043.3</v>
      </c>
      <c r="K65" s="74">
        <v>-118918657.58</v>
      </c>
      <c r="L65" s="75">
        <f t="shared" si="3"/>
        <v>-131904700.88</v>
      </c>
    </row>
    <row r="66" spans="1:12" ht="12.75">
      <c r="A66" s="219" t="s">
        <v>112</v>
      </c>
      <c r="B66" s="217"/>
      <c r="C66" s="217"/>
      <c r="D66" s="217"/>
      <c r="E66" s="218"/>
      <c r="F66" s="8">
        <v>183</v>
      </c>
      <c r="G66" s="76">
        <f>SUM(G67:G73)</f>
        <v>-2292211.58</v>
      </c>
      <c r="H66" s="77">
        <f>SUM(H67:H73)</f>
        <v>-39527905.480000004</v>
      </c>
      <c r="I66" s="75">
        <f t="shared" si="2"/>
        <v>-41820117.06</v>
      </c>
      <c r="J66" s="76">
        <f>SUM(J67:J73)</f>
        <v>-15666707.679999998</v>
      </c>
      <c r="K66" s="77">
        <f>SUM(K67:K73)</f>
        <v>-60076388.06999999</v>
      </c>
      <c r="L66" s="75">
        <f t="shared" si="3"/>
        <v>-75743095.74999999</v>
      </c>
    </row>
    <row r="67" spans="1:12" ht="21" customHeight="1">
      <c r="A67" s="216" t="s">
        <v>416</v>
      </c>
      <c r="B67" s="217"/>
      <c r="C67" s="217"/>
      <c r="D67" s="217"/>
      <c r="E67" s="218"/>
      <c r="F67" s="8">
        <v>184</v>
      </c>
      <c r="G67" s="73">
        <v>0</v>
      </c>
      <c r="H67" s="74">
        <v>-251746.27</v>
      </c>
      <c r="I67" s="75">
        <f t="shared" si="2"/>
        <v>-251746.27</v>
      </c>
      <c r="J67" s="73">
        <v>0</v>
      </c>
      <c r="K67" s="74">
        <v>0</v>
      </c>
      <c r="L67" s="75">
        <f t="shared" si="3"/>
        <v>0</v>
      </c>
    </row>
    <row r="68" spans="1:12" ht="12.75">
      <c r="A68" s="216" t="s">
        <v>49</v>
      </c>
      <c r="B68" s="217"/>
      <c r="C68" s="217"/>
      <c r="D68" s="217"/>
      <c r="E68" s="218"/>
      <c r="F68" s="8">
        <v>185</v>
      </c>
      <c r="G68" s="73">
        <v>0</v>
      </c>
      <c r="H68" s="74">
        <v>-1285.72</v>
      </c>
      <c r="I68" s="75">
        <f t="shared" si="2"/>
        <v>-1285.72</v>
      </c>
      <c r="J68" s="73">
        <v>-17617.52</v>
      </c>
      <c r="K68" s="74">
        <v>0</v>
      </c>
      <c r="L68" s="75">
        <f t="shared" si="3"/>
        <v>-17617.52</v>
      </c>
    </row>
    <row r="69" spans="1:12" ht="12.75">
      <c r="A69" s="216" t="s">
        <v>206</v>
      </c>
      <c r="B69" s="217"/>
      <c r="C69" s="217"/>
      <c r="D69" s="217"/>
      <c r="E69" s="218"/>
      <c r="F69" s="8">
        <v>186</v>
      </c>
      <c r="G69" s="73">
        <v>0</v>
      </c>
      <c r="H69" s="74">
        <v>-1483200</v>
      </c>
      <c r="I69" s="75">
        <f t="shared" si="2"/>
        <v>-1483200</v>
      </c>
      <c r="J69" s="73">
        <v>-10624798</v>
      </c>
      <c r="K69" s="74">
        <v>-12322089.75</v>
      </c>
      <c r="L69" s="75">
        <f t="shared" si="3"/>
        <v>-22946887.75</v>
      </c>
    </row>
    <row r="70" spans="1:12" ht="23.25" customHeight="1">
      <c r="A70" s="216" t="s">
        <v>249</v>
      </c>
      <c r="B70" s="217"/>
      <c r="C70" s="217"/>
      <c r="D70" s="217"/>
      <c r="E70" s="218"/>
      <c r="F70" s="8">
        <v>187</v>
      </c>
      <c r="G70" s="73">
        <v>0</v>
      </c>
      <c r="H70" s="74">
        <v>-2108726.11</v>
      </c>
      <c r="I70" s="75">
        <f t="shared" si="2"/>
        <v>-2108726.11</v>
      </c>
      <c r="J70" s="73">
        <v>-2918028.44</v>
      </c>
      <c r="K70" s="74">
        <v>-346602.08</v>
      </c>
      <c r="L70" s="75">
        <f t="shared" si="3"/>
        <v>-3264630.52</v>
      </c>
    </row>
    <row r="71" spans="1:12" ht="19.5" customHeight="1">
      <c r="A71" s="216" t="s">
        <v>250</v>
      </c>
      <c r="B71" s="217"/>
      <c r="C71" s="217"/>
      <c r="D71" s="217"/>
      <c r="E71" s="218"/>
      <c r="F71" s="8">
        <v>188</v>
      </c>
      <c r="G71" s="73">
        <v>-448365.25</v>
      </c>
      <c r="H71" s="74">
        <v>-472270.55</v>
      </c>
      <c r="I71" s="75">
        <f aca="true" t="shared" si="4" ref="I71:I99">G71+H71</f>
        <v>-920635.8</v>
      </c>
      <c r="J71" s="73">
        <v>-462983.37</v>
      </c>
      <c r="K71" s="74">
        <v>-754073.87</v>
      </c>
      <c r="L71" s="75">
        <f aca="true" t="shared" si="5" ref="L71:L99">J71+K71</f>
        <v>-1217057.24</v>
      </c>
    </row>
    <row r="72" spans="1:12" ht="12.75">
      <c r="A72" s="216" t="s">
        <v>252</v>
      </c>
      <c r="B72" s="217"/>
      <c r="C72" s="217"/>
      <c r="D72" s="217"/>
      <c r="E72" s="218"/>
      <c r="F72" s="8">
        <v>189</v>
      </c>
      <c r="G72" s="73">
        <v>-1579269.61</v>
      </c>
      <c r="H72" s="74">
        <v>-9401600.3</v>
      </c>
      <c r="I72" s="75">
        <f t="shared" si="4"/>
        <v>-10980869.91</v>
      </c>
      <c r="J72" s="73">
        <v>-1293882.54</v>
      </c>
      <c r="K72" s="74"/>
      <c r="L72" s="75">
        <f t="shared" si="5"/>
        <v>-1293882.54</v>
      </c>
    </row>
    <row r="73" spans="1:12" ht="12.75">
      <c r="A73" s="216" t="s">
        <v>251</v>
      </c>
      <c r="B73" s="217"/>
      <c r="C73" s="217"/>
      <c r="D73" s="217"/>
      <c r="E73" s="218"/>
      <c r="F73" s="8">
        <v>190</v>
      </c>
      <c r="G73" s="73">
        <v>-264576.72</v>
      </c>
      <c r="H73" s="74">
        <v>-25809076.53</v>
      </c>
      <c r="I73" s="75">
        <f t="shared" si="4"/>
        <v>-26073653.25</v>
      </c>
      <c r="J73" s="73">
        <v>-349397.81</v>
      </c>
      <c r="K73" s="74">
        <v>-46653622.37</v>
      </c>
      <c r="L73" s="75">
        <f t="shared" si="5"/>
        <v>-47003020.18</v>
      </c>
    </row>
    <row r="74" spans="1:12" ht="24.75" customHeight="1">
      <c r="A74" s="219" t="s">
        <v>113</v>
      </c>
      <c r="B74" s="217"/>
      <c r="C74" s="217"/>
      <c r="D74" s="217"/>
      <c r="E74" s="218"/>
      <c r="F74" s="8">
        <v>191</v>
      </c>
      <c r="G74" s="76">
        <f>SUM(G75:G76)</f>
        <v>-28569.48</v>
      </c>
      <c r="H74" s="77">
        <f>SUM(H75:H76)</f>
        <v>-41459371.08</v>
      </c>
      <c r="I74" s="75">
        <f t="shared" si="4"/>
        <v>-41487940.559999995</v>
      </c>
      <c r="J74" s="76">
        <f>SUM(J75:J76)</f>
        <v>-136891.48</v>
      </c>
      <c r="K74" s="77">
        <f>SUM(K75:K76)</f>
        <v>-44652835.75</v>
      </c>
      <c r="L74" s="75">
        <f t="shared" si="5"/>
        <v>-44789727.23</v>
      </c>
    </row>
    <row r="75" spans="1:12" ht="12.75">
      <c r="A75" s="216" t="s">
        <v>50</v>
      </c>
      <c r="B75" s="217"/>
      <c r="C75" s="217"/>
      <c r="D75" s="217"/>
      <c r="E75" s="218"/>
      <c r="F75" s="8">
        <v>192</v>
      </c>
      <c r="G75" s="73">
        <v>0</v>
      </c>
      <c r="H75" s="74">
        <v>-2436246.75</v>
      </c>
      <c r="I75" s="75">
        <f t="shared" si="4"/>
        <v>-2436246.75</v>
      </c>
      <c r="J75" s="73">
        <v>0</v>
      </c>
      <c r="K75" s="74">
        <v>-2939414.36</v>
      </c>
      <c r="L75" s="75">
        <f t="shared" si="5"/>
        <v>-2939414.36</v>
      </c>
    </row>
    <row r="76" spans="1:12" ht="12.75">
      <c r="A76" s="216" t="s">
        <v>51</v>
      </c>
      <c r="B76" s="217"/>
      <c r="C76" s="217"/>
      <c r="D76" s="217"/>
      <c r="E76" s="218"/>
      <c r="F76" s="8">
        <v>193</v>
      </c>
      <c r="G76" s="73">
        <v>-28569.48</v>
      </c>
      <c r="H76" s="74">
        <v>-39023124.33</v>
      </c>
      <c r="I76" s="75">
        <f t="shared" si="4"/>
        <v>-39051693.809999995</v>
      </c>
      <c r="J76" s="73">
        <v>-136891.48</v>
      </c>
      <c r="K76" s="74">
        <v>-41713421.39</v>
      </c>
      <c r="L76" s="75">
        <f t="shared" si="5"/>
        <v>-41850312.87</v>
      </c>
    </row>
    <row r="77" spans="1:12" ht="12.75">
      <c r="A77" s="219" t="s">
        <v>59</v>
      </c>
      <c r="B77" s="217"/>
      <c r="C77" s="217"/>
      <c r="D77" s="217"/>
      <c r="E77" s="218"/>
      <c r="F77" s="8">
        <v>194</v>
      </c>
      <c r="G77" s="73">
        <v>0</v>
      </c>
      <c r="H77" s="74">
        <v>-81485127.75</v>
      </c>
      <c r="I77" s="75">
        <f t="shared" si="4"/>
        <v>-81485127.75</v>
      </c>
      <c r="J77" s="73"/>
      <c r="K77" s="74">
        <v>-66923934.22</v>
      </c>
      <c r="L77" s="75">
        <f t="shared" si="5"/>
        <v>-66923934.22</v>
      </c>
    </row>
    <row r="78" spans="1:12" ht="48" customHeight="1">
      <c r="A78" s="219" t="s">
        <v>423</v>
      </c>
      <c r="B78" s="217"/>
      <c r="C78" s="217"/>
      <c r="D78" s="217"/>
      <c r="E78" s="218"/>
      <c r="F78" s="8">
        <v>195</v>
      </c>
      <c r="G78" s="76">
        <f>G7+G16+G30+G31+G32+G33+G42+G50+G54+G57+G66+G74+G77</f>
        <v>5136370.96000001</v>
      </c>
      <c r="H78" s="77">
        <f>H7+H16+H30+H31+H32+H33+H42+H50+H54+H57+H66+H74+H77</f>
        <v>71240702.73000014</v>
      </c>
      <c r="I78" s="75">
        <f t="shared" si="4"/>
        <v>76377073.69000015</v>
      </c>
      <c r="J78" s="76">
        <f>J7+J16+J30+J31+J32+J33+J42+J50+J54+J57+J66+J74+J77</f>
        <v>8259744.750000013</v>
      </c>
      <c r="K78" s="77">
        <f>K7+K16+K30+K31+K32+K33+K42+K50+K54+K57+K66+K74+K77</f>
        <v>94570999.8600007</v>
      </c>
      <c r="L78" s="75">
        <f t="shared" si="5"/>
        <v>102830744.61000071</v>
      </c>
    </row>
    <row r="79" spans="1:12" ht="12.75">
      <c r="A79" s="219" t="s">
        <v>114</v>
      </c>
      <c r="B79" s="217"/>
      <c r="C79" s="217"/>
      <c r="D79" s="217"/>
      <c r="E79" s="218"/>
      <c r="F79" s="8">
        <v>196</v>
      </c>
      <c r="G79" s="76">
        <f>SUM(G80:G81)</f>
        <v>-611594.37</v>
      </c>
      <c r="H79" s="77">
        <f>SUM(H80:H81)</f>
        <v>-15878305.67</v>
      </c>
      <c r="I79" s="75">
        <f t="shared" si="4"/>
        <v>-16489900.04</v>
      </c>
      <c r="J79" s="76">
        <f>SUM(J80:J81)</f>
        <v>-1018564.9</v>
      </c>
      <c r="K79" s="77">
        <f>SUM(K80:K81)</f>
        <v>-20113282.01</v>
      </c>
      <c r="L79" s="75">
        <f t="shared" si="5"/>
        <v>-21131846.91</v>
      </c>
    </row>
    <row r="80" spans="1:12" ht="12.75">
      <c r="A80" s="216" t="s">
        <v>52</v>
      </c>
      <c r="B80" s="217"/>
      <c r="C80" s="217"/>
      <c r="D80" s="217"/>
      <c r="E80" s="218"/>
      <c r="F80" s="8">
        <v>197</v>
      </c>
      <c r="G80" s="73">
        <v>-611594.37</v>
      </c>
      <c r="H80" s="74">
        <v>-15878305.67</v>
      </c>
      <c r="I80" s="75">
        <f t="shared" si="4"/>
        <v>-16489900.04</v>
      </c>
      <c r="J80" s="73">
        <v>-1018564.9</v>
      </c>
      <c r="K80" s="74">
        <v>-20113282.01</v>
      </c>
      <c r="L80" s="75">
        <f t="shared" si="5"/>
        <v>-21131846.91</v>
      </c>
    </row>
    <row r="81" spans="1:12" ht="12.75">
      <c r="A81" s="216" t="s">
        <v>53</v>
      </c>
      <c r="B81" s="217"/>
      <c r="C81" s="217"/>
      <c r="D81" s="217"/>
      <c r="E81" s="218"/>
      <c r="F81" s="8">
        <v>198</v>
      </c>
      <c r="G81" s="73">
        <v>0</v>
      </c>
      <c r="H81" s="74">
        <v>0</v>
      </c>
      <c r="I81" s="75">
        <f t="shared" si="4"/>
        <v>0</v>
      </c>
      <c r="J81" s="73"/>
      <c r="K81" s="74"/>
      <c r="L81" s="75">
        <f t="shared" si="5"/>
        <v>0</v>
      </c>
    </row>
    <row r="82" spans="1:12" ht="21" customHeight="1">
      <c r="A82" s="219" t="s">
        <v>208</v>
      </c>
      <c r="B82" s="217"/>
      <c r="C82" s="217"/>
      <c r="D82" s="217"/>
      <c r="E82" s="218"/>
      <c r="F82" s="8">
        <v>199</v>
      </c>
      <c r="G82" s="76">
        <f>G78+G79</f>
        <v>4524776.59000001</v>
      </c>
      <c r="H82" s="77">
        <f>H78+H79</f>
        <v>55362397.06000014</v>
      </c>
      <c r="I82" s="75">
        <f t="shared" si="4"/>
        <v>59887173.65000015</v>
      </c>
      <c r="J82" s="76">
        <f>J78+J79</f>
        <v>7241179.850000013</v>
      </c>
      <c r="K82" s="77">
        <f>K78+K79</f>
        <v>74457717.8500007</v>
      </c>
      <c r="L82" s="75">
        <f t="shared" si="5"/>
        <v>81698897.7000007</v>
      </c>
    </row>
    <row r="83" spans="1:12" ht="12.75">
      <c r="A83" s="219" t="s">
        <v>253</v>
      </c>
      <c r="B83" s="220"/>
      <c r="C83" s="220"/>
      <c r="D83" s="220"/>
      <c r="E83" s="228"/>
      <c r="F83" s="8">
        <v>200</v>
      </c>
      <c r="G83" s="73">
        <v>4271048.8</v>
      </c>
      <c r="H83" s="74">
        <v>52911365.8</v>
      </c>
      <c r="I83" s="75">
        <f t="shared" si="4"/>
        <v>57182414.599999994</v>
      </c>
      <c r="J83" s="73">
        <v>6646168.6</v>
      </c>
      <c r="K83" s="74">
        <v>71882591.02</v>
      </c>
      <c r="L83" s="75">
        <f t="shared" si="5"/>
        <v>78528759.61999999</v>
      </c>
    </row>
    <row r="84" spans="1:12" ht="12.75">
      <c r="A84" s="219" t="s">
        <v>254</v>
      </c>
      <c r="B84" s="220"/>
      <c r="C84" s="220"/>
      <c r="D84" s="220"/>
      <c r="E84" s="228"/>
      <c r="F84" s="8">
        <v>201</v>
      </c>
      <c r="G84" s="73">
        <v>253727.79</v>
      </c>
      <c r="H84" s="74">
        <v>2451031.37</v>
      </c>
      <c r="I84" s="75">
        <f t="shared" si="4"/>
        <v>2704759.16</v>
      </c>
      <c r="J84" s="73">
        <v>595011.25</v>
      </c>
      <c r="K84" s="127">
        <v>2575126.8</v>
      </c>
      <c r="L84" s="75">
        <f t="shared" si="5"/>
        <v>3170138.05</v>
      </c>
    </row>
    <row r="85" spans="1:12" ht="12.75">
      <c r="A85" s="219" t="s">
        <v>259</v>
      </c>
      <c r="B85" s="220"/>
      <c r="C85" s="220"/>
      <c r="D85" s="220"/>
      <c r="E85" s="220"/>
      <c r="F85" s="8">
        <v>202</v>
      </c>
      <c r="G85" s="73">
        <v>245286226.63000003</v>
      </c>
      <c r="H85" s="74">
        <v>1426435061.8000002</v>
      </c>
      <c r="I85" s="127">
        <f>'[2]RDG-kumulativno'!L85</f>
        <v>1671721288.4300003</v>
      </c>
      <c r="J85" s="73">
        <f>J7+J16+J30+J31+J32</f>
        <v>255787603.34</v>
      </c>
      <c r="K85" s="127">
        <f>K7+K16+K30+K31+K32</f>
        <v>1436338159.3300006</v>
      </c>
      <c r="L85" s="81">
        <f t="shared" si="5"/>
        <v>1692125762.6700006</v>
      </c>
    </row>
    <row r="86" spans="1:12" ht="12.75">
      <c r="A86" s="219" t="s">
        <v>260</v>
      </c>
      <c r="B86" s="220"/>
      <c r="C86" s="220"/>
      <c r="D86" s="220"/>
      <c r="E86" s="220"/>
      <c r="F86" s="8">
        <v>203</v>
      </c>
      <c r="G86" s="73">
        <v>-240761450.04000002</v>
      </c>
      <c r="H86" s="74">
        <v>-1371072664.74</v>
      </c>
      <c r="I86" s="127">
        <f>'[2]RDG-kumulativno'!L86</f>
        <v>-1611834114.78</v>
      </c>
      <c r="J86" s="73">
        <f>J33+J42+J50+J54+J57+J66+J74+J77+J79</f>
        <v>-248546423.49</v>
      </c>
      <c r="K86" s="127">
        <f>K33+K42+K50+K54+K57+K66+K74+K77+K79</f>
        <v>-1361880441.4799998</v>
      </c>
      <c r="L86" s="81">
        <f t="shared" si="5"/>
        <v>-1610426864.9699998</v>
      </c>
    </row>
    <row r="87" spans="1:12" ht="12.75">
      <c r="A87" s="219" t="s">
        <v>209</v>
      </c>
      <c r="B87" s="217"/>
      <c r="C87" s="217"/>
      <c r="D87" s="217"/>
      <c r="E87" s="217"/>
      <c r="F87" s="8">
        <v>204</v>
      </c>
      <c r="G87" s="76">
        <f>SUM(G88:G94)-G95</f>
        <v>-3090301</v>
      </c>
      <c r="H87" s="77">
        <f>SUM(H88:H94)-H95</f>
        <v>-22036457</v>
      </c>
      <c r="I87" s="128">
        <f t="shared" si="4"/>
        <v>-25126758</v>
      </c>
      <c r="J87" s="76">
        <f>SUM(J88:J94)-J95</f>
        <v>8356232</v>
      </c>
      <c r="K87" s="129">
        <f>SUM(K88:K94)-K95</f>
        <v>-9595528</v>
      </c>
      <c r="L87" s="75">
        <f t="shared" si="5"/>
        <v>-1239296</v>
      </c>
    </row>
    <row r="88" spans="1:12" ht="19.5" customHeight="1">
      <c r="A88" s="216" t="s">
        <v>261</v>
      </c>
      <c r="B88" s="217"/>
      <c r="C88" s="217"/>
      <c r="D88" s="217"/>
      <c r="E88" s="217"/>
      <c r="F88" s="8">
        <v>205</v>
      </c>
      <c r="G88" s="73">
        <v>0</v>
      </c>
      <c r="H88" s="74">
        <v>-17581</v>
      </c>
      <c r="I88" s="75">
        <f t="shared" si="4"/>
        <v>-17581</v>
      </c>
      <c r="J88" s="73"/>
      <c r="K88" s="74">
        <v>-3790953</v>
      </c>
      <c r="L88" s="75">
        <f t="shared" si="5"/>
        <v>-3790953</v>
      </c>
    </row>
    <row r="89" spans="1:12" ht="23.25" customHeight="1">
      <c r="A89" s="216" t="s">
        <v>411</v>
      </c>
      <c r="B89" s="217"/>
      <c r="C89" s="217"/>
      <c r="D89" s="217"/>
      <c r="E89" s="217"/>
      <c r="F89" s="8">
        <v>206</v>
      </c>
      <c r="G89" s="73">
        <v>-3090301</v>
      </c>
      <c r="H89" s="74">
        <v>-18576900</v>
      </c>
      <c r="I89" s="75">
        <f t="shared" si="4"/>
        <v>-21667201</v>
      </c>
      <c r="J89" s="73">
        <v>8356232</v>
      </c>
      <c r="K89" s="130">
        <v>-4175162</v>
      </c>
      <c r="L89" s="75">
        <f t="shared" si="5"/>
        <v>4181070</v>
      </c>
    </row>
    <row r="90" spans="1:12" ht="36" customHeight="1">
      <c r="A90" s="216" t="s">
        <v>412</v>
      </c>
      <c r="B90" s="217"/>
      <c r="C90" s="217"/>
      <c r="D90" s="217"/>
      <c r="E90" s="217"/>
      <c r="F90" s="8">
        <v>207</v>
      </c>
      <c r="G90" s="73">
        <v>0</v>
      </c>
      <c r="H90" s="74">
        <v>-3441976</v>
      </c>
      <c r="I90" s="75">
        <f t="shared" si="4"/>
        <v>-3441976</v>
      </c>
      <c r="J90" s="73"/>
      <c r="K90" s="74">
        <v>-1629413</v>
      </c>
      <c r="L90" s="75">
        <f t="shared" si="5"/>
        <v>-1629413</v>
      </c>
    </row>
    <row r="91" spans="1:12" ht="21" customHeight="1">
      <c r="A91" s="216" t="s">
        <v>417</v>
      </c>
      <c r="B91" s="217"/>
      <c r="C91" s="217"/>
      <c r="D91" s="217"/>
      <c r="E91" s="217"/>
      <c r="F91" s="8">
        <v>208</v>
      </c>
      <c r="G91" s="73">
        <v>0</v>
      </c>
      <c r="H91" s="74">
        <v>0</v>
      </c>
      <c r="I91" s="75">
        <f t="shared" si="4"/>
        <v>0</v>
      </c>
      <c r="J91" s="73"/>
      <c r="K91" s="74"/>
      <c r="L91" s="75">
        <f t="shared" si="5"/>
        <v>0</v>
      </c>
    </row>
    <row r="92" spans="1:12" ht="12.75">
      <c r="A92" s="216" t="s">
        <v>265</v>
      </c>
      <c r="B92" s="217"/>
      <c r="C92" s="217"/>
      <c r="D92" s="217"/>
      <c r="E92" s="217"/>
      <c r="F92" s="8">
        <v>209</v>
      </c>
      <c r="G92" s="73">
        <v>0</v>
      </c>
      <c r="H92" s="74">
        <v>0</v>
      </c>
      <c r="I92" s="75">
        <f t="shared" si="4"/>
        <v>0</v>
      </c>
      <c r="J92" s="73"/>
      <c r="K92" s="74"/>
      <c r="L92" s="75">
        <f t="shared" si="5"/>
        <v>0</v>
      </c>
    </row>
    <row r="93" spans="1:12" ht="22.5" customHeight="1">
      <c r="A93" s="216" t="s">
        <v>266</v>
      </c>
      <c r="B93" s="217"/>
      <c r="C93" s="217"/>
      <c r="D93" s="217"/>
      <c r="E93" s="217"/>
      <c r="F93" s="8">
        <v>210</v>
      </c>
      <c r="G93" s="73">
        <v>0</v>
      </c>
      <c r="H93" s="74">
        <v>0</v>
      </c>
      <c r="I93" s="75">
        <f t="shared" si="4"/>
        <v>0</v>
      </c>
      <c r="J93" s="73"/>
      <c r="K93" s="74"/>
      <c r="L93" s="75">
        <f t="shared" si="5"/>
        <v>0</v>
      </c>
    </row>
    <row r="94" spans="1:12" ht="12.75">
      <c r="A94" s="216" t="s">
        <v>267</v>
      </c>
      <c r="B94" s="217"/>
      <c r="C94" s="217"/>
      <c r="D94" s="217"/>
      <c r="E94" s="217"/>
      <c r="F94" s="8">
        <v>211</v>
      </c>
      <c r="G94" s="73">
        <v>0</v>
      </c>
      <c r="H94" s="74">
        <v>0</v>
      </c>
      <c r="I94" s="75">
        <f t="shared" si="4"/>
        <v>0</v>
      </c>
      <c r="J94" s="73"/>
      <c r="K94" s="74"/>
      <c r="L94" s="75">
        <f t="shared" si="5"/>
        <v>0</v>
      </c>
    </row>
    <row r="95" spans="1:12" ht="12.75">
      <c r="A95" s="216" t="s">
        <v>268</v>
      </c>
      <c r="B95" s="217"/>
      <c r="C95" s="217"/>
      <c r="D95" s="217"/>
      <c r="E95" s="217"/>
      <c r="F95" s="8">
        <v>212</v>
      </c>
      <c r="G95" s="73">
        <v>0</v>
      </c>
      <c r="H95" s="74">
        <v>0</v>
      </c>
      <c r="I95" s="75">
        <f t="shared" si="4"/>
        <v>0</v>
      </c>
      <c r="J95" s="73"/>
      <c r="K95" s="74"/>
      <c r="L95" s="75">
        <f t="shared" si="5"/>
        <v>0</v>
      </c>
    </row>
    <row r="96" spans="1:12" ht="12.75">
      <c r="A96" s="219" t="s">
        <v>207</v>
      </c>
      <c r="B96" s="217"/>
      <c r="C96" s="217"/>
      <c r="D96" s="217"/>
      <c r="E96" s="217"/>
      <c r="F96" s="8">
        <v>213</v>
      </c>
      <c r="G96" s="76">
        <f>G82+G87</f>
        <v>1434475.59000001</v>
      </c>
      <c r="H96" s="77">
        <f>H82+H87</f>
        <v>33325940.060000136</v>
      </c>
      <c r="I96" s="75">
        <f t="shared" si="4"/>
        <v>34760415.65000015</v>
      </c>
      <c r="J96" s="76">
        <f>J82+J87</f>
        <v>15597411.850000013</v>
      </c>
      <c r="K96" s="77">
        <f>K82+K87</f>
        <v>64862189.850000694</v>
      </c>
      <c r="L96" s="75">
        <f t="shared" si="5"/>
        <v>80459601.7000007</v>
      </c>
    </row>
    <row r="97" spans="1:12" ht="12.75">
      <c r="A97" s="219" t="s">
        <v>253</v>
      </c>
      <c r="B97" s="220"/>
      <c r="C97" s="220"/>
      <c r="D97" s="220"/>
      <c r="E97" s="228"/>
      <c r="F97" s="8">
        <v>214</v>
      </c>
      <c r="G97" s="73">
        <v>1180748</v>
      </c>
      <c r="H97" s="74">
        <v>30905282</v>
      </c>
      <c r="I97" s="75">
        <f t="shared" si="4"/>
        <v>32086030</v>
      </c>
      <c r="J97" s="73">
        <v>15002401</v>
      </c>
      <c r="K97" s="74">
        <v>65502156</v>
      </c>
      <c r="L97" s="75">
        <f t="shared" si="5"/>
        <v>80504557</v>
      </c>
    </row>
    <row r="98" spans="1:12" ht="12.75">
      <c r="A98" s="219" t="s">
        <v>254</v>
      </c>
      <c r="B98" s="220"/>
      <c r="C98" s="220"/>
      <c r="D98" s="220"/>
      <c r="E98" s="228"/>
      <c r="F98" s="8">
        <v>215</v>
      </c>
      <c r="G98" s="73">
        <v>253728</v>
      </c>
      <c r="H98" s="74">
        <v>2420657</v>
      </c>
      <c r="I98" s="75">
        <f t="shared" si="4"/>
        <v>2674385</v>
      </c>
      <c r="J98" s="73">
        <v>595011</v>
      </c>
      <c r="K98" s="74">
        <v>-639966</v>
      </c>
      <c r="L98" s="75">
        <f t="shared" si="5"/>
        <v>-44955</v>
      </c>
    </row>
    <row r="99" spans="1:12" ht="12.75">
      <c r="A99" s="221" t="s">
        <v>291</v>
      </c>
      <c r="B99" s="223"/>
      <c r="C99" s="223"/>
      <c r="D99" s="223"/>
      <c r="E99" s="223"/>
      <c r="F99" s="9">
        <v>216</v>
      </c>
      <c r="G99" s="78">
        <v>0</v>
      </c>
      <c r="H99" s="79">
        <v>0</v>
      </c>
      <c r="I99" s="80">
        <f t="shared" si="4"/>
        <v>0</v>
      </c>
      <c r="J99" s="78">
        <v>0</v>
      </c>
      <c r="K99" s="79">
        <v>0</v>
      </c>
      <c r="L99" s="80">
        <f t="shared" si="5"/>
        <v>0</v>
      </c>
    </row>
    <row r="100" spans="1:12" ht="12.75">
      <c r="A100" s="236" t="s">
        <v>363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J85:K86" unlockedFormula="1"/>
    <ignoredError sqref="K74 G88:I88 G79:H87" formulaRange="1"/>
    <ignoredError sqref="I42:I63 G66:I73 I96 I7:L17 I19:L23 I18 L18 I25:L26 I24:J24 L24 I33:I38" formula="1"/>
    <ignoredError sqref="G74:I78 I79:I84 I87 J18:K18 K24 I85:I86" formula="1" formulaRange="1"/>
    <ignoredError sqref="I85:I86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56" customWidth="1"/>
  </cols>
  <sheetData>
    <row r="1" spans="1:10" ht="12.75">
      <c r="A1" s="238" t="s">
        <v>211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ht="12.75">
      <c r="A2" s="241" t="s">
        <v>402</v>
      </c>
      <c r="B2" s="242"/>
      <c r="C2" s="242"/>
      <c r="D2" s="242"/>
      <c r="E2" s="242"/>
      <c r="F2" s="242"/>
      <c r="G2" s="242"/>
      <c r="H2" s="242"/>
      <c r="I2" s="242"/>
      <c r="J2" s="240"/>
    </row>
    <row r="3" spans="1:11" ht="12.75">
      <c r="A3" s="140"/>
      <c r="B3" s="141"/>
      <c r="C3" s="141"/>
      <c r="D3" s="257"/>
      <c r="E3" s="257"/>
      <c r="F3" s="141"/>
      <c r="G3" s="141"/>
      <c r="H3" s="141"/>
      <c r="I3" s="141"/>
      <c r="J3" s="142"/>
      <c r="K3" s="143" t="s">
        <v>58</v>
      </c>
    </row>
    <row r="4" spans="1:11" ht="33.75">
      <c r="A4" s="243" t="s">
        <v>6</v>
      </c>
      <c r="B4" s="243"/>
      <c r="C4" s="243"/>
      <c r="D4" s="243"/>
      <c r="E4" s="243"/>
      <c r="F4" s="243"/>
      <c r="G4" s="243"/>
      <c r="H4" s="243"/>
      <c r="I4" s="63" t="s">
        <v>62</v>
      </c>
      <c r="J4" s="64" t="s">
        <v>359</v>
      </c>
      <c r="K4" s="64" t="s">
        <v>360</v>
      </c>
    </row>
    <row r="5" spans="1:11" ht="12.75" customHeight="1">
      <c r="A5" s="244">
        <v>1</v>
      </c>
      <c r="B5" s="244"/>
      <c r="C5" s="244"/>
      <c r="D5" s="244"/>
      <c r="E5" s="244"/>
      <c r="F5" s="244"/>
      <c r="G5" s="244"/>
      <c r="H5" s="244"/>
      <c r="I5" s="65">
        <v>2</v>
      </c>
      <c r="J5" s="66" t="s">
        <v>60</v>
      </c>
      <c r="K5" s="66" t="s">
        <v>61</v>
      </c>
    </row>
    <row r="6" spans="1:11" ht="12.75">
      <c r="A6" s="248" t="s">
        <v>213</v>
      </c>
      <c r="B6" s="249"/>
      <c r="C6" s="249"/>
      <c r="D6" s="249"/>
      <c r="E6" s="249"/>
      <c r="F6" s="249"/>
      <c r="G6" s="249"/>
      <c r="H6" s="250"/>
      <c r="I6" s="61">
        <v>1</v>
      </c>
      <c r="J6" s="62">
        <f>J7+J18+J36</f>
        <v>67562577</v>
      </c>
      <c r="K6" s="62">
        <f>K7+K18+K36</f>
        <v>-224280840</v>
      </c>
    </row>
    <row r="7" spans="1:11" ht="12.75">
      <c r="A7" s="251" t="s">
        <v>214</v>
      </c>
      <c r="B7" s="246"/>
      <c r="C7" s="246"/>
      <c r="D7" s="246"/>
      <c r="E7" s="246"/>
      <c r="F7" s="246"/>
      <c r="G7" s="246"/>
      <c r="H7" s="247"/>
      <c r="I7" s="12">
        <v>2</v>
      </c>
      <c r="J7" s="57">
        <f>J8+J9</f>
        <v>114363059</v>
      </c>
      <c r="K7" s="57">
        <f>K8+K9</f>
        <v>70875532</v>
      </c>
    </row>
    <row r="8" spans="1:11" ht="12.75">
      <c r="A8" s="245" t="s">
        <v>85</v>
      </c>
      <c r="B8" s="246"/>
      <c r="C8" s="246"/>
      <c r="D8" s="246"/>
      <c r="E8" s="246"/>
      <c r="F8" s="246"/>
      <c r="G8" s="246"/>
      <c r="H8" s="247"/>
      <c r="I8" s="12">
        <v>3</v>
      </c>
      <c r="J8" s="18">
        <v>76377074</v>
      </c>
      <c r="K8" s="18">
        <v>102830745</v>
      </c>
    </row>
    <row r="9" spans="1:11" ht="12.75">
      <c r="A9" s="245" t="s">
        <v>86</v>
      </c>
      <c r="B9" s="246"/>
      <c r="C9" s="246"/>
      <c r="D9" s="246"/>
      <c r="E9" s="246"/>
      <c r="F9" s="246"/>
      <c r="G9" s="246"/>
      <c r="H9" s="247"/>
      <c r="I9" s="12">
        <v>4</v>
      </c>
      <c r="J9" s="57">
        <f>J10+J11+J12+J13+J14+J15+J16+J17</f>
        <v>37985985</v>
      </c>
      <c r="K9" s="57">
        <f>SUM(K10:K17)</f>
        <v>-31955213</v>
      </c>
    </row>
    <row r="10" spans="1:11" ht="12.75">
      <c r="A10" s="245" t="s">
        <v>115</v>
      </c>
      <c r="B10" s="246"/>
      <c r="C10" s="246"/>
      <c r="D10" s="246"/>
      <c r="E10" s="246"/>
      <c r="F10" s="246"/>
      <c r="G10" s="246"/>
      <c r="H10" s="247"/>
      <c r="I10" s="12">
        <v>5</v>
      </c>
      <c r="J10" s="18">
        <v>39781305</v>
      </c>
      <c r="K10" s="18">
        <v>36613921</v>
      </c>
    </row>
    <row r="11" spans="1:11" ht="12.75">
      <c r="A11" s="245" t="s">
        <v>116</v>
      </c>
      <c r="B11" s="246"/>
      <c r="C11" s="246"/>
      <c r="D11" s="246"/>
      <c r="E11" s="246"/>
      <c r="F11" s="246"/>
      <c r="G11" s="246"/>
      <c r="H11" s="247"/>
      <c r="I11" s="12">
        <v>6</v>
      </c>
      <c r="J11" s="18">
        <v>3771979</v>
      </c>
      <c r="K11" s="18">
        <v>3189926</v>
      </c>
    </row>
    <row r="12" spans="1:11" ht="12.75">
      <c r="A12" s="245" t="s">
        <v>117</v>
      </c>
      <c r="B12" s="246"/>
      <c r="C12" s="246"/>
      <c r="D12" s="246"/>
      <c r="E12" s="246"/>
      <c r="F12" s="246"/>
      <c r="G12" s="246"/>
      <c r="H12" s="247"/>
      <c r="I12" s="12">
        <v>7</v>
      </c>
      <c r="J12" s="18">
        <v>-4909930</v>
      </c>
      <c r="K12" s="18">
        <v>20745645</v>
      </c>
    </row>
    <row r="13" spans="1:11" ht="12.75">
      <c r="A13" s="245" t="s">
        <v>118</v>
      </c>
      <c r="B13" s="246"/>
      <c r="C13" s="246"/>
      <c r="D13" s="246"/>
      <c r="E13" s="246"/>
      <c r="F13" s="246"/>
      <c r="G13" s="246"/>
      <c r="H13" s="247"/>
      <c r="I13" s="12">
        <v>8</v>
      </c>
      <c r="J13" s="18"/>
      <c r="K13" s="18">
        <v>17802</v>
      </c>
    </row>
    <row r="14" spans="1:11" ht="12.75">
      <c r="A14" s="245" t="s">
        <v>119</v>
      </c>
      <c r="B14" s="246"/>
      <c r="C14" s="246"/>
      <c r="D14" s="246"/>
      <c r="E14" s="246"/>
      <c r="F14" s="246"/>
      <c r="G14" s="246"/>
      <c r="H14" s="247"/>
      <c r="I14" s="12">
        <v>9</v>
      </c>
      <c r="J14" s="18">
        <v>2883218</v>
      </c>
      <c r="K14" s="18">
        <v>-111727677</v>
      </c>
    </row>
    <row r="15" spans="1:11" ht="12.75">
      <c r="A15" s="245" t="s">
        <v>120</v>
      </c>
      <c r="B15" s="246"/>
      <c r="C15" s="246"/>
      <c r="D15" s="246"/>
      <c r="E15" s="246"/>
      <c r="F15" s="246"/>
      <c r="G15" s="246"/>
      <c r="H15" s="247"/>
      <c r="I15" s="12">
        <v>10</v>
      </c>
      <c r="J15" s="18">
        <v>-6517</v>
      </c>
      <c r="K15" s="18">
        <v>-744555</v>
      </c>
    </row>
    <row r="16" spans="1:11" ht="21" customHeight="1">
      <c r="A16" s="245" t="s">
        <v>121</v>
      </c>
      <c r="B16" s="246"/>
      <c r="C16" s="246"/>
      <c r="D16" s="246"/>
      <c r="E16" s="246"/>
      <c r="F16" s="246"/>
      <c r="G16" s="246"/>
      <c r="H16" s="247"/>
      <c r="I16" s="12">
        <v>11</v>
      </c>
      <c r="J16" s="18"/>
      <c r="K16" s="18">
        <v>-851602</v>
      </c>
    </row>
    <row r="17" spans="1:11" ht="12.75">
      <c r="A17" s="245" t="s">
        <v>122</v>
      </c>
      <c r="B17" s="246"/>
      <c r="C17" s="246"/>
      <c r="D17" s="246"/>
      <c r="E17" s="246"/>
      <c r="F17" s="246"/>
      <c r="G17" s="246"/>
      <c r="H17" s="247"/>
      <c r="I17" s="12">
        <v>12</v>
      </c>
      <c r="J17" s="18">
        <v>-3534070</v>
      </c>
      <c r="K17" s="18">
        <v>20801327</v>
      </c>
    </row>
    <row r="18" spans="1:11" ht="12.75">
      <c r="A18" s="251" t="s">
        <v>123</v>
      </c>
      <c r="B18" s="246"/>
      <c r="C18" s="246"/>
      <c r="D18" s="246"/>
      <c r="E18" s="246"/>
      <c r="F18" s="246"/>
      <c r="G18" s="246"/>
      <c r="H18" s="247"/>
      <c r="I18" s="12">
        <v>13</v>
      </c>
      <c r="J18" s="58">
        <f>SUM(J19:J35)</f>
        <v>-27522695</v>
      </c>
      <c r="K18" s="58">
        <f>SUM(K19:K35)</f>
        <v>-273452476</v>
      </c>
    </row>
    <row r="19" spans="1:11" ht="12.75">
      <c r="A19" s="245" t="s">
        <v>124</v>
      </c>
      <c r="B19" s="246"/>
      <c r="C19" s="246"/>
      <c r="D19" s="246"/>
      <c r="E19" s="246"/>
      <c r="F19" s="246"/>
      <c r="G19" s="246"/>
      <c r="H19" s="247"/>
      <c r="I19" s="12">
        <v>14</v>
      </c>
      <c r="J19" s="18">
        <v>31274057</v>
      </c>
      <c r="K19" s="18">
        <v>54790253</v>
      </c>
    </row>
    <row r="20" spans="1:11" ht="19.5" customHeight="1">
      <c r="A20" s="245" t="s">
        <v>147</v>
      </c>
      <c r="B20" s="246"/>
      <c r="C20" s="246"/>
      <c r="D20" s="246"/>
      <c r="E20" s="246"/>
      <c r="F20" s="246"/>
      <c r="G20" s="246"/>
      <c r="H20" s="247"/>
      <c r="I20" s="12">
        <v>15</v>
      </c>
      <c r="J20" s="18">
        <v>-199344957</v>
      </c>
      <c r="K20" s="18">
        <v>-445452044</v>
      </c>
    </row>
    <row r="21" spans="1:11" ht="12.75">
      <c r="A21" s="245" t="s">
        <v>125</v>
      </c>
      <c r="B21" s="246"/>
      <c r="C21" s="246"/>
      <c r="D21" s="246"/>
      <c r="E21" s="246"/>
      <c r="F21" s="246"/>
      <c r="G21" s="246"/>
      <c r="H21" s="247"/>
      <c r="I21" s="12">
        <v>16</v>
      </c>
      <c r="J21" s="18">
        <v>35067183</v>
      </c>
      <c r="K21" s="18">
        <v>86655045</v>
      </c>
    </row>
    <row r="22" spans="1:11" ht="22.5" customHeight="1">
      <c r="A22" s="245" t="s">
        <v>126</v>
      </c>
      <c r="B22" s="246"/>
      <c r="C22" s="246"/>
      <c r="D22" s="246"/>
      <c r="E22" s="246"/>
      <c r="F22" s="246"/>
      <c r="G22" s="246"/>
      <c r="H22" s="247"/>
      <c r="I22" s="12">
        <v>17</v>
      </c>
      <c r="J22" s="18"/>
      <c r="K22" s="18"/>
    </row>
    <row r="23" spans="1:11" ht="21" customHeight="1">
      <c r="A23" s="245" t="s">
        <v>127</v>
      </c>
      <c r="B23" s="246"/>
      <c r="C23" s="246"/>
      <c r="D23" s="246"/>
      <c r="E23" s="246"/>
      <c r="F23" s="246"/>
      <c r="G23" s="246"/>
      <c r="H23" s="247"/>
      <c r="I23" s="12">
        <v>18</v>
      </c>
      <c r="J23" s="18">
        <v>1500626</v>
      </c>
      <c r="K23" s="18">
        <v>1700834</v>
      </c>
    </row>
    <row r="24" spans="1:11" ht="12.75">
      <c r="A24" s="245" t="s">
        <v>128</v>
      </c>
      <c r="B24" s="246"/>
      <c r="C24" s="246"/>
      <c r="D24" s="246"/>
      <c r="E24" s="246"/>
      <c r="F24" s="246"/>
      <c r="G24" s="246"/>
      <c r="H24" s="247"/>
      <c r="I24" s="12">
        <v>19</v>
      </c>
      <c r="J24" s="18">
        <v>-186938543</v>
      </c>
      <c r="K24" s="18">
        <v>22859215</v>
      </c>
    </row>
    <row r="25" spans="1:11" ht="12.75">
      <c r="A25" s="245" t="s">
        <v>129</v>
      </c>
      <c r="B25" s="246"/>
      <c r="C25" s="246"/>
      <c r="D25" s="246"/>
      <c r="E25" s="246"/>
      <c r="F25" s="246"/>
      <c r="G25" s="246"/>
      <c r="H25" s="247"/>
      <c r="I25" s="12">
        <v>20</v>
      </c>
      <c r="J25" s="18">
        <v>3519334</v>
      </c>
      <c r="K25" s="18">
        <v>65453</v>
      </c>
    </row>
    <row r="26" spans="1:11" ht="12.75">
      <c r="A26" s="245" t="s">
        <v>130</v>
      </c>
      <c r="B26" s="246"/>
      <c r="C26" s="246"/>
      <c r="D26" s="246"/>
      <c r="E26" s="246"/>
      <c r="F26" s="246"/>
      <c r="G26" s="246"/>
      <c r="H26" s="247"/>
      <c r="I26" s="12">
        <v>21</v>
      </c>
      <c r="J26" s="18">
        <v>-295950493</v>
      </c>
      <c r="K26" s="18">
        <v>-292767238</v>
      </c>
    </row>
    <row r="27" spans="1:11" ht="12.75">
      <c r="A27" s="245" t="s">
        <v>131</v>
      </c>
      <c r="B27" s="246"/>
      <c r="C27" s="246"/>
      <c r="D27" s="246"/>
      <c r="E27" s="246"/>
      <c r="F27" s="246"/>
      <c r="G27" s="246"/>
      <c r="H27" s="247"/>
      <c r="I27" s="12">
        <v>22</v>
      </c>
      <c r="J27" s="18"/>
      <c r="K27" s="18"/>
    </row>
    <row r="28" spans="1:11" ht="21" customHeight="1">
      <c r="A28" s="245" t="s">
        <v>146</v>
      </c>
      <c r="B28" s="246"/>
      <c r="C28" s="246"/>
      <c r="D28" s="246"/>
      <c r="E28" s="246"/>
      <c r="F28" s="246"/>
      <c r="G28" s="246"/>
      <c r="H28" s="247"/>
      <c r="I28" s="12">
        <v>23</v>
      </c>
      <c r="J28" s="18">
        <v>-4322088</v>
      </c>
      <c r="K28" s="18">
        <v>3446754</v>
      </c>
    </row>
    <row r="29" spans="1:11" ht="12.75">
      <c r="A29" s="245" t="s">
        <v>132</v>
      </c>
      <c r="B29" s="246"/>
      <c r="C29" s="246"/>
      <c r="D29" s="246"/>
      <c r="E29" s="246"/>
      <c r="F29" s="246"/>
      <c r="G29" s="246"/>
      <c r="H29" s="247"/>
      <c r="I29" s="12">
        <v>24</v>
      </c>
      <c r="J29" s="18">
        <v>548792748</v>
      </c>
      <c r="K29" s="18">
        <v>305007409</v>
      </c>
    </row>
    <row r="30" spans="1:11" ht="19.5" customHeight="1">
      <c r="A30" s="245" t="s">
        <v>133</v>
      </c>
      <c r="B30" s="246"/>
      <c r="C30" s="246"/>
      <c r="D30" s="246"/>
      <c r="E30" s="246"/>
      <c r="F30" s="246"/>
      <c r="G30" s="246"/>
      <c r="H30" s="247"/>
      <c r="I30" s="12">
        <v>25</v>
      </c>
      <c r="J30" s="18">
        <v>-1500626</v>
      </c>
      <c r="K30" s="18">
        <v>-1700834</v>
      </c>
    </row>
    <row r="31" spans="1:11" ht="12.75">
      <c r="A31" s="245" t="s">
        <v>134</v>
      </c>
      <c r="B31" s="246"/>
      <c r="C31" s="246"/>
      <c r="D31" s="246"/>
      <c r="E31" s="246"/>
      <c r="F31" s="246"/>
      <c r="G31" s="246"/>
      <c r="H31" s="247"/>
      <c r="I31" s="12">
        <v>26</v>
      </c>
      <c r="J31" s="18">
        <v>4271449</v>
      </c>
      <c r="K31" s="18">
        <v>1142268</v>
      </c>
    </row>
    <row r="32" spans="1:11" ht="12.75">
      <c r="A32" s="245" t="s">
        <v>135</v>
      </c>
      <c r="B32" s="246"/>
      <c r="C32" s="246"/>
      <c r="D32" s="246"/>
      <c r="E32" s="246"/>
      <c r="F32" s="246"/>
      <c r="G32" s="246"/>
      <c r="H32" s="247"/>
      <c r="I32" s="12">
        <v>27</v>
      </c>
      <c r="J32" s="18"/>
      <c r="K32" s="18"/>
    </row>
    <row r="33" spans="1:11" ht="12.75">
      <c r="A33" s="245" t="s">
        <v>136</v>
      </c>
      <c r="B33" s="246"/>
      <c r="C33" s="246"/>
      <c r="D33" s="246"/>
      <c r="E33" s="246"/>
      <c r="F33" s="246"/>
      <c r="G33" s="246"/>
      <c r="H33" s="247"/>
      <c r="I33" s="12">
        <v>28</v>
      </c>
      <c r="J33" s="18">
        <v>-52587787</v>
      </c>
      <c r="K33" s="18">
        <v>-16299312</v>
      </c>
    </row>
    <row r="34" spans="1:11" ht="12.75">
      <c r="A34" s="245" t="s">
        <v>137</v>
      </c>
      <c r="B34" s="246"/>
      <c r="C34" s="246"/>
      <c r="D34" s="246"/>
      <c r="E34" s="246"/>
      <c r="F34" s="246"/>
      <c r="G34" s="246"/>
      <c r="H34" s="247"/>
      <c r="I34" s="12">
        <v>29</v>
      </c>
      <c r="J34" s="18">
        <v>63976810</v>
      </c>
      <c r="K34" s="18">
        <v>31289470</v>
      </c>
    </row>
    <row r="35" spans="1:11" ht="21" customHeight="1">
      <c r="A35" s="245" t="s">
        <v>138</v>
      </c>
      <c r="B35" s="246"/>
      <c r="C35" s="246"/>
      <c r="D35" s="246"/>
      <c r="E35" s="246"/>
      <c r="F35" s="246"/>
      <c r="G35" s="246"/>
      <c r="H35" s="247"/>
      <c r="I35" s="12">
        <v>30</v>
      </c>
      <c r="J35" s="18">
        <v>24719592</v>
      </c>
      <c r="K35" s="18">
        <v>-24189749</v>
      </c>
    </row>
    <row r="36" spans="1:11" ht="12.75">
      <c r="A36" s="251" t="s">
        <v>139</v>
      </c>
      <c r="B36" s="246"/>
      <c r="C36" s="246"/>
      <c r="D36" s="246"/>
      <c r="E36" s="246"/>
      <c r="F36" s="246"/>
      <c r="G36" s="246"/>
      <c r="H36" s="247"/>
      <c r="I36" s="12">
        <v>31</v>
      </c>
      <c r="J36" s="18">
        <v>-19277787</v>
      </c>
      <c r="K36" s="18">
        <v>-21703896</v>
      </c>
    </row>
    <row r="37" spans="1:11" ht="12.75">
      <c r="A37" s="251" t="s">
        <v>92</v>
      </c>
      <c r="B37" s="246"/>
      <c r="C37" s="246"/>
      <c r="D37" s="246"/>
      <c r="E37" s="246"/>
      <c r="F37" s="246"/>
      <c r="G37" s="246"/>
      <c r="H37" s="247"/>
      <c r="I37" s="12">
        <v>32</v>
      </c>
      <c r="J37" s="58">
        <f>SUM(J38:J51)</f>
        <v>14674317</v>
      </c>
      <c r="K37" s="58">
        <f>SUM(K38:K51)</f>
        <v>210650245</v>
      </c>
    </row>
    <row r="38" spans="1:11" ht="12.75">
      <c r="A38" s="245" t="s">
        <v>140</v>
      </c>
      <c r="B38" s="246"/>
      <c r="C38" s="246"/>
      <c r="D38" s="246"/>
      <c r="E38" s="246"/>
      <c r="F38" s="246"/>
      <c r="G38" s="246"/>
      <c r="H38" s="247"/>
      <c r="I38" s="12">
        <v>33</v>
      </c>
      <c r="J38" s="18">
        <v>11558839</v>
      </c>
      <c r="K38" s="18">
        <v>1934458</v>
      </c>
    </row>
    <row r="39" spans="1:11" ht="12.75">
      <c r="A39" s="245" t="s">
        <v>141</v>
      </c>
      <c r="B39" s="246"/>
      <c r="C39" s="246"/>
      <c r="D39" s="246"/>
      <c r="E39" s="246"/>
      <c r="F39" s="246"/>
      <c r="G39" s="246"/>
      <c r="H39" s="247"/>
      <c r="I39" s="12">
        <v>34</v>
      </c>
      <c r="J39" s="18">
        <v>-42496129</v>
      </c>
      <c r="K39" s="18">
        <v>-9423263</v>
      </c>
    </row>
    <row r="40" spans="1:11" ht="12.75">
      <c r="A40" s="245" t="s">
        <v>142</v>
      </c>
      <c r="B40" s="246"/>
      <c r="C40" s="246"/>
      <c r="D40" s="246"/>
      <c r="E40" s="246"/>
      <c r="F40" s="246"/>
      <c r="G40" s="246"/>
      <c r="H40" s="247"/>
      <c r="I40" s="12">
        <v>35</v>
      </c>
      <c r="J40" s="18"/>
      <c r="K40" s="18">
        <v>72348</v>
      </c>
    </row>
    <row r="41" spans="1:11" ht="12.75">
      <c r="A41" s="245" t="s">
        <v>143</v>
      </c>
      <c r="B41" s="246"/>
      <c r="C41" s="246"/>
      <c r="D41" s="246"/>
      <c r="E41" s="246"/>
      <c r="F41" s="246"/>
      <c r="G41" s="246"/>
      <c r="H41" s="247"/>
      <c r="I41" s="12">
        <v>36</v>
      </c>
      <c r="J41" s="18">
        <v>-2668343</v>
      </c>
      <c r="K41" s="18">
        <v>-1984460</v>
      </c>
    </row>
    <row r="42" spans="1:11" ht="21" customHeight="1">
      <c r="A42" s="245" t="s">
        <v>144</v>
      </c>
      <c r="B42" s="246"/>
      <c r="C42" s="246"/>
      <c r="D42" s="246"/>
      <c r="E42" s="246"/>
      <c r="F42" s="246"/>
      <c r="G42" s="246"/>
      <c r="H42" s="247"/>
      <c r="I42" s="12">
        <v>37</v>
      </c>
      <c r="J42" s="18">
        <v>20000</v>
      </c>
      <c r="K42" s="18">
        <v>564795</v>
      </c>
    </row>
    <row r="43" spans="1:11" ht="21.75" customHeight="1">
      <c r="A43" s="245" t="s">
        <v>145</v>
      </c>
      <c r="B43" s="246"/>
      <c r="C43" s="246"/>
      <c r="D43" s="246"/>
      <c r="E43" s="246"/>
      <c r="F43" s="246"/>
      <c r="G43" s="246"/>
      <c r="H43" s="247"/>
      <c r="I43" s="12">
        <v>38</v>
      </c>
      <c r="J43" s="18">
        <v>-55098749</v>
      </c>
      <c r="K43" s="18">
        <v>-14043633</v>
      </c>
    </row>
    <row r="44" spans="1:11" ht="23.25" customHeight="1">
      <c r="A44" s="245" t="s">
        <v>148</v>
      </c>
      <c r="B44" s="246"/>
      <c r="C44" s="246"/>
      <c r="D44" s="246"/>
      <c r="E44" s="246"/>
      <c r="F44" s="246"/>
      <c r="G44" s="246"/>
      <c r="H44" s="247"/>
      <c r="I44" s="12">
        <v>39</v>
      </c>
      <c r="J44" s="18">
        <v>2240295</v>
      </c>
      <c r="K44" s="18">
        <v>39796614</v>
      </c>
    </row>
    <row r="45" spans="1:11" ht="12.75">
      <c r="A45" s="245" t="s">
        <v>409</v>
      </c>
      <c r="B45" s="246"/>
      <c r="C45" s="246"/>
      <c r="D45" s="246"/>
      <c r="E45" s="246"/>
      <c r="F45" s="246"/>
      <c r="G45" s="246"/>
      <c r="H45" s="247"/>
      <c r="I45" s="12">
        <v>40</v>
      </c>
      <c r="J45" s="18">
        <v>134630292</v>
      </c>
      <c r="K45" s="18">
        <v>238796104</v>
      </c>
    </row>
    <row r="46" spans="1:11" ht="12.75">
      <c r="A46" s="245" t="s">
        <v>410</v>
      </c>
      <c r="B46" s="246"/>
      <c r="C46" s="246"/>
      <c r="D46" s="246"/>
      <c r="E46" s="246"/>
      <c r="F46" s="246"/>
      <c r="G46" s="246"/>
      <c r="H46" s="247"/>
      <c r="I46" s="12">
        <v>41</v>
      </c>
      <c r="J46" s="18">
        <v>-30689236</v>
      </c>
      <c r="K46" s="18">
        <v>-77494104</v>
      </c>
    </row>
    <row r="47" spans="1:11" ht="12.75">
      <c r="A47" s="245" t="s">
        <v>404</v>
      </c>
      <c r="B47" s="246"/>
      <c r="C47" s="246"/>
      <c r="D47" s="246"/>
      <c r="E47" s="246"/>
      <c r="F47" s="246"/>
      <c r="G47" s="246"/>
      <c r="H47" s="247"/>
      <c r="I47" s="12">
        <v>42</v>
      </c>
      <c r="J47" s="18"/>
      <c r="K47" s="18"/>
    </row>
    <row r="48" spans="1:11" ht="12.75">
      <c r="A48" s="245" t="s">
        <v>405</v>
      </c>
      <c r="B48" s="246"/>
      <c r="C48" s="246"/>
      <c r="D48" s="246"/>
      <c r="E48" s="246"/>
      <c r="F48" s="246"/>
      <c r="G48" s="246"/>
      <c r="H48" s="247"/>
      <c r="I48" s="12">
        <v>43</v>
      </c>
      <c r="J48" s="18">
        <v>-4747803</v>
      </c>
      <c r="K48" s="18">
        <v>-191996</v>
      </c>
    </row>
    <row r="49" spans="1:11" ht="12.75">
      <c r="A49" s="245" t="s">
        <v>406</v>
      </c>
      <c r="B49" s="252"/>
      <c r="C49" s="252"/>
      <c r="D49" s="252"/>
      <c r="E49" s="252"/>
      <c r="F49" s="252"/>
      <c r="G49" s="252"/>
      <c r="H49" s="253"/>
      <c r="I49" s="12">
        <v>44</v>
      </c>
      <c r="J49" s="18">
        <v>579658</v>
      </c>
      <c r="K49" s="18"/>
    </row>
    <row r="50" spans="1:11" ht="12.75">
      <c r="A50" s="245" t="s">
        <v>407</v>
      </c>
      <c r="B50" s="252"/>
      <c r="C50" s="252"/>
      <c r="D50" s="252"/>
      <c r="E50" s="252"/>
      <c r="F50" s="252"/>
      <c r="G50" s="252"/>
      <c r="H50" s="253"/>
      <c r="I50" s="12">
        <v>45</v>
      </c>
      <c r="J50" s="18">
        <v>5788565</v>
      </c>
      <c r="K50" s="18">
        <v>137181879</v>
      </c>
    </row>
    <row r="51" spans="1:11" ht="12.75">
      <c r="A51" s="245" t="s">
        <v>408</v>
      </c>
      <c r="B51" s="252"/>
      <c r="C51" s="252"/>
      <c r="D51" s="252"/>
      <c r="E51" s="252"/>
      <c r="F51" s="252"/>
      <c r="G51" s="252"/>
      <c r="H51" s="253"/>
      <c r="I51" s="12">
        <v>46</v>
      </c>
      <c r="J51" s="18">
        <v>-4443072</v>
      </c>
      <c r="K51" s="18">
        <v>-104558497</v>
      </c>
    </row>
    <row r="52" spans="1:11" ht="12.75">
      <c r="A52" s="251" t="s">
        <v>93</v>
      </c>
      <c r="B52" s="252"/>
      <c r="C52" s="252"/>
      <c r="D52" s="252"/>
      <c r="E52" s="252"/>
      <c r="F52" s="252"/>
      <c r="G52" s="252"/>
      <c r="H52" s="253"/>
      <c r="I52" s="12">
        <v>47</v>
      </c>
      <c r="J52" s="58">
        <f>SUM(J53:J57)</f>
        <v>-48152575</v>
      </c>
      <c r="K52" s="58">
        <f>SUM(K53:K57)</f>
        <v>-535379</v>
      </c>
    </row>
    <row r="53" spans="1:11" ht="12.75">
      <c r="A53" s="245" t="s">
        <v>272</v>
      </c>
      <c r="B53" s="252"/>
      <c r="C53" s="252"/>
      <c r="D53" s="252"/>
      <c r="E53" s="252"/>
      <c r="F53" s="252"/>
      <c r="G53" s="252"/>
      <c r="H53" s="253"/>
      <c r="I53" s="12">
        <v>48</v>
      </c>
      <c r="J53" s="18"/>
      <c r="K53" s="18"/>
    </row>
    <row r="54" spans="1:11" ht="12.75">
      <c r="A54" s="245" t="s">
        <v>273</v>
      </c>
      <c r="B54" s="252"/>
      <c r="C54" s="252"/>
      <c r="D54" s="252"/>
      <c r="E54" s="252"/>
      <c r="F54" s="252"/>
      <c r="G54" s="252"/>
      <c r="H54" s="253"/>
      <c r="I54" s="12">
        <v>49</v>
      </c>
      <c r="J54" s="18"/>
      <c r="K54" s="18">
        <v>386291</v>
      </c>
    </row>
    <row r="55" spans="1:11" ht="12.75">
      <c r="A55" s="245" t="s">
        <v>274</v>
      </c>
      <c r="B55" s="252"/>
      <c r="C55" s="252"/>
      <c r="D55" s="252"/>
      <c r="E55" s="252"/>
      <c r="F55" s="252"/>
      <c r="G55" s="252"/>
      <c r="H55" s="253"/>
      <c r="I55" s="12">
        <v>50</v>
      </c>
      <c r="J55" s="18">
        <v>-27780883</v>
      </c>
      <c r="K55" s="18">
        <v>-217794</v>
      </c>
    </row>
    <row r="56" spans="1:11" ht="12.75">
      <c r="A56" s="245" t="s">
        <v>275</v>
      </c>
      <c r="B56" s="252"/>
      <c r="C56" s="252"/>
      <c r="D56" s="252"/>
      <c r="E56" s="252"/>
      <c r="F56" s="252"/>
      <c r="G56" s="252"/>
      <c r="H56" s="253"/>
      <c r="I56" s="12">
        <v>51</v>
      </c>
      <c r="J56" s="18"/>
      <c r="K56" s="18"/>
    </row>
    <row r="57" spans="1:11" ht="12.75">
      <c r="A57" s="245" t="s">
        <v>276</v>
      </c>
      <c r="B57" s="252"/>
      <c r="C57" s="252"/>
      <c r="D57" s="252"/>
      <c r="E57" s="252"/>
      <c r="F57" s="252"/>
      <c r="G57" s="252"/>
      <c r="H57" s="253"/>
      <c r="I57" s="12">
        <v>52</v>
      </c>
      <c r="J57" s="18">
        <v>-20371692</v>
      </c>
      <c r="K57" s="18">
        <v>-703876</v>
      </c>
    </row>
    <row r="58" spans="1:11" ht="12.75">
      <c r="A58" s="251" t="s">
        <v>94</v>
      </c>
      <c r="B58" s="252"/>
      <c r="C58" s="252"/>
      <c r="D58" s="252"/>
      <c r="E58" s="252"/>
      <c r="F58" s="252"/>
      <c r="G58" s="252"/>
      <c r="H58" s="253"/>
      <c r="I58" s="12">
        <v>53</v>
      </c>
      <c r="J58" s="58">
        <f>J6+J37+J52</f>
        <v>34084319</v>
      </c>
      <c r="K58" s="58">
        <f>K6+K37+K52</f>
        <v>-14165974</v>
      </c>
    </row>
    <row r="59" spans="1:11" ht="21.75" customHeight="1">
      <c r="A59" s="251" t="s">
        <v>277</v>
      </c>
      <c r="B59" s="252"/>
      <c r="C59" s="252"/>
      <c r="D59" s="252"/>
      <c r="E59" s="252"/>
      <c r="F59" s="252"/>
      <c r="G59" s="252"/>
      <c r="H59" s="253"/>
      <c r="I59" s="12">
        <v>54</v>
      </c>
      <c r="J59" s="18">
        <v>-647404</v>
      </c>
      <c r="K59" s="18">
        <v>-3360796</v>
      </c>
    </row>
    <row r="60" spans="1:11" ht="12.75">
      <c r="A60" s="251" t="s">
        <v>95</v>
      </c>
      <c r="B60" s="252"/>
      <c r="C60" s="252"/>
      <c r="D60" s="252"/>
      <c r="E60" s="252"/>
      <c r="F60" s="252"/>
      <c r="G60" s="252"/>
      <c r="H60" s="253"/>
      <c r="I60" s="12">
        <v>55</v>
      </c>
      <c r="J60" s="58">
        <f>SUM(J58:J59)</f>
        <v>33436915</v>
      </c>
      <c r="K60" s="58">
        <f>SUM(K58:K59)</f>
        <v>-17526770</v>
      </c>
    </row>
    <row r="61" spans="1:11" ht="12.75">
      <c r="A61" s="245" t="s">
        <v>278</v>
      </c>
      <c r="B61" s="252"/>
      <c r="C61" s="252"/>
      <c r="D61" s="252"/>
      <c r="E61" s="252"/>
      <c r="F61" s="252"/>
      <c r="G61" s="252"/>
      <c r="H61" s="253"/>
      <c r="I61" s="12">
        <v>56</v>
      </c>
      <c r="J61" s="18">
        <v>85212974</v>
      </c>
      <c r="K61" s="18">
        <v>94656787</v>
      </c>
    </row>
    <row r="62" spans="1:11" ht="12.75">
      <c r="A62" s="254" t="s">
        <v>96</v>
      </c>
      <c r="B62" s="255"/>
      <c r="C62" s="255"/>
      <c r="D62" s="255"/>
      <c r="E62" s="255"/>
      <c r="F62" s="255"/>
      <c r="G62" s="255"/>
      <c r="H62" s="256"/>
      <c r="I62" s="13">
        <v>57</v>
      </c>
      <c r="J62" s="59">
        <f>SUM(J60:J61)</f>
        <v>118649889</v>
      </c>
      <c r="K62" s="59">
        <f>SUM(K60:K61)</f>
        <v>77130017</v>
      </c>
    </row>
    <row r="63" ht="12.75">
      <c r="A63" s="60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A3" sqref="A3:M40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7" width="9.140625" style="44" customWidth="1"/>
    <col min="8" max="8" width="10.140625" style="44" customWidth="1"/>
    <col min="9" max="11" width="9.140625" style="44" customWidth="1"/>
    <col min="12" max="12" width="11.421875" style="44" customWidth="1"/>
    <col min="13" max="13" width="11.140625" style="44" bestFit="1" customWidth="1"/>
    <col min="14" max="16384" width="9.140625" style="44" customWidth="1"/>
  </cols>
  <sheetData>
    <row r="1" spans="1:12" ht="13.5">
      <c r="A1" s="263" t="s">
        <v>149</v>
      </c>
      <c r="B1" s="240"/>
      <c r="C1" s="240"/>
      <c r="D1" s="240"/>
      <c r="E1" s="264"/>
      <c r="F1" s="265"/>
      <c r="G1" s="265"/>
      <c r="H1" s="265"/>
      <c r="I1" s="265"/>
      <c r="J1" s="265"/>
      <c r="K1" s="266"/>
      <c r="L1" s="43"/>
    </row>
    <row r="2" spans="1:12" ht="12.75">
      <c r="A2" s="241" t="s">
        <v>403</v>
      </c>
      <c r="B2" s="242"/>
      <c r="C2" s="242"/>
      <c r="D2" s="242"/>
      <c r="E2" s="264"/>
      <c r="F2" s="267"/>
      <c r="G2" s="267"/>
      <c r="H2" s="267"/>
      <c r="I2" s="267"/>
      <c r="J2" s="267"/>
      <c r="K2" s="268"/>
      <c r="L2" s="43"/>
    </row>
    <row r="3" spans="1:13" ht="12.75">
      <c r="A3" s="140"/>
      <c r="B3" s="144"/>
      <c r="C3" s="144"/>
      <c r="D3" s="144"/>
      <c r="E3" s="145"/>
      <c r="F3" s="146"/>
      <c r="G3" s="146"/>
      <c r="H3" s="146"/>
      <c r="I3" s="146"/>
      <c r="J3" s="146"/>
      <c r="K3" s="146"/>
      <c r="L3" s="258" t="s">
        <v>58</v>
      </c>
      <c r="M3" s="258"/>
    </row>
    <row r="4" spans="1:13" ht="13.5" customHeight="1">
      <c r="A4" s="243" t="s">
        <v>46</v>
      </c>
      <c r="B4" s="243"/>
      <c r="C4" s="243"/>
      <c r="D4" s="243" t="s">
        <v>62</v>
      </c>
      <c r="E4" s="244" t="s">
        <v>212</v>
      </c>
      <c r="F4" s="244"/>
      <c r="G4" s="244"/>
      <c r="H4" s="244"/>
      <c r="I4" s="244"/>
      <c r="J4" s="244"/>
      <c r="K4" s="244"/>
      <c r="L4" s="244" t="s">
        <v>219</v>
      </c>
      <c r="M4" s="244" t="s">
        <v>84</v>
      </c>
    </row>
    <row r="5" spans="1:13" ht="56.25">
      <c r="A5" s="272"/>
      <c r="B5" s="272"/>
      <c r="C5" s="272"/>
      <c r="D5" s="272"/>
      <c r="E5" s="64" t="s">
        <v>215</v>
      </c>
      <c r="F5" s="64" t="s">
        <v>44</v>
      </c>
      <c r="G5" s="64" t="s">
        <v>216</v>
      </c>
      <c r="H5" s="64" t="s">
        <v>217</v>
      </c>
      <c r="I5" s="64" t="s">
        <v>45</v>
      </c>
      <c r="J5" s="64" t="s">
        <v>218</v>
      </c>
      <c r="K5" s="64" t="s">
        <v>83</v>
      </c>
      <c r="L5" s="244"/>
      <c r="M5" s="244"/>
    </row>
    <row r="6" spans="1:13" ht="12.75">
      <c r="A6" s="269">
        <v>1</v>
      </c>
      <c r="B6" s="269"/>
      <c r="C6" s="269"/>
      <c r="D6" s="67">
        <v>2</v>
      </c>
      <c r="E6" s="67" t="s">
        <v>60</v>
      </c>
      <c r="F6" s="68" t="s">
        <v>61</v>
      </c>
      <c r="G6" s="67" t="s">
        <v>63</v>
      </c>
      <c r="H6" s="68" t="s">
        <v>64</v>
      </c>
      <c r="I6" s="67" t="s">
        <v>65</v>
      </c>
      <c r="J6" s="68" t="s">
        <v>66</v>
      </c>
      <c r="K6" s="67" t="s">
        <v>67</v>
      </c>
      <c r="L6" s="68" t="s">
        <v>68</v>
      </c>
      <c r="M6" s="67" t="s">
        <v>69</v>
      </c>
    </row>
    <row r="7" spans="1:13" ht="21" customHeight="1">
      <c r="A7" s="270" t="s">
        <v>293</v>
      </c>
      <c r="B7" s="271"/>
      <c r="C7" s="271"/>
      <c r="D7" s="15">
        <v>1</v>
      </c>
      <c r="E7" s="83">
        <v>442887200</v>
      </c>
      <c r="F7" s="83">
        <v>0</v>
      </c>
      <c r="G7" s="83">
        <v>560772396</v>
      </c>
      <c r="H7" s="83">
        <v>443930661</v>
      </c>
      <c r="I7" s="83">
        <v>402754919</v>
      </c>
      <c r="J7" s="83">
        <v>84949765</v>
      </c>
      <c r="K7" s="84">
        <f>SUM(E7:J7)</f>
        <v>1935294941</v>
      </c>
      <c r="L7" s="83">
        <v>68598004</v>
      </c>
      <c r="M7" s="84">
        <f>K7+L7</f>
        <v>2003892945</v>
      </c>
    </row>
    <row r="8" spans="1:13" ht="22.5" customHeight="1">
      <c r="A8" s="259" t="s">
        <v>255</v>
      </c>
      <c r="B8" s="260"/>
      <c r="C8" s="260"/>
      <c r="D8" s="4">
        <v>2</v>
      </c>
      <c r="E8" s="85"/>
      <c r="F8" s="85"/>
      <c r="G8" s="85"/>
      <c r="H8" s="85"/>
      <c r="I8" s="85"/>
      <c r="J8" s="85"/>
      <c r="K8" s="86">
        <f aca="true" t="shared" si="0" ref="K8:K40">SUM(E8:J8)</f>
        <v>0</v>
      </c>
      <c r="L8" s="85"/>
      <c r="M8" s="86">
        <f aca="true" t="shared" si="1" ref="M8:M40">K8+L8</f>
        <v>0</v>
      </c>
    </row>
    <row r="9" spans="1:13" ht="21.75" customHeight="1">
      <c r="A9" s="259" t="s">
        <v>256</v>
      </c>
      <c r="B9" s="260"/>
      <c r="C9" s="260"/>
      <c r="D9" s="4">
        <v>3</v>
      </c>
      <c r="E9" s="85"/>
      <c r="F9" s="85"/>
      <c r="G9" s="85">
        <v>74365</v>
      </c>
      <c r="H9" s="85"/>
      <c r="I9" s="85">
        <v>-39842</v>
      </c>
      <c r="J9" s="85"/>
      <c r="K9" s="86">
        <f t="shared" si="0"/>
        <v>34523</v>
      </c>
      <c r="L9" s="85"/>
      <c r="M9" s="86">
        <f t="shared" si="1"/>
        <v>34523</v>
      </c>
    </row>
    <row r="10" spans="1:13" ht="34.5" customHeight="1">
      <c r="A10" s="261" t="s">
        <v>424</v>
      </c>
      <c r="B10" s="260"/>
      <c r="C10" s="260"/>
      <c r="D10" s="4">
        <v>4</v>
      </c>
      <c r="E10" s="86">
        <f aca="true" t="shared" si="2" ref="E10:J10">SUM(E7:E9)</f>
        <v>442887200</v>
      </c>
      <c r="F10" s="86">
        <f t="shared" si="2"/>
        <v>0</v>
      </c>
      <c r="G10" s="86">
        <f t="shared" si="2"/>
        <v>560846761</v>
      </c>
      <c r="H10" s="86">
        <f t="shared" si="2"/>
        <v>443930661</v>
      </c>
      <c r="I10" s="86">
        <f t="shared" si="2"/>
        <v>402715077</v>
      </c>
      <c r="J10" s="86">
        <f t="shared" si="2"/>
        <v>84949765</v>
      </c>
      <c r="K10" s="86">
        <f t="shared" si="0"/>
        <v>1935329464</v>
      </c>
      <c r="L10" s="86">
        <f>SUM(L7:L9)</f>
        <v>68598004</v>
      </c>
      <c r="M10" s="86">
        <f t="shared" si="1"/>
        <v>2003927468</v>
      </c>
    </row>
    <row r="11" spans="1:13" ht="33.75" customHeight="1">
      <c r="A11" s="261" t="s">
        <v>342</v>
      </c>
      <c r="B11" s="262"/>
      <c r="C11" s="262"/>
      <c r="D11" s="4">
        <v>5</v>
      </c>
      <c r="E11" s="86">
        <f>E12+E13</f>
        <v>0</v>
      </c>
      <c r="F11" s="86">
        <f aca="true" t="shared" si="3" ref="F11:L11">F12+F13</f>
        <v>0</v>
      </c>
      <c r="G11" s="86">
        <f t="shared" si="3"/>
        <v>-63853051.707615905</v>
      </c>
      <c r="H11" s="86">
        <f t="shared" si="3"/>
        <v>0</v>
      </c>
      <c r="I11" s="86">
        <f t="shared" si="3"/>
        <v>9194235.281144</v>
      </c>
      <c r="J11" s="86">
        <f t="shared" si="3"/>
        <v>107047104.72766033</v>
      </c>
      <c r="K11" s="86">
        <f t="shared" si="0"/>
        <v>52388288.301188424</v>
      </c>
      <c r="L11" s="86">
        <f t="shared" si="3"/>
        <v>8948863.16881</v>
      </c>
      <c r="M11" s="86">
        <f t="shared" si="1"/>
        <v>61337151.46999843</v>
      </c>
    </row>
    <row r="12" spans="1:13" ht="12.75">
      <c r="A12" s="259" t="s">
        <v>257</v>
      </c>
      <c r="B12" s="260"/>
      <c r="C12" s="260"/>
      <c r="D12" s="4">
        <v>6</v>
      </c>
      <c r="E12" s="85"/>
      <c r="F12" s="85"/>
      <c r="G12" s="85"/>
      <c r="H12" s="85"/>
      <c r="I12" s="85"/>
      <c r="J12" s="85">
        <v>107047104.72766033</v>
      </c>
      <c r="K12" s="86">
        <f t="shared" si="0"/>
        <v>107047104.72766033</v>
      </c>
      <c r="L12" s="85">
        <v>2645352.6123389998</v>
      </c>
      <c r="M12" s="86">
        <f t="shared" si="1"/>
        <v>109692457.33999933</v>
      </c>
    </row>
    <row r="13" spans="1:13" ht="21.75" customHeight="1">
      <c r="A13" s="259" t="s">
        <v>88</v>
      </c>
      <c r="B13" s="260"/>
      <c r="C13" s="260"/>
      <c r="D13" s="4">
        <v>7</v>
      </c>
      <c r="E13" s="86">
        <f aca="true" t="shared" si="4" ref="E13:J13">SUM(E14:E17)</f>
        <v>0</v>
      </c>
      <c r="F13" s="86">
        <f t="shared" si="4"/>
        <v>0</v>
      </c>
      <c r="G13" s="86">
        <f t="shared" si="4"/>
        <v>-63853051.707615905</v>
      </c>
      <c r="H13" s="86">
        <f t="shared" si="4"/>
        <v>0</v>
      </c>
      <c r="I13" s="86">
        <f t="shared" si="4"/>
        <v>9194235.281144</v>
      </c>
      <c r="J13" s="86">
        <f t="shared" si="4"/>
        <v>0</v>
      </c>
      <c r="K13" s="86">
        <f t="shared" si="0"/>
        <v>-54658816.426471904</v>
      </c>
      <c r="L13" s="86">
        <f>SUM(L14:L17)</f>
        <v>6303510.556471</v>
      </c>
      <c r="M13" s="86">
        <f t="shared" si="1"/>
        <v>-48355305.87000091</v>
      </c>
    </row>
    <row r="14" spans="1:13" ht="32.25" customHeight="1">
      <c r="A14" s="259" t="s">
        <v>413</v>
      </c>
      <c r="B14" s="260"/>
      <c r="C14" s="260"/>
      <c r="D14" s="4">
        <v>8</v>
      </c>
      <c r="E14" s="85"/>
      <c r="F14" s="85"/>
      <c r="G14" s="85">
        <v>2320408.2990499996</v>
      </c>
      <c r="H14" s="85"/>
      <c r="I14" s="85">
        <v>6835587.531144</v>
      </c>
      <c r="J14" s="85"/>
      <c r="K14" s="86">
        <f t="shared" si="0"/>
        <v>9155995.830194</v>
      </c>
      <c r="L14" s="85">
        <v>8144811.569806</v>
      </c>
      <c r="M14" s="86">
        <f t="shared" si="1"/>
        <v>17300807.4</v>
      </c>
    </row>
    <row r="15" spans="1:13" ht="33" customHeight="1">
      <c r="A15" s="259" t="s">
        <v>414</v>
      </c>
      <c r="B15" s="260"/>
      <c r="C15" s="260"/>
      <c r="D15" s="4">
        <v>9</v>
      </c>
      <c r="E15" s="85"/>
      <c r="F15" s="85"/>
      <c r="G15" s="85">
        <v>-48173323.21946591</v>
      </c>
      <c r="H15" s="85"/>
      <c r="I15" s="85"/>
      <c r="J15" s="85"/>
      <c r="K15" s="86">
        <f t="shared" si="0"/>
        <v>-48173323.21946591</v>
      </c>
      <c r="L15" s="85">
        <v>-1494806.8005350002</v>
      </c>
      <c r="M15" s="86">
        <f t="shared" si="1"/>
        <v>-49668130.02000091</v>
      </c>
    </row>
    <row r="16" spans="1:13" ht="34.5" customHeight="1">
      <c r="A16" s="259" t="s">
        <v>415</v>
      </c>
      <c r="B16" s="260"/>
      <c r="C16" s="260"/>
      <c r="D16" s="4">
        <v>10</v>
      </c>
      <c r="E16" s="85"/>
      <c r="F16" s="85"/>
      <c r="G16" s="85">
        <v>-18064979</v>
      </c>
      <c r="H16" s="85"/>
      <c r="I16" s="85"/>
      <c r="J16" s="85"/>
      <c r="K16" s="86">
        <f t="shared" si="0"/>
        <v>-18064979</v>
      </c>
      <c r="L16" s="85"/>
      <c r="M16" s="86">
        <f t="shared" si="1"/>
        <v>-18064979</v>
      </c>
    </row>
    <row r="17" spans="1:13" ht="21.75" customHeight="1">
      <c r="A17" s="259" t="s">
        <v>258</v>
      </c>
      <c r="B17" s="260"/>
      <c r="C17" s="260"/>
      <c r="D17" s="4">
        <v>11</v>
      </c>
      <c r="E17" s="85"/>
      <c r="F17" s="85"/>
      <c r="G17" s="85">
        <v>64842.2128</v>
      </c>
      <c r="H17" s="85"/>
      <c r="I17" s="85">
        <v>2358647.75</v>
      </c>
      <c r="J17" s="85"/>
      <c r="K17" s="86">
        <f t="shared" si="0"/>
        <v>2423489.9628</v>
      </c>
      <c r="L17" s="85">
        <v>-346494.2128</v>
      </c>
      <c r="M17" s="86">
        <f t="shared" si="1"/>
        <v>2076995.75</v>
      </c>
    </row>
    <row r="18" spans="1:13" ht="21.75" customHeight="1">
      <c r="A18" s="261" t="s">
        <v>343</v>
      </c>
      <c r="B18" s="260"/>
      <c r="C18" s="260"/>
      <c r="D18" s="4">
        <v>12</v>
      </c>
      <c r="E18" s="86">
        <f>SUM(E19:E22)</f>
        <v>0</v>
      </c>
      <c r="F18" s="86">
        <f aca="true" t="shared" si="5" ref="F18:L18">SUM(F19:F22)</f>
        <v>0</v>
      </c>
      <c r="G18" s="86">
        <f t="shared" si="5"/>
        <v>0</v>
      </c>
      <c r="H18" s="86">
        <f t="shared" si="5"/>
        <v>12536118</v>
      </c>
      <c r="I18" s="86">
        <f t="shared" si="5"/>
        <v>43749827</v>
      </c>
      <c r="J18" s="86">
        <f t="shared" si="5"/>
        <v>-84949765</v>
      </c>
      <c r="K18" s="86">
        <f t="shared" si="0"/>
        <v>-28663820</v>
      </c>
      <c r="L18" s="86">
        <f t="shared" si="5"/>
        <v>-2101173.3355</v>
      </c>
      <c r="M18" s="86">
        <f t="shared" si="1"/>
        <v>-30764993.335500002</v>
      </c>
    </row>
    <row r="19" spans="1:13" ht="21.75" customHeight="1">
      <c r="A19" s="259" t="s">
        <v>89</v>
      </c>
      <c r="B19" s="260"/>
      <c r="C19" s="260"/>
      <c r="D19" s="4">
        <v>13</v>
      </c>
      <c r="E19" s="85"/>
      <c r="F19" s="85"/>
      <c r="G19" s="85"/>
      <c r="H19" s="85"/>
      <c r="I19" s="85"/>
      <c r="J19" s="85"/>
      <c r="K19" s="86">
        <f t="shared" si="0"/>
        <v>0</v>
      </c>
      <c r="L19" s="85"/>
      <c r="M19" s="86">
        <f t="shared" si="1"/>
        <v>0</v>
      </c>
    </row>
    <row r="20" spans="1:13" ht="12.75">
      <c r="A20" s="259" t="s">
        <v>295</v>
      </c>
      <c r="B20" s="260"/>
      <c r="C20" s="260"/>
      <c r="D20" s="4">
        <v>14</v>
      </c>
      <c r="E20" s="85"/>
      <c r="F20" s="85"/>
      <c r="G20" s="85"/>
      <c r="H20" s="85"/>
      <c r="I20" s="85"/>
      <c r="J20" s="85"/>
      <c r="K20" s="86">
        <f t="shared" si="0"/>
        <v>0</v>
      </c>
      <c r="L20" s="85"/>
      <c r="M20" s="86">
        <f t="shared" si="1"/>
        <v>0</v>
      </c>
    </row>
    <row r="21" spans="1:13" ht="12.75">
      <c r="A21" s="259" t="s">
        <v>296</v>
      </c>
      <c r="B21" s="260"/>
      <c r="C21" s="260"/>
      <c r="D21" s="4">
        <v>15</v>
      </c>
      <c r="E21" s="85"/>
      <c r="F21" s="85"/>
      <c r="G21" s="85"/>
      <c r="H21" s="85"/>
      <c r="I21" s="85"/>
      <c r="J21" s="85">
        <v>-28663820</v>
      </c>
      <c r="K21" s="86">
        <f t="shared" si="0"/>
        <v>-28663820</v>
      </c>
      <c r="L21" s="85">
        <v>-2101173.3355</v>
      </c>
      <c r="M21" s="86">
        <f t="shared" si="1"/>
        <v>-30764993.335500002</v>
      </c>
    </row>
    <row r="22" spans="1:13" ht="12.75">
      <c r="A22" s="259" t="s">
        <v>297</v>
      </c>
      <c r="B22" s="260"/>
      <c r="C22" s="260"/>
      <c r="D22" s="4">
        <v>16</v>
      </c>
      <c r="E22" s="85"/>
      <c r="F22" s="85"/>
      <c r="G22" s="85"/>
      <c r="H22" s="85">
        <v>12536118</v>
      </c>
      <c r="I22" s="85">
        <v>43749827</v>
      </c>
      <c r="J22" s="85">
        <v>-56285945</v>
      </c>
      <c r="K22" s="86">
        <f t="shared" si="0"/>
        <v>0</v>
      </c>
      <c r="L22" s="85"/>
      <c r="M22" s="86">
        <f t="shared" si="1"/>
        <v>0</v>
      </c>
    </row>
    <row r="23" spans="1:13" ht="44.25" customHeight="1" thickBot="1">
      <c r="A23" s="273" t="s">
        <v>418</v>
      </c>
      <c r="B23" s="274"/>
      <c r="C23" s="274"/>
      <c r="D23" s="16">
        <v>17</v>
      </c>
      <c r="E23" s="87">
        <f aca="true" t="shared" si="6" ref="E23:J23">E10+E11+E18</f>
        <v>442887200</v>
      </c>
      <c r="F23" s="87">
        <f t="shared" si="6"/>
        <v>0</v>
      </c>
      <c r="G23" s="87">
        <f t="shared" si="6"/>
        <v>496993709.2923841</v>
      </c>
      <c r="H23" s="87">
        <f t="shared" si="6"/>
        <v>456466779</v>
      </c>
      <c r="I23" s="87">
        <f t="shared" si="6"/>
        <v>455659139.281144</v>
      </c>
      <c r="J23" s="87">
        <f t="shared" si="6"/>
        <v>107047104.72766033</v>
      </c>
      <c r="K23" s="87">
        <f t="shared" si="0"/>
        <v>1959053932.3011887</v>
      </c>
      <c r="L23" s="87">
        <f>L10+L11+L18</f>
        <v>75445693.83331</v>
      </c>
      <c r="M23" s="87">
        <f t="shared" si="1"/>
        <v>2034499626.1344986</v>
      </c>
    </row>
    <row r="24" spans="1:13" ht="24" customHeight="1" thickTop="1">
      <c r="A24" s="275" t="s">
        <v>298</v>
      </c>
      <c r="B24" s="276"/>
      <c r="C24" s="276"/>
      <c r="D24" s="17">
        <v>18</v>
      </c>
      <c r="E24" s="88">
        <v>442887200</v>
      </c>
      <c r="F24" s="88"/>
      <c r="G24" s="88">
        <v>496993709.2923841</v>
      </c>
      <c r="H24" s="88">
        <v>456466779</v>
      </c>
      <c r="I24" s="88">
        <v>455659139.281144</v>
      </c>
      <c r="J24" s="88">
        <v>107047104.72766033</v>
      </c>
      <c r="K24" s="89">
        <f t="shared" si="0"/>
        <v>1959053932.3011887</v>
      </c>
      <c r="L24" s="88">
        <v>75445693.83331</v>
      </c>
      <c r="M24" s="88">
        <f t="shared" si="1"/>
        <v>2034499626.1344986</v>
      </c>
    </row>
    <row r="25" spans="1:13" ht="12.75">
      <c r="A25" s="259" t="s">
        <v>300</v>
      </c>
      <c r="B25" s="260"/>
      <c r="C25" s="260"/>
      <c r="D25" s="4">
        <v>19</v>
      </c>
      <c r="E25" s="85"/>
      <c r="F25" s="85"/>
      <c r="G25" s="85"/>
      <c r="H25" s="85"/>
      <c r="I25" s="85"/>
      <c r="J25" s="85"/>
      <c r="K25" s="86">
        <f t="shared" si="0"/>
        <v>0</v>
      </c>
      <c r="L25" s="85"/>
      <c r="M25" s="85">
        <f t="shared" si="1"/>
        <v>0</v>
      </c>
    </row>
    <row r="26" spans="1:13" ht="20.25" customHeight="1">
      <c r="A26" s="259" t="s">
        <v>299</v>
      </c>
      <c r="B26" s="260"/>
      <c r="C26" s="260"/>
      <c r="D26" s="4">
        <v>20</v>
      </c>
      <c r="E26" s="85"/>
      <c r="F26" s="85"/>
      <c r="G26" s="85"/>
      <c r="H26" s="85"/>
      <c r="I26" s="85">
        <v>-583377</v>
      </c>
      <c r="J26" s="85"/>
      <c r="K26" s="86">
        <f t="shared" si="0"/>
        <v>-583377</v>
      </c>
      <c r="L26" s="85"/>
      <c r="M26" s="85">
        <f t="shared" si="1"/>
        <v>-583377</v>
      </c>
    </row>
    <row r="27" spans="1:13" ht="33" customHeight="1">
      <c r="A27" s="261" t="s">
        <v>425</v>
      </c>
      <c r="B27" s="260"/>
      <c r="C27" s="260"/>
      <c r="D27" s="4">
        <v>21</v>
      </c>
      <c r="E27" s="86">
        <f>SUM(E24:E26)</f>
        <v>442887200</v>
      </c>
      <c r="F27" s="86">
        <f aca="true" t="shared" si="7" ref="F27:L27">SUM(F24:F26)</f>
        <v>0</v>
      </c>
      <c r="G27" s="86">
        <f t="shared" si="7"/>
        <v>496993709.2923841</v>
      </c>
      <c r="H27" s="86">
        <f t="shared" si="7"/>
        <v>456466779</v>
      </c>
      <c r="I27" s="86">
        <f t="shared" si="7"/>
        <v>455075762.281144</v>
      </c>
      <c r="J27" s="86">
        <f t="shared" si="7"/>
        <v>107047104.72766033</v>
      </c>
      <c r="K27" s="86">
        <f t="shared" si="0"/>
        <v>1958470555.3011887</v>
      </c>
      <c r="L27" s="86">
        <f t="shared" si="7"/>
        <v>75445693.83331</v>
      </c>
      <c r="M27" s="86">
        <f t="shared" si="1"/>
        <v>2033916249.1344986</v>
      </c>
    </row>
    <row r="28" spans="1:13" ht="23.25" customHeight="1">
      <c r="A28" s="261" t="s">
        <v>344</v>
      </c>
      <c r="B28" s="260"/>
      <c r="C28" s="260"/>
      <c r="D28" s="4">
        <v>22</v>
      </c>
      <c r="E28" s="86">
        <f>E29+E30</f>
        <v>0</v>
      </c>
      <c r="F28" s="86">
        <f aca="true" t="shared" si="8" ref="F28:L28">F29+F30</f>
        <v>0</v>
      </c>
      <c r="G28" s="86">
        <f t="shared" si="8"/>
        <v>-1239296</v>
      </c>
      <c r="H28" s="86">
        <f t="shared" si="8"/>
        <v>0</v>
      </c>
      <c r="I28" s="86">
        <f t="shared" si="8"/>
        <v>-986149</v>
      </c>
      <c r="J28" s="86">
        <f t="shared" si="8"/>
        <v>78528760</v>
      </c>
      <c r="K28" s="86">
        <f t="shared" si="0"/>
        <v>76303315</v>
      </c>
      <c r="L28" s="86">
        <f t="shared" si="8"/>
        <v>-44955</v>
      </c>
      <c r="M28" s="86">
        <f t="shared" si="1"/>
        <v>76258360</v>
      </c>
    </row>
    <row r="29" spans="1:13" ht="13.5" customHeight="1">
      <c r="A29" s="259" t="s">
        <v>90</v>
      </c>
      <c r="B29" s="260"/>
      <c r="C29" s="260"/>
      <c r="D29" s="4">
        <v>23</v>
      </c>
      <c r="E29" s="85"/>
      <c r="F29" s="85"/>
      <c r="G29" s="85"/>
      <c r="H29" s="85"/>
      <c r="I29" s="85"/>
      <c r="J29" s="85">
        <v>78528760</v>
      </c>
      <c r="K29" s="86">
        <f t="shared" si="0"/>
        <v>78528760</v>
      </c>
      <c r="L29" s="85">
        <v>3170138</v>
      </c>
      <c r="M29" s="85">
        <f t="shared" si="1"/>
        <v>81698898</v>
      </c>
    </row>
    <row r="30" spans="1:13" ht="21.75" customHeight="1">
      <c r="A30" s="259" t="s">
        <v>87</v>
      </c>
      <c r="B30" s="260"/>
      <c r="C30" s="260"/>
      <c r="D30" s="4">
        <v>24</v>
      </c>
      <c r="E30" s="86">
        <f aca="true" t="shared" si="9" ref="E30:J30">SUM(E31:E34)</f>
        <v>0</v>
      </c>
      <c r="F30" s="86">
        <f t="shared" si="9"/>
        <v>0</v>
      </c>
      <c r="G30" s="86">
        <f t="shared" si="9"/>
        <v>-1239296</v>
      </c>
      <c r="H30" s="86">
        <f t="shared" si="9"/>
        <v>0</v>
      </c>
      <c r="I30" s="86">
        <f t="shared" si="9"/>
        <v>-986149</v>
      </c>
      <c r="J30" s="86">
        <f t="shared" si="9"/>
        <v>0</v>
      </c>
      <c r="K30" s="86">
        <f t="shared" si="0"/>
        <v>-2225445</v>
      </c>
      <c r="L30" s="86">
        <f>SUM(L31:L34)</f>
        <v>-3215093</v>
      </c>
      <c r="M30" s="86">
        <f t="shared" si="1"/>
        <v>-5440538</v>
      </c>
    </row>
    <row r="31" spans="1:13" ht="38.25" customHeight="1">
      <c r="A31" s="259" t="s">
        <v>413</v>
      </c>
      <c r="B31" s="260"/>
      <c r="C31" s="260"/>
      <c r="D31" s="4">
        <v>25</v>
      </c>
      <c r="E31" s="85"/>
      <c r="F31" s="85"/>
      <c r="G31" s="85">
        <v>-1629413</v>
      </c>
      <c r="H31" s="85"/>
      <c r="I31" s="85">
        <v>3344130</v>
      </c>
      <c r="J31" s="85"/>
      <c r="K31" s="86">
        <f t="shared" si="0"/>
        <v>1714717</v>
      </c>
      <c r="L31" s="85">
        <v>996586</v>
      </c>
      <c r="M31" s="85">
        <f t="shared" si="1"/>
        <v>2711303</v>
      </c>
    </row>
    <row r="32" spans="1:13" ht="35.25" customHeight="1">
      <c r="A32" s="259" t="s">
        <v>414</v>
      </c>
      <c r="B32" s="260"/>
      <c r="C32" s="260"/>
      <c r="D32" s="4">
        <v>26</v>
      </c>
      <c r="E32" s="85"/>
      <c r="F32" s="85"/>
      <c r="G32" s="85">
        <v>5252351</v>
      </c>
      <c r="H32" s="85"/>
      <c r="I32" s="85"/>
      <c r="J32" s="85"/>
      <c r="K32" s="86">
        <f t="shared" si="0"/>
        <v>5252351</v>
      </c>
      <c r="L32" s="85">
        <v>-320</v>
      </c>
      <c r="M32" s="85">
        <f t="shared" si="1"/>
        <v>5252031</v>
      </c>
    </row>
    <row r="33" spans="1:13" ht="40.5" customHeight="1">
      <c r="A33" s="259" t="s">
        <v>415</v>
      </c>
      <c r="B33" s="260"/>
      <c r="C33" s="260"/>
      <c r="D33" s="4">
        <v>27</v>
      </c>
      <c r="E33" s="85"/>
      <c r="F33" s="85"/>
      <c r="G33" s="85">
        <v>-1071281</v>
      </c>
      <c r="H33" s="85"/>
      <c r="I33" s="85"/>
      <c r="J33" s="85"/>
      <c r="K33" s="86">
        <f t="shared" si="0"/>
        <v>-1071281</v>
      </c>
      <c r="L33" s="85"/>
      <c r="M33" s="85">
        <f t="shared" si="1"/>
        <v>-1071281</v>
      </c>
    </row>
    <row r="34" spans="1:13" ht="24" customHeight="1">
      <c r="A34" s="259" t="s">
        <v>258</v>
      </c>
      <c r="B34" s="260"/>
      <c r="C34" s="260"/>
      <c r="D34" s="4">
        <v>28</v>
      </c>
      <c r="E34" s="85"/>
      <c r="F34" s="85"/>
      <c r="G34" s="85">
        <v>-3790953</v>
      </c>
      <c r="H34" s="85"/>
      <c r="I34" s="85">
        <v>-4330279</v>
      </c>
      <c r="J34" s="85"/>
      <c r="K34" s="86">
        <f t="shared" si="0"/>
        <v>-8121232</v>
      </c>
      <c r="L34" s="85">
        <v>-4211359</v>
      </c>
      <c r="M34" s="85">
        <f t="shared" si="1"/>
        <v>-12332591</v>
      </c>
    </row>
    <row r="35" spans="1:13" ht="33.75" customHeight="1">
      <c r="A35" s="261" t="s">
        <v>345</v>
      </c>
      <c r="B35" s="260"/>
      <c r="C35" s="260"/>
      <c r="D35" s="4">
        <v>29</v>
      </c>
      <c r="E35" s="86">
        <f aca="true" t="shared" si="10" ref="E35:J35">SUM(E36:E39)</f>
        <v>0</v>
      </c>
      <c r="F35" s="86">
        <f t="shared" si="10"/>
        <v>0</v>
      </c>
      <c r="G35" s="86">
        <f t="shared" si="10"/>
        <v>0</v>
      </c>
      <c r="H35" s="86">
        <f t="shared" si="10"/>
        <v>22616689</v>
      </c>
      <c r="I35" s="86">
        <f t="shared" si="10"/>
        <v>83047620</v>
      </c>
      <c r="J35" s="86">
        <f t="shared" si="10"/>
        <v>-107047105</v>
      </c>
      <c r="K35" s="86">
        <f t="shared" si="0"/>
        <v>-1382796</v>
      </c>
      <c r="L35" s="86">
        <f>SUM(L36:L39)</f>
        <v>-8415956</v>
      </c>
      <c r="M35" s="86">
        <f t="shared" si="1"/>
        <v>-9798752</v>
      </c>
    </row>
    <row r="36" spans="1:13" ht="26.25" customHeight="1">
      <c r="A36" s="259" t="s">
        <v>294</v>
      </c>
      <c r="B36" s="260"/>
      <c r="C36" s="260"/>
      <c r="D36" s="4">
        <v>30</v>
      </c>
      <c r="E36" s="85"/>
      <c r="F36" s="85"/>
      <c r="G36" s="85"/>
      <c r="H36" s="85"/>
      <c r="I36" s="85"/>
      <c r="J36" s="85"/>
      <c r="K36" s="86">
        <f t="shared" si="0"/>
        <v>0</v>
      </c>
      <c r="L36" s="85"/>
      <c r="M36" s="85">
        <f t="shared" si="1"/>
        <v>0</v>
      </c>
    </row>
    <row r="37" spans="1:13" ht="12.75">
      <c r="A37" s="259" t="s">
        <v>295</v>
      </c>
      <c r="B37" s="260"/>
      <c r="C37" s="260"/>
      <c r="D37" s="4">
        <v>31</v>
      </c>
      <c r="E37" s="85"/>
      <c r="F37" s="85"/>
      <c r="G37" s="85"/>
      <c r="H37" s="85"/>
      <c r="I37" s="85"/>
      <c r="J37" s="85"/>
      <c r="K37" s="86">
        <f t="shared" si="0"/>
        <v>0</v>
      </c>
      <c r="L37" s="85"/>
      <c r="M37" s="85">
        <f t="shared" si="1"/>
        <v>0</v>
      </c>
    </row>
    <row r="38" spans="1:13" ht="12.75">
      <c r="A38" s="259" t="s">
        <v>296</v>
      </c>
      <c r="B38" s="260"/>
      <c r="C38" s="260"/>
      <c r="D38" s="4">
        <v>32</v>
      </c>
      <c r="E38" s="85"/>
      <c r="F38" s="85"/>
      <c r="G38" s="85"/>
      <c r="H38" s="85"/>
      <c r="I38" s="85"/>
      <c r="J38" s="85">
        <v>-980000</v>
      </c>
      <c r="K38" s="86">
        <f t="shared" si="0"/>
        <v>-980000</v>
      </c>
      <c r="L38" s="85">
        <v>-1342456</v>
      </c>
      <c r="M38" s="85">
        <f t="shared" si="1"/>
        <v>-2322456</v>
      </c>
    </row>
    <row r="39" spans="1:13" ht="12.75">
      <c r="A39" s="259" t="s">
        <v>91</v>
      </c>
      <c r="B39" s="260"/>
      <c r="C39" s="260"/>
      <c r="D39" s="4">
        <v>33</v>
      </c>
      <c r="E39" s="85"/>
      <c r="F39" s="85"/>
      <c r="G39" s="85"/>
      <c r="H39" s="85">
        <v>22616689</v>
      </c>
      <c r="I39" s="85">
        <v>83047620</v>
      </c>
      <c r="J39" s="85">
        <v>-106067105</v>
      </c>
      <c r="K39" s="86">
        <f t="shared" si="0"/>
        <v>-402796</v>
      </c>
      <c r="L39" s="85">
        <v>-7073500</v>
      </c>
      <c r="M39" s="85">
        <f t="shared" si="1"/>
        <v>-7476296</v>
      </c>
    </row>
    <row r="40" spans="1:13" ht="41.25" customHeight="1">
      <c r="A40" s="277" t="s">
        <v>419</v>
      </c>
      <c r="B40" s="278"/>
      <c r="C40" s="278"/>
      <c r="D40" s="14">
        <v>34</v>
      </c>
      <c r="E40" s="90">
        <f aca="true" t="shared" si="11" ref="E40:J40">E27+E28+E35</f>
        <v>442887200</v>
      </c>
      <c r="F40" s="90">
        <f t="shared" si="11"/>
        <v>0</v>
      </c>
      <c r="G40" s="90">
        <f t="shared" si="11"/>
        <v>495754413.2923841</v>
      </c>
      <c r="H40" s="90">
        <f t="shared" si="11"/>
        <v>479083468</v>
      </c>
      <c r="I40" s="90">
        <f t="shared" si="11"/>
        <v>537137233.281144</v>
      </c>
      <c r="J40" s="90">
        <f t="shared" si="11"/>
        <v>78528759.72766033</v>
      </c>
      <c r="K40" s="90">
        <f t="shared" si="0"/>
        <v>2033391074.3011887</v>
      </c>
      <c r="L40" s="90">
        <f>L27+L28+L35</f>
        <v>66984782.83330999</v>
      </c>
      <c r="M40" s="90">
        <f t="shared" si="1"/>
        <v>2100375857.1344986</v>
      </c>
    </row>
    <row r="42" ht="12.75">
      <c r="E42" s="131"/>
    </row>
    <row r="43" ht="12.75">
      <c r="E43" s="131"/>
    </row>
    <row r="44" ht="12.75">
      <c r="E44" s="131"/>
    </row>
    <row r="45" ht="12.75">
      <c r="E45" s="131"/>
    </row>
    <row r="46" ht="12.75">
      <c r="E46" s="131"/>
    </row>
    <row r="47" spans="5:14" ht="12.75">
      <c r="E47" s="131">
        <f>E40-Bilanca!L80</f>
        <v>-0.21000003814697266</v>
      </c>
      <c r="F47" s="131"/>
      <c r="G47" s="131">
        <f>G40-Bilanca!L85</f>
        <v>0.13238418102264404</v>
      </c>
      <c r="H47" s="131">
        <f>H40-Bilanca!L89</f>
        <v>0.07999998331069946</v>
      </c>
      <c r="I47" s="131">
        <f>I40-Bilanca!L93</f>
        <v>-0.008855938911437988</v>
      </c>
      <c r="J47" s="131">
        <f>J40-Bilanca!L96</f>
        <v>0.11766034364700317</v>
      </c>
      <c r="K47" s="131">
        <f>K40-Bilanca!L79</f>
        <v>0.11118888854980469</v>
      </c>
      <c r="L47" s="131">
        <f>L40-Bilanca!L99</f>
        <v>-0.07669000327587128</v>
      </c>
      <c r="M47" s="131">
        <f>M40-(Bilanca!L79+Bilanca!L99)</f>
        <v>0.03449869155883789</v>
      </c>
      <c r="N47" s="69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14:K17 K19:K22 K24:K26 K36:K37 K38:K39" formulaRange="1"/>
    <ignoredError sqref="K10:K13 K18 K23 K27:K35 K40" formula="1" formulaRange="1"/>
    <ignoredError sqref="E6:F6 G6:I6 J6:M6" numberStoredAsText="1"/>
    <ignoredError sqref="M26:M40 M24:M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10" ht="1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79" t="s">
        <v>341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80" t="s">
        <v>82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2012-07-25T10:47:48Z</cp:lastPrinted>
  <dcterms:created xsi:type="dcterms:W3CDTF">2008-10-17T11:51:54Z</dcterms:created>
  <dcterms:modified xsi:type="dcterms:W3CDTF">2012-07-26T13:09:46Z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